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6.xml" ContentType="application/vnd.openxmlformats-officedocument.spreadsheetml.pivotTable+xml"/>
  <Override PartName="/xl/drawings/drawing16.xml" ContentType="application/vnd.openxmlformats-officedocument.drawing+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7.xml" ContentType="application/vnd.openxmlformats-officedocument.drawing+xml"/>
  <Override PartName="/xl/tables/table1.xml" ContentType="application/vnd.openxmlformats-officedocument.spreadsheetml.tab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tables/table2.xml" ContentType="application/vnd.openxmlformats-officedocument.spreadsheetml.table+xml"/>
  <Override PartName="/xl/pivotTables/pivotTable17.xml" ContentType="application/vnd.openxmlformats-officedocument.spreadsheetml.pivotTable+xml"/>
  <Override PartName="/xl/drawings/drawing18.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8.xml" ContentType="application/vnd.openxmlformats-officedocument.spreadsheetml.pivotTable+xml"/>
  <Override PartName="/xl/drawings/drawing19.xml" ContentType="application/vnd.openxmlformats-officedocument.drawing+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9.xml" ContentType="application/vnd.openxmlformats-officedocument.spreadsheetml.pivotTable+xml"/>
  <Override PartName="/xl/drawings/drawing20.xml" ContentType="application/vnd.openxmlformats-officedocument.drawing+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0.xml" ContentType="application/vnd.openxmlformats-officedocument.spreadsheetml.pivotTable+xml"/>
  <Override PartName="/xl/drawings/drawing21.xml" ContentType="application/vnd.openxmlformats-officedocument.drawing+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21.xml" ContentType="application/vnd.openxmlformats-officedocument.spreadsheetml.pivotTable+xml"/>
  <Override PartName="/xl/drawings/drawing22.xml" ContentType="application/vnd.openxmlformats-officedocument.drawing+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22.xml" ContentType="application/vnd.openxmlformats-officedocument.spreadsheetml.pivotTable+xml"/>
  <Override PartName="/xl/drawings/drawing23.xml" ContentType="application/vnd.openxmlformats-officedocument.drawing+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23.xml" ContentType="application/vnd.openxmlformats-officedocument.spreadsheetml.pivotTable+xml"/>
  <Override PartName="/xl/drawings/drawing24.xml" ContentType="application/vnd.openxmlformats-officedocument.drawing+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24.xml" ContentType="application/vnd.openxmlformats-officedocument.spreadsheetml.pivotTable+xml"/>
  <Override PartName="/xl/drawings/drawing25.xml" ContentType="application/vnd.openxmlformats-officedocument.drawing+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25.xml" ContentType="application/vnd.openxmlformats-officedocument.spreadsheetml.pivotTable+xml"/>
  <Override PartName="/xl/drawings/drawing26.xml" ContentType="application/vnd.openxmlformats-officedocument.drawing+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26.xml" ContentType="application/vnd.openxmlformats-officedocument.spreadsheetml.pivotTable+xml"/>
  <Override PartName="/xl/drawings/drawing27.xml" ContentType="application/vnd.openxmlformats-officedocument.drawing+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28.xml" ContentType="application/vnd.openxmlformats-officedocument.drawing+xml"/>
  <Override PartName="/xl/slicers/slicer2.xml" ContentType="application/vnd.ms-excel.slicer+xml"/>
  <Override PartName="/xl/charts/chart34.xml" ContentType="application/vnd.openxmlformats-officedocument.drawingml.chart+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pivotTables/pivotTable27.xml" ContentType="application/vnd.openxmlformats-officedocument.spreadsheetml.pivotTable+xml"/>
  <Override PartName="/xl/drawings/drawing29.xml" ContentType="application/vnd.openxmlformats-officedocument.drawing+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pivotTables/pivotTable28.xml" ContentType="application/vnd.openxmlformats-officedocument.spreadsheetml.pivotTable+xml"/>
  <Override PartName="/xl/drawings/drawing30.xml" ContentType="application/vnd.openxmlformats-officedocument.drawing+xml"/>
  <Override PartName="/xl/charts/chart39.xml" ContentType="application/vnd.openxmlformats-officedocument.drawingml.chart+xml"/>
  <Override PartName="/xl/charts/style37.xml" ContentType="application/vnd.ms-office.chartstyle+xml"/>
  <Override PartName="/xl/charts/colors37.xml" ContentType="application/vnd.ms-office.chartcolorstyle+xml"/>
  <Override PartName="/xl/pivotTables/pivotTable29.xml" ContentType="application/vnd.openxmlformats-officedocument.spreadsheetml.pivotTable+xml"/>
  <Override PartName="/xl/drawings/drawing31.xml" ContentType="application/vnd.openxmlformats-officedocument.drawing+xml"/>
  <Override PartName="/xl/charts/chart40.xml" ContentType="application/vnd.openxmlformats-officedocument.drawingml.chart+xml"/>
  <Override PartName="/xl/charts/style38.xml" ContentType="application/vnd.ms-office.chartstyle+xml"/>
  <Override PartName="/xl/charts/colors38.xml" ContentType="application/vnd.ms-office.chartcolorstyle+xml"/>
  <Override PartName="/xl/pivotTables/pivotTable30.xml" ContentType="application/vnd.openxmlformats-officedocument.spreadsheetml.pivotTable+xml"/>
  <Override PartName="/xl/drawings/drawing32.xml" ContentType="application/vnd.openxmlformats-officedocument.drawing+xml"/>
  <Override PartName="/xl/charts/chart41.xml" ContentType="application/vnd.openxmlformats-officedocument.drawingml.chart+xml"/>
  <Override PartName="/xl/charts/style39.xml" ContentType="application/vnd.ms-office.chartstyle+xml"/>
  <Override PartName="/xl/charts/colors3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D:\DATA SC Project\Project 1\ProjectFinal\"/>
    </mc:Choice>
  </mc:AlternateContent>
  <xr:revisionPtr revIDLastSave="0" documentId="13_ncr:1_{3728F350-C378-4AD4-9510-4E74171598B8}" xr6:coauthVersionLast="47" xr6:coauthVersionMax="47" xr10:uidLastSave="{00000000-0000-0000-0000-000000000000}"/>
  <bookViews>
    <workbookView xWindow="-120" yWindow="-120" windowWidth="29040" windowHeight="15720" firstSheet="25" activeTab="31" xr2:uid="{148F47F9-25A4-412A-82E9-42C67904E1C4}"/>
  </bookViews>
  <sheets>
    <sheet name="Final D Week Vs Demand HeadMap" sheetId="25" r:id="rId1"/>
    <sheet name="Final D Temparature Bin" sheetId="26" r:id="rId2"/>
    <sheet name="Fin D Actual VS Forecasted" sheetId="47" r:id="rId3"/>
    <sheet name="Final D Demand forcusting" sheetId="27" r:id="rId4"/>
    <sheet name="Final d Rides by hour " sheetId="30" r:id="rId5"/>
    <sheet name="Final D Rides by Weather" sheetId="31" r:id="rId6"/>
    <sheet name="FinalD RidesVsWeekday&amp;Demand" sheetId="32" r:id="rId7"/>
    <sheet name="FinalD Times of a day" sheetId="34" r:id="rId8"/>
    <sheet name="Final D Dashboard" sheetId="35" r:id="rId9"/>
    <sheet name="FiDAverage Rides by Hour of Day" sheetId="36" r:id="rId10"/>
    <sheet name="FinDOve Average Rides by Weekda" sheetId="37" r:id="rId11"/>
    <sheet name="FinDAvgRidesinHigh-Demand Hours" sheetId="38" r:id="rId12"/>
    <sheet name="finD Avg Rid by Weath Con" sheetId="39" r:id="rId13"/>
    <sheet name="FinD RiderVolBy WeatheStach" sheetId="40" r:id="rId14"/>
    <sheet name="FinD AVG Rides by temp Band" sheetId="41" r:id="rId15"/>
    <sheet name="FinD Total Rides by Time of Day" sheetId="42" r:id="rId16"/>
    <sheet name="FinD Corelation Coeff VS Rides" sheetId="45" r:id="rId17"/>
    <sheet name="FinD CorrelationTable" sheetId="43" r:id="rId18"/>
    <sheet name="FinD Rash Hour Vs Normal Hour" sheetId="46" r:id="rId19"/>
    <sheet name="Fin D Corelation" sheetId="49" r:id="rId20"/>
    <sheet name="Final Dataset" sheetId="17" r:id="rId21"/>
    <sheet name="D1How Many Hours weather occ" sheetId="2" r:id="rId22"/>
    <sheet name="D3 Demand By Hour" sheetId="9" r:id="rId23"/>
    <sheet name="D3Demand by Weather" sheetId="10" r:id="rId24"/>
    <sheet name="D 3Demand by weekday" sheetId="11" r:id="rId25"/>
    <sheet name="D3 Hr Vs Day Vs Avg Cnt" sheetId="12" r:id="rId26"/>
    <sheet name="D3Register Vs Casual" sheetId="15" r:id="rId27"/>
    <sheet name="DatasetA CNT Count VS Day time " sheetId="20" r:id="rId28"/>
    <sheet name="DatasetA Ridesby Hour" sheetId="21" r:id="rId29"/>
    <sheet name="DatasetA Rides by Weather" sheetId="22" r:id="rId30"/>
    <sheet name="DatasetA Rides by Weekday" sheetId="23" r:id="rId31"/>
    <sheet name="DatasetA Dashboard" sheetId="24" r:id="rId32"/>
    <sheet name="Dataset A" sheetId="16" r:id="rId33"/>
    <sheet name="Dataset3" sheetId="8" r:id="rId34"/>
    <sheet name="D2 HUM VS CNT" sheetId="5" r:id="rId35"/>
    <sheet name="D2ATEMP VS CNT" sheetId="6" r:id="rId36"/>
    <sheet name="Dataset2" sheetId="4" r:id="rId37"/>
    <sheet name="D1 Rash Hour Count" sheetId="3" r:id="rId38"/>
    <sheet name="D1 Temp Varies Across Day" sheetId="50" r:id="rId39"/>
    <sheet name="Dataset1" sheetId="1" r:id="rId40"/>
  </sheets>
  <externalReferences>
    <externalReference r:id="rId41"/>
    <externalReference r:id="rId42"/>
  </externalReferences>
  <definedNames>
    <definedName name="_xlnm._FilterDatabase" localSheetId="32" hidden="1">'Dataset A'!$F$1:$U$1</definedName>
    <definedName name="_xlnm._FilterDatabase" localSheetId="39" hidden="1">Dataset1!$A$1:$N$1</definedName>
    <definedName name="_xlnm._FilterDatabase" localSheetId="36" hidden="1">Dataset2!$A$1:$K$1</definedName>
    <definedName name="_xlnm._FilterDatabase" localSheetId="33" hidden="1">Dataset3!$A$1:$T$391</definedName>
    <definedName name="_xlnm._FilterDatabase" localSheetId="20" hidden="1">'Final Dataset'!$A$1:$W$1</definedName>
    <definedName name="Slicer_Demand_Category">#N/A</definedName>
    <definedName name="Slicer_hr">#N/A</definedName>
    <definedName name="Slicer_Rash_Hour">#N/A</definedName>
    <definedName name="Slicer_Times_of_Day">#N/A</definedName>
    <definedName name="Slicer_Times_of_Day1">#N/A</definedName>
    <definedName name="Slicer_Weather">#N/A</definedName>
    <definedName name="Slicer_weathersit">#N/A</definedName>
    <definedName name="Slicer_Weekday_By_Name">#N/A</definedName>
    <definedName name="Slicer_Weekday_By_Name1">#N/A</definedName>
  </definedNames>
  <calcPr calcId="191029"/>
  <pivotCaches>
    <pivotCache cacheId="10" r:id="rId43"/>
    <pivotCache cacheId="1" r:id="rId44"/>
    <pivotCache cacheId="2" r:id="rId45"/>
    <pivotCache cacheId="3" r:id="rId46"/>
    <pivotCache cacheId="4" r:id="rId47"/>
    <pivotCache cacheId="5" r:id="rId48"/>
    <pivotCache cacheId="6" r:id="rId49"/>
    <pivotCache cacheId="7" r:id="rId50"/>
    <pivotCache cacheId="8" r:id="rId51"/>
  </pivotCaches>
  <extLst>
    <ext xmlns:x14="http://schemas.microsoft.com/office/spreadsheetml/2009/9/main" uri="{BBE1A952-AA13-448e-AADC-164F8A28A991}">
      <x14:slicerCaches>
        <x14:slicerCache r:id="rId52"/>
        <x14:slicerCache r:id="rId53"/>
        <x14:slicerCache r:id="rId54"/>
        <x14:slicerCache r:id="rId55"/>
        <x14:slicerCache r:id="rId56"/>
        <x14:slicerCache r:id="rId57"/>
        <x14:slicerCache r:id="rId58"/>
        <x14:slicerCache r:id="rId59"/>
        <x14:slicerCache r:id="rId6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51" i="17" l="1"/>
  <c r="Z50" i="17"/>
  <c r="Z49" i="17"/>
  <c r="Z48" i="17"/>
  <c r="Z47" i="17"/>
  <c r="C50" i="49"/>
  <c r="C53" i="49"/>
  <c r="C51" i="49"/>
  <c r="C52" i="49"/>
  <c r="C49" i="49"/>
  <c r="C48" i="49"/>
  <c r="C47" i="49"/>
  <c r="E47" i="49"/>
  <c r="D48" i="49"/>
  <c r="E49" i="49"/>
  <c r="D49" i="49"/>
  <c r="E52" i="49"/>
  <c r="D52" i="49"/>
  <c r="D51" i="49"/>
  <c r="E51" i="49"/>
  <c r="E53" i="49"/>
  <c r="D53" i="49"/>
  <c r="E50" i="49"/>
  <c r="D50" i="49"/>
  <c r="D47" i="49"/>
  <c r="E48" i="49"/>
  <c r="B5" i="43" l="1"/>
  <c r="B4" i="43"/>
  <c r="B3" i="43"/>
  <c r="B2" i="43"/>
  <c r="I5" i="35"/>
  <c r="G5" i="35"/>
  <c r="W3" i="17"/>
  <c r="W4" i="17"/>
  <c r="W5" i="17"/>
  <c r="W6" i="17"/>
  <c r="W7" i="17"/>
  <c r="W8" i="17"/>
  <c r="W9" i="17"/>
  <c r="W10" i="17"/>
  <c r="W11" i="17"/>
  <c r="W12" i="17"/>
  <c r="W13" i="17"/>
  <c r="W14" i="17"/>
  <c r="W15" i="17"/>
  <c r="W16" i="17"/>
  <c r="W17" i="17"/>
  <c r="W18" i="17"/>
  <c r="W19" i="17"/>
  <c r="W20" i="17"/>
  <c r="W21" i="17"/>
  <c r="W22" i="17"/>
  <c r="W23" i="17"/>
  <c r="W24" i="17"/>
  <c r="W25" i="17"/>
  <c r="W26" i="17"/>
  <c r="W27" i="17"/>
  <c r="W28" i="17"/>
  <c r="W29" i="17"/>
  <c r="W30" i="17"/>
  <c r="W31" i="17"/>
  <c r="W32" i="17"/>
  <c r="W33" i="17"/>
  <c r="W34" i="17"/>
  <c r="W35" i="17"/>
  <c r="W36" i="17"/>
  <c r="W37" i="17"/>
  <c r="W38" i="17"/>
  <c r="W39" i="17"/>
  <c r="W40" i="17"/>
  <c r="W41" i="17"/>
  <c r="W42" i="17"/>
  <c r="W43" i="17"/>
  <c r="W44" i="17"/>
  <c r="W45" i="17"/>
  <c r="W46" i="17"/>
  <c r="W47" i="17"/>
  <c r="W48" i="17"/>
  <c r="W49" i="17"/>
  <c r="W50" i="17"/>
  <c r="W51" i="17"/>
  <c r="W52" i="17"/>
  <c r="W53" i="17"/>
  <c r="W54" i="17"/>
  <c r="W55" i="17"/>
  <c r="W56" i="17"/>
  <c r="W57" i="17"/>
  <c r="W58" i="17"/>
  <c r="W59" i="17"/>
  <c r="W60" i="17"/>
  <c r="W61" i="17"/>
  <c r="W62" i="17"/>
  <c r="W63" i="17"/>
  <c r="W64" i="17"/>
  <c r="W65" i="17"/>
  <c r="W66" i="17"/>
  <c r="W67" i="17"/>
  <c r="W68" i="17"/>
  <c r="W69" i="17"/>
  <c r="W70" i="17"/>
  <c r="W71" i="17"/>
  <c r="W72" i="17"/>
  <c r="W73" i="17"/>
  <c r="W74" i="17"/>
  <c r="W75" i="17"/>
  <c r="W76" i="17"/>
  <c r="W77" i="17"/>
  <c r="W78" i="17"/>
  <c r="W79" i="17"/>
  <c r="W80" i="17"/>
  <c r="W81" i="17"/>
  <c r="W82" i="17"/>
  <c r="W83" i="17"/>
  <c r="W84" i="17"/>
  <c r="W85" i="17"/>
  <c r="W86" i="17"/>
  <c r="W87" i="17"/>
  <c r="W88" i="17"/>
  <c r="W89" i="17"/>
  <c r="W90" i="17"/>
  <c r="W91" i="17"/>
  <c r="W92" i="17"/>
  <c r="W93" i="17"/>
  <c r="W94" i="17"/>
  <c r="W95" i="17"/>
  <c r="W96" i="17"/>
  <c r="W97" i="17"/>
  <c r="W98" i="17"/>
  <c r="W99" i="17"/>
  <c r="W100" i="17"/>
  <c r="W101" i="17"/>
  <c r="W102" i="17"/>
  <c r="W103" i="17"/>
  <c r="W104" i="17"/>
  <c r="W105" i="17"/>
  <c r="W106" i="17"/>
  <c r="W107" i="17"/>
  <c r="W108" i="17"/>
  <c r="W109" i="17"/>
  <c r="W110" i="17"/>
  <c r="W111" i="17"/>
  <c r="W112" i="17"/>
  <c r="W113" i="17"/>
  <c r="W114" i="17"/>
  <c r="W115" i="17"/>
  <c r="W116" i="17"/>
  <c r="W117" i="17"/>
  <c r="W118" i="17"/>
  <c r="W119" i="17"/>
  <c r="W120" i="17"/>
  <c r="W121" i="17"/>
  <c r="W122" i="17"/>
  <c r="W123" i="17"/>
  <c r="W124" i="17"/>
  <c r="W125" i="17"/>
  <c r="W126" i="17"/>
  <c r="W127" i="17"/>
  <c r="W128" i="17"/>
  <c r="W129" i="17"/>
  <c r="W130" i="17"/>
  <c r="W131" i="17"/>
  <c r="W132" i="17"/>
  <c r="W133" i="17"/>
  <c r="W134" i="17"/>
  <c r="W135" i="17"/>
  <c r="W136" i="17"/>
  <c r="W137" i="17"/>
  <c r="W138" i="17"/>
  <c r="W139" i="17"/>
  <c r="W140" i="17"/>
  <c r="W141" i="17"/>
  <c r="W142" i="17"/>
  <c r="W143" i="17"/>
  <c r="W144" i="17"/>
  <c r="W145" i="17"/>
  <c r="W146" i="17"/>
  <c r="W147" i="17"/>
  <c r="W148" i="17"/>
  <c r="W149" i="17"/>
  <c r="W150" i="17"/>
  <c r="W151" i="17"/>
  <c r="W152" i="17"/>
  <c r="W153" i="17"/>
  <c r="W154" i="17"/>
  <c r="W155" i="17"/>
  <c r="W156" i="17"/>
  <c r="W157" i="17"/>
  <c r="W158" i="17"/>
  <c r="W159" i="17"/>
  <c r="W160" i="17"/>
  <c r="W161" i="17"/>
  <c r="W162" i="17"/>
  <c r="W163" i="17"/>
  <c r="W164" i="17"/>
  <c r="W165" i="17"/>
  <c r="W166" i="17"/>
  <c r="W167" i="17"/>
  <c r="W168" i="17"/>
  <c r="W169" i="17"/>
  <c r="W170" i="17"/>
  <c r="W171" i="17"/>
  <c r="W172" i="17"/>
  <c r="W173" i="17"/>
  <c r="W174" i="17"/>
  <c r="W175" i="17"/>
  <c r="W176" i="17"/>
  <c r="W177" i="17"/>
  <c r="W178" i="17"/>
  <c r="W179" i="17"/>
  <c r="W180" i="17"/>
  <c r="W181" i="17"/>
  <c r="W182" i="17"/>
  <c r="W183" i="17"/>
  <c r="W184" i="17"/>
  <c r="W185" i="17"/>
  <c r="W186" i="17"/>
  <c r="W187" i="17"/>
  <c r="W188" i="17"/>
  <c r="W189" i="17"/>
  <c r="W190" i="17"/>
  <c r="W191" i="17"/>
  <c r="W192" i="17"/>
  <c r="W193" i="17"/>
  <c r="W194" i="17"/>
  <c r="W195" i="17"/>
  <c r="W196" i="17"/>
  <c r="W197" i="17"/>
  <c r="W198" i="17"/>
  <c r="W199" i="17"/>
  <c r="W200" i="17"/>
  <c r="W201" i="17"/>
  <c r="W202" i="17"/>
  <c r="W203" i="17"/>
  <c r="W204" i="17"/>
  <c r="W205" i="17"/>
  <c r="W206" i="17"/>
  <c r="W207" i="17"/>
  <c r="W208" i="17"/>
  <c r="W209" i="17"/>
  <c r="W210" i="17"/>
  <c r="W211" i="17"/>
  <c r="W212" i="17"/>
  <c r="W213" i="17"/>
  <c r="W214" i="17"/>
  <c r="W215" i="17"/>
  <c r="W216" i="17"/>
  <c r="W217" i="17"/>
  <c r="W218" i="17"/>
  <c r="W219" i="17"/>
  <c r="W220" i="17"/>
  <c r="W221" i="17"/>
  <c r="W222" i="17"/>
  <c r="W223" i="17"/>
  <c r="W224" i="17"/>
  <c r="W225" i="17"/>
  <c r="W226" i="17"/>
  <c r="W227" i="17"/>
  <c r="W228" i="17"/>
  <c r="W229" i="17"/>
  <c r="W230" i="17"/>
  <c r="W231" i="17"/>
  <c r="W232" i="17"/>
  <c r="W233" i="17"/>
  <c r="W234" i="17"/>
  <c r="W235" i="17"/>
  <c r="W236" i="17"/>
  <c r="W237" i="17"/>
  <c r="W238" i="17"/>
  <c r="W239" i="17"/>
  <c r="W240" i="17"/>
  <c r="W241" i="17"/>
  <c r="W242" i="17"/>
  <c r="W243" i="17"/>
  <c r="W244" i="17"/>
  <c r="W245" i="17"/>
  <c r="W246" i="17"/>
  <c r="W247" i="17"/>
  <c r="W248" i="17"/>
  <c r="W249" i="17"/>
  <c r="W250" i="17"/>
  <c r="W251" i="17"/>
  <c r="W252" i="17"/>
  <c r="W253" i="17"/>
  <c r="W254" i="17"/>
  <c r="W255" i="17"/>
  <c r="W256" i="17"/>
  <c r="W257" i="17"/>
  <c r="W258" i="17"/>
  <c r="W259" i="17"/>
  <c r="W260" i="17"/>
  <c r="W261" i="17"/>
  <c r="W262" i="17"/>
  <c r="W263" i="17"/>
  <c r="W264" i="17"/>
  <c r="W265" i="17"/>
  <c r="W266" i="17"/>
  <c r="W267" i="17"/>
  <c r="W268" i="17"/>
  <c r="W269" i="17"/>
  <c r="W270" i="17"/>
  <c r="W271" i="17"/>
  <c r="W272" i="17"/>
  <c r="W273" i="17"/>
  <c r="W274" i="17"/>
  <c r="W275" i="17"/>
  <c r="W276" i="17"/>
  <c r="W277" i="17"/>
  <c r="W278" i="17"/>
  <c r="W279" i="17"/>
  <c r="W280" i="17"/>
  <c r="W281" i="17"/>
  <c r="W282" i="17"/>
  <c r="W283" i="17"/>
  <c r="W284" i="17"/>
  <c r="W285" i="17"/>
  <c r="W286" i="17"/>
  <c r="W287" i="17"/>
  <c r="W288" i="17"/>
  <c r="W289" i="17"/>
  <c r="W290" i="17"/>
  <c r="W291" i="17"/>
  <c r="W292" i="17"/>
  <c r="W293" i="17"/>
  <c r="W294" i="17"/>
  <c r="W295" i="17"/>
  <c r="W296" i="17"/>
  <c r="W297" i="17"/>
  <c r="W298" i="17"/>
  <c r="W299" i="17"/>
  <c r="W300" i="17"/>
  <c r="W301" i="17"/>
  <c r="W302" i="17"/>
  <c r="W303" i="17"/>
  <c r="W304" i="17"/>
  <c r="W305" i="17"/>
  <c r="W306" i="17"/>
  <c r="W307" i="17"/>
  <c r="W308" i="17"/>
  <c r="W309" i="17"/>
  <c r="W310" i="17"/>
  <c r="W311" i="17"/>
  <c r="W312" i="17"/>
  <c r="W313" i="17"/>
  <c r="W314" i="17"/>
  <c r="W315" i="17"/>
  <c r="W316" i="17"/>
  <c r="W317" i="17"/>
  <c r="W318" i="17"/>
  <c r="W319" i="17"/>
  <c r="W320" i="17"/>
  <c r="W321" i="17"/>
  <c r="W322" i="17"/>
  <c r="W323" i="17"/>
  <c r="W324" i="17"/>
  <c r="W325" i="17"/>
  <c r="W326" i="17"/>
  <c r="W327" i="17"/>
  <c r="W328" i="17"/>
  <c r="W329" i="17"/>
  <c r="W330" i="17"/>
  <c r="W331" i="17"/>
  <c r="W332" i="17"/>
  <c r="W333" i="17"/>
  <c r="W334" i="17"/>
  <c r="W335" i="17"/>
  <c r="W336" i="17"/>
  <c r="W337" i="17"/>
  <c r="W338" i="17"/>
  <c r="W339" i="17"/>
  <c r="W340" i="17"/>
  <c r="W341" i="17"/>
  <c r="W342" i="17"/>
  <c r="W343" i="17"/>
  <c r="W344" i="17"/>
  <c r="W345" i="17"/>
  <c r="W346" i="17"/>
  <c r="W347" i="17"/>
  <c r="W348" i="17"/>
  <c r="W349" i="17"/>
  <c r="W350" i="17"/>
  <c r="W351" i="17"/>
  <c r="W352" i="17"/>
  <c r="W353" i="17"/>
  <c r="W354" i="17"/>
  <c r="W355" i="17"/>
  <c r="W356" i="17"/>
  <c r="W357" i="17"/>
  <c r="W358" i="17"/>
  <c r="W359" i="17"/>
  <c r="W360" i="17"/>
  <c r="W361" i="17"/>
  <c r="W362" i="17"/>
  <c r="W363" i="17"/>
  <c r="W364" i="17"/>
  <c r="W365" i="17"/>
  <c r="W366" i="17"/>
  <c r="W367" i="17"/>
  <c r="W368" i="17"/>
  <c r="W369" i="17"/>
  <c r="W370" i="17"/>
  <c r="W371" i="17"/>
  <c r="W372" i="17"/>
  <c r="W373" i="17"/>
  <c r="W374" i="17"/>
  <c r="W375" i="17"/>
  <c r="W376" i="17"/>
  <c r="W377" i="17"/>
  <c r="W378" i="17"/>
  <c r="W379" i="17"/>
  <c r="W380" i="17"/>
  <c r="W381" i="17"/>
  <c r="W382" i="17"/>
  <c r="W383" i="17"/>
  <c r="W384" i="17"/>
  <c r="W385" i="17"/>
  <c r="W386" i="17"/>
  <c r="W387" i="17"/>
  <c r="W388" i="17"/>
  <c r="W389" i="17"/>
  <c r="W390" i="17"/>
  <c r="W391" i="17"/>
  <c r="W392" i="17"/>
  <c r="W393" i="17"/>
  <c r="W394" i="17"/>
  <c r="W395" i="17"/>
  <c r="W396" i="17"/>
  <c r="W397" i="17"/>
  <c r="W398" i="17"/>
  <c r="W399" i="17"/>
  <c r="W400" i="17"/>
  <c r="W401" i="17"/>
  <c r="W402" i="17"/>
  <c r="W403" i="17"/>
  <c r="W404" i="17"/>
  <c r="W405" i="17"/>
  <c r="W406" i="17"/>
  <c r="W407" i="17"/>
  <c r="W408" i="17"/>
  <c r="W409" i="17"/>
  <c r="W410" i="17"/>
  <c r="W411" i="17"/>
  <c r="W412" i="17"/>
  <c r="W413" i="17"/>
  <c r="W414" i="17"/>
  <c r="W415" i="17"/>
  <c r="W416" i="17"/>
  <c r="W417" i="17"/>
  <c r="W418" i="17"/>
  <c r="W419" i="17"/>
  <c r="W420" i="17"/>
  <c r="W421" i="17"/>
  <c r="W422" i="17"/>
  <c r="W423" i="17"/>
  <c r="W424" i="17"/>
  <c r="W425" i="17"/>
  <c r="W426" i="17"/>
  <c r="W427" i="17"/>
  <c r="W428" i="17"/>
  <c r="W429" i="17"/>
  <c r="W430" i="17"/>
  <c r="W431" i="17"/>
  <c r="W432" i="17"/>
  <c r="W433" i="17"/>
  <c r="W434" i="17"/>
  <c r="W435" i="17"/>
  <c r="W436" i="17"/>
  <c r="W437" i="17"/>
  <c r="W438" i="17"/>
  <c r="W439" i="17"/>
  <c r="W440" i="17"/>
  <c r="W441" i="17"/>
  <c r="W442" i="17"/>
  <c r="W443" i="17"/>
  <c r="W444" i="17"/>
  <c r="W445" i="17"/>
  <c r="W446" i="17"/>
  <c r="W447" i="17"/>
  <c r="W448" i="17"/>
  <c r="W449" i="17"/>
  <c r="W450" i="17"/>
  <c r="W451" i="17"/>
  <c r="W452" i="17"/>
  <c r="W453" i="17"/>
  <c r="W454" i="17"/>
  <c r="W455" i="17"/>
  <c r="W456" i="17"/>
  <c r="W457" i="17"/>
  <c r="W458" i="17"/>
  <c r="W459" i="17"/>
  <c r="W460" i="17"/>
  <c r="W461" i="17"/>
  <c r="W462" i="17"/>
  <c r="W463" i="17"/>
  <c r="W464" i="17"/>
  <c r="W465" i="17"/>
  <c r="W466" i="17"/>
  <c r="W467" i="17"/>
  <c r="W468" i="17"/>
  <c r="W469" i="17"/>
  <c r="W470" i="17"/>
  <c r="W471" i="17"/>
  <c r="W472" i="17"/>
  <c r="W473" i="17"/>
  <c r="W474" i="17"/>
  <c r="W475" i="17"/>
  <c r="W476" i="17"/>
  <c r="W477" i="17"/>
  <c r="W478" i="17"/>
  <c r="W479" i="17"/>
  <c r="W480" i="17"/>
  <c r="W481" i="17"/>
  <c r="W482" i="17"/>
  <c r="W483" i="17"/>
  <c r="W484" i="17"/>
  <c r="W485" i="17"/>
  <c r="W486" i="17"/>
  <c r="W487" i="17"/>
  <c r="W488" i="17"/>
  <c r="W489" i="17"/>
  <c r="W490" i="17"/>
  <c r="W491" i="17"/>
  <c r="W492" i="17"/>
  <c r="W493" i="17"/>
  <c r="W494" i="17"/>
  <c r="W495" i="17"/>
  <c r="W496" i="17"/>
  <c r="W497" i="17"/>
  <c r="W498" i="17"/>
  <c r="W499" i="17"/>
  <c r="W500" i="17"/>
  <c r="W501" i="17"/>
  <c r="W502" i="17"/>
  <c r="W503" i="17"/>
  <c r="W504" i="17"/>
  <c r="W505" i="17"/>
  <c r="W506" i="17"/>
  <c r="W507" i="17"/>
  <c r="W508" i="17"/>
  <c r="W509" i="17"/>
  <c r="W510" i="17"/>
  <c r="W511" i="17"/>
  <c r="W512" i="17"/>
  <c r="W513" i="17"/>
  <c r="W514" i="17"/>
  <c r="W515" i="17"/>
  <c r="W516" i="17"/>
  <c r="W517" i="17"/>
  <c r="W518" i="17"/>
  <c r="W519" i="17"/>
  <c r="W520" i="17"/>
  <c r="W521" i="17"/>
  <c r="W522" i="17"/>
  <c r="W523" i="17"/>
  <c r="W524" i="17"/>
  <c r="W525" i="17"/>
  <c r="W526" i="17"/>
  <c r="W527" i="17"/>
  <c r="W528" i="17"/>
  <c r="W529" i="17"/>
  <c r="W530" i="17"/>
  <c r="W531" i="17"/>
  <c r="W532" i="17"/>
  <c r="W533" i="17"/>
  <c r="W534" i="17"/>
  <c r="W535" i="17"/>
  <c r="W536" i="17"/>
  <c r="W537" i="17"/>
  <c r="W538" i="17"/>
  <c r="W539" i="17"/>
  <c r="W540" i="17"/>
  <c r="W541" i="17"/>
  <c r="W542" i="17"/>
  <c r="W543" i="17"/>
  <c r="W544" i="17"/>
  <c r="W545" i="17"/>
  <c r="W546" i="17"/>
  <c r="W547" i="17"/>
  <c r="W548" i="17"/>
  <c r="W549" i="17"/>
  <c r="W550" i="17"/>
  <c r="W551" i="17"/>
  <c r="W552" i="17"/>
  <c r="W553" i="17"/>
  <c r="W554" i="17"/>
  <c r="W555" i="17"/>
  <c r="W556" i="17"/>
  <c r="W557" i="17"/>
  <c r="W558" i="17"/>
  <c r="W559" i="17"/>
  <c r="W560" i="17"/>
  <c r="W561" i="17"/>
  <c r="W562" i="17"/>
  <c r="W563" i="17"/>
  <c r="W564" i="17"/>
  <c r="W565" i="17"/>
  <c r="W566" i="17"/>
  <c r="W567" i="17"/>
  <c r="W568" i="17"/>
  <c r="W569" i="17"/>
  <c r="W570" i="17"/>
  <c r="W571" i="17"/>
  <c r="W572" i="17"/>
  <c r="W573" i="17"/>
  <c r="W574" i="17"/>
  <c r="W575" i="17"/>
  <c r="W576" i="17"/>
  <c r="W577" i="17"/>
  <c r="W578" i="17"/>
  <c r="W579" i="17"/>
  <c r="W580" i="17"/>
  <c r="W581" i="17"/>
  <c r="W582" i="17"/>
  <c r="W583" i="17"/>
  <c r="W584" i="17"/>
  <c r="W585" i="17"/>
  <c r="W586" i="17"/>
  <c r="W587" i="17"/>
  <c r="W588" i="17"/>
  <c r="W589" i="17"/>
  <c r="W590" i="17"/>
  <c r="W591" i="17"/>
  <c r="W592" i="17"/>
  <c r="W593" i="17"/>
  <c r="W594" i="17"/>
  <c r="W595" i="17"/>
  <c r="W596" i="17"/>
  <c r="W597" i="17"/>
  <c r="W598" i="17"/>
  <c r="W599" i="17"/>
  <c r="W600" i="17"/>
  <c r="W601" i="17"/>
  <c r="W602" i="17"/>
  <c r="W603" i="17"/>
  <c r="W604" i="17"/>
  <c r="W605" i="17"/>
  <c r="W606" i="17"/>
  <c r="W607" i="17"/>
  <c r="W608" i="17"/>
  <c r="W609" i="17"/>
  <c r="W610" i="17"/>
  <c r="W611" i="17"/>
  <c r="W612" i="17"/>
  <c r="W613" i="17"/>
  <c r="W614" i="17"/>
  <c r="W615" i="17"/>
  <c r="W616" i="17"/>
  <c r="W617" i="17"/>
  <c r="W618" i="17"/>
  <c r="W619" i="17"/>
  <c r="W620" i="17"/>
  <c r="W621" i="17"/>
  <c r="W622" i="17"/>
  <c r="W623" i="17"/>
  <c r="W624" i="17"/>
  <c r="W625" i="17"/>
  <c r="W626" i="17"/>
  <c r="W627" i="17"/>
  <c r="W628" i="17"/>
  <c r="W629" i="17"/>
  <c r="W630" i="17"/>
  <c r="W631" i="17"/>
  <c r="W632" i="17"/>
  <c r="W633" i="17"/>
  <c r="W634" i="17"/>
  <c r="W635" i="17"/>
  <c r="W636" i="17"/>
  <c r="W637" i="17"/>
  <c r="W638" i="17"/>
  <c r="W639" i="17"/>
  <c r="W640" i="17"/>
  <c r="W641" i="17"/>
  <c r="W642" i="17"/>
  <c r="W643" i="17"/>
  <c r="W644" i="17"/>
  <c r="W645" i="17"/>
  <c r="W646" i="17"/>
  <c r="W647" i="17"/>
  <c r="W648" i="17"/>
  <c r="W649" i="17"/>
  <c r="W650" i="17"/>
  <c r="W651" i="17"/>
  <c r="W652" i="17"/>
  <c r="W653" i="17"/>
  <c r="W654" i="17"/>
  <c r="W655" i="17"/>
  <c r="W656" i="17"/>
  <c r="W657" i="17"/>
  <c r="W658" i="17"/>
  <c r="W659" i="17"/>
  <c r="W660" i="17"/>
  <c r="W661" i="17"/>
  <c r="W662" i="17"/>
  <c r="W663" i="17"/>
  <c r="W664" i="17"/>
  <c r="W665" i="17"/>
  <c r="W666" i="17"/>
  <c r="W667" i="17"/>
  <c r="W668" i="17"/>
  <c r="W669" i="17"/>
  <c r="W670" i="17"/>
  <c r="W671" i="17"/>
  <c r="W672" i="17"/>
  <c r="W673" i="17"/>
  <c r="W674" i="17"/>
  <c r="W675" i="17"/>
  <c r="W676" i="17"/>
  <c r="W677" i="17"/>
  <c r="W678" i="17"/>
  <c r="W679" i="17"/>
  <c r="W680" i="17"/>
  <c r="W681" i="17"/>
  <c r="W682" i="17"/>
  <c r="W683" i="17"/>
  <c r="W684" i="17"/>
  <c r="W685" i="17"/>
  <c r="W686" i="17"/>
  <c r="W687" i="17"/>
  <c r="W688" i="17"/>
  <c r="W689" i="17"/>
  <c r="W690" i="17"/>
  <c r="W691" i="17"/>
  <c r="W692" i="17"/>
  <c r="W693" i="17"/>
  <c r="W694" i="17"/>
  <c r="W695" i="17"/>
  <c r="W696" i="17"/>
  <c r="W697" i="17"/>
  <c r="W698" i="17"/>
  <c r="W699" i="17"/>
  <c r="W700" i="17"/>
  <c r="W701" i="17"/>
  <c r="W702" i="17"/>
  <c r="W703" i="17"/>
  <c r="W704" i="17"/>
  <c r="W705" i="17"/>
  <c r="W706" i="17"/>
  <c r="W707" i="17"/>
  <c r="W708" i="17"/>
  <c r="W709" i="17"/>
  <c r="W710" i="17"/>
  <c r="W711" i="17"/>
  <c r="W712" i="17"/>
  <c r="W713" i="17"/>
  <c r="W714" i="17"/>
  <c r="W715" i="17"/>
  <c r="W716" i="17"/>
  <c r="W717" i="17"/>
  <c r="W718" i="17"/>
  <c r="W719" i="17"/>
  <c r="W720" i="17"/>
  <c r="W721" i="17"/>
  <c r="W722" i="17"/>
  <c r="W723" i="17"/>
  <c r="W724" i="17"/>
  <c r="W725" i="17"/>
  <c r="W726" i="17"/>
  <c r="W727" i="17"/>
  <c r="W728" i="17"/>
  <c r="W729" i="17"/>
  <c r="W730" i="17"/>
  <c r="W731" i="17"/>
  <c r="W732" i="17"/>
  <c r="W733" i="17"/>
  <c r="W734" i="17"/>
  <c r="W735" i="17"/>
  <c r="W736" i="17"/>
  <c r="W737" i="17"/>
  <c r="W738" i="17"/>
  <c r="W739" i="17"/>
  <c r="W740" i="17"/>
  <c r="W741" i="17"/>
  <c r="W742" i="17"/>
  <c r="W743" i="17"/>
  <c r="W744" i="17"/>
  <c r="W745" i="17"/>
  <c r="W746" i="17"/>
  <c r="W747" i="17"/>
  <c r="W748" i="17"/>
  <c r="W749" i="17"/>
  <c r="W750" i="17"/>
  <c r="W751" i="17"/>
  <c r="W752" i="17"/>
  <c r="W753" i="17"/>
  <c r="W754" i="17"/>
  <c r="W755" i="17"/>
  <c r="W756" i="17"/>
  <c r="W757" i="17"/>
  <c r="W758" i="17"/>
  <c r="W759" i="17"/>
  <c r="W760" i="17"/>
  <c r="W761" i="17"/>
  <c r="W762" i="17"/>
  <c r="W763" i="17"/>
  <c r="W764" i="17"/>
  <c r="W765" i="17"/>
  <c r="W766" i="17"/>
  <c r="W767" i="17"/>
  <c r="W768" i="17"/>
  <c r="W769" i="17"/>
  <c r="W770" i="17"/>
  <c r="W771" i="17"/>
  <c r="W772" i="17"/>
  <c r="W773" i="17"/>
  <c r="W774" i="17"/>
  <c r="W775" i="17"/>
  <c r="W776" i="17"/>
  <c r="W777" i="17"/>
  <c r="W778" i="17"/>
  <c r="W779" i="17"/>
  <c r="W780" i="17"/>
  <c r="W781" i="17"/>
  <c r="W782" i="17"/>
  <c r="W783" i="17"/>
  <c r="W784" i="17"/>
  <c r="W785" i="17"/>
  <c r="W786" i="17"/>
  <c r="W787" i="17"/>
  <c r="W788" i="17"/>
  <c r="W789" i="17"/>
  <c r="W790" i="17"/>
  <c r="W791" i="17"/>
  <c r="W792" i="17"/>
  <c r="W793" i="17"/>
  <c r="W794" i="17"/>
  <c r="W795" i="17"/>
  <c r="W796" i="17"/>
  <c r="W797" i="17"/>
  <c r="W798" i="17"/>
  <c r="W799" i="17"/>
  <c r="W800" i="17"/>
  <c r="W801" i="17"/>
  <c r="W802" i="17"/>
  <c r="W803" i="17"/>
  <c r="W804" i="17"/>
  <c r="W805" i="17"/>
  <c r="W806" i="17"/>
  <c r="W807" i="17"/>
  <c r="W808" i="17"/>
  <c r="W809" i="17"/>
  <c r="W810" i="17"/>
  <c r="W811" i="17"/>
  <c r="W812" i="17"/>
  <c r="W813" i="17"/>
  <c r="W814" i="17"/>
  <c r="W815" i="17"/>
  <c r="W816" i="17"/>
  <c r="W817" i="17"/>
  <c r="W818" i="17"/>
  <c r="W819" i="17"/>
  <c r="W820" i="17"/>
  <c r="W821" i="17"/>
  <c r="W822" i="17"/>
  <c r="W823" i="17"/>
  <c r="W824" i="17"/>
  <c r="W825" i="17"/>
  <c r="W826" i="17"/>
  <c r="W827" i="17"/>
  <c r="W828" i="17"/>
  <c r="W829" i="17"/>
  <c r="W830" i="17"/>
  <c r="W831" i="17"/>
  <c r="W832" i="17"/>
  <c r="W833" i="17"/>
  <c r="W834" i="17"/>
  <c r="W835" i="17"/>
  <c r="W836" i="17"/>
  <c r="W837" i="17"/>
  <c r="W838" i="17"/>
  <c r="W839" i="17"/>
  <c r="W840" i="17"/>
  <c r="W841" i="17"/>
  <c r="W842" i="17"/>
  <c r="W843" i="17"/>
  <c r="W844" i="17"/>
  <c r="W845" i="17"/>
  <c r="W846" i="17"/>
  <c r="W847" i="17"/>
  <c r="W848" i="17"/>
  <c r="W849" i="17"/>
  <c r="W850" i="17"/>
  <c r="W851" i="17"/>
  <c r="W852" i="17"/>
  <c r="W853" i="17"/>
  <c r="W854" i="17"/>
  <c r="W855" i="17"/>
  <c r="W856" i="17"/>
  <c r="W857" i="17"/>
  <c r="W858" i="17"/>
  <c r="W859" i="17"/>
  <c r="W860" i="17"/>
  <c r="W861" i="17"/>
  <c r="W862" i="17"/>
  <c r="W863" i="17"/>
  <c r="W864" i="17"/>
  <c r="W865" i="17"/>
  <c r="W866" i="17"/>
  <c r="W867" i="17"/>
  <c r="W868" i="17"/>
  <c r="W869" i="17"/>
  <c r="W870" i="17"/>
  <c r="W871" i="17"/>
  <c r="W872" i="17"/>
  <c r="W873" i="17"/>
  <c r="W874" i="17"/>
  <c r="W875" i="17"/>
  <c r="W876" i="17"/>
  <c r="W877" i="17"/>
  <c r="W878" i="17"/>
  <c r="W879" i="17"/>
  <c r="W880" i="17"/>
  <c r="W881" i="17"/>
  <c r="W882" i="17"/>
  <c r="W883" i="17"/>
  <c r="W884" i="17"/>
  <c r="W885" i="17"/>
  <c r="W886" i="17"/>
  <c r="W887" i="17"/>
  <c r="W888" i="17"/>
  <c r="W889" i="17"/>
  <c r="W890" i="17"/>
  <c r="W891" i="17"/>
  <c r="W892" i="17"/>
  <c r="W893" i="17"/>
  <c r="W894" i="17"/>
  <c r="W895" i="17"/>
  <c r="W896" i="17"/>
  <c r="W897" i="17"/>
  <c r="W898" i="17"/>
  <c r="W899" i="17"/>
  <c r="W900" i="17"/>
  <c r="W901" i="17"/>
  <c r="W902" i="17"/>
  <c r="W903" i="17"/>
  <c r="W904" i="17"/>
  <c r="W905" i="17"/>
  <c r="W906" i="17"/>
  <c r="W907" i="17"/>
  <c r="W908" i="17"/>
  <c r="W909" i="17"/>
  <c r="W910" i="17"/>
  <c r="W911" i="17"/>
  <c r="W912" i="17"/>
  <c r="W913" i="17"/>
  <c r="W914" i="17"/>
  <c r="W915" i="17"/>
  <c r="W916" i="17"/>
  <c r="W917" i="17"/>
  <c r="W918" i="17"/>
  <c r="W919" i="17"/>
  <c r="W920" i="17"/>
  <c r="W921" i="17"/>
  <c r="W922" i="17"/>
  <c r="W923" i="17"/>
  <c r="W924" i="17"/>
  <c r="W925" i="17"/>
  <c r="W926" i="17"/>
  <c r="W927" i="17"/>
  <c r="W928" i="17"/>
  <c r="W929" i="17"/>
  <c r="W930" i="17"/>
  <c r="W931" i="17"/>
  <c r="W932" i="17"/>
  <c r="W933" i="17"/>
  <c r="W934" i="17"/>
  <c r="W935" i="17"/>
  <c r="W936" i="17"/>
  <c r="W937" i="17"/>
  <c r="W938" i="17"/>
  <c r="W939" i="17"/>
  <c r="W940" i="17"/>
  <c r="W941" i="17"/>
  <c r="W942" i="17"/>
  <c r="W943" i="17"/>
  <c r="W944" i="17"/>
  <c r="W945" i="17"/>
  <c r="W946" i="17"/>
  <c r="W947" i="17"/>
  <c r="W948" i="17"/>
  <c r="W949" i="17"/>
  <c r="W950" i="17"/>
  <c r="W951" i="17"/>
  <c r="W952" i="17"/>
  <c r="W953" i="17"/>
  <c r="W954" i="17"/>
  <c r="W955" i="17"/>
  <c r="W956" i="17"/>
  <c r="W957" i="17"/>
  <c r="W958" i="17"/>
  <c r="W959" i="17"/>
  <c r="W960" i="17"/>
  <c r="W961" i="17"/>
  <c r="W962" i="17"/>
  <c r="W963" i="17"/>
  <c r="W964" i="17"/>
  <c r="W965" i="17"/>
  <c r="W966" i="17"/>
  <c r="W967" i="17"/>
  <c r="W968" i="17"/>
  <c r="W969" i="17"/>
  <c r="W970" i="17"/>
  <c r="W971" i="17"/>
  <c r="W972" i="17"/>
  <c r="W973" i="17"/>
  <c r="W974" i="17"/>
  <c r="W975" i="17"/>
  <c r="W976" i="17"/>
  <c r="W977" i="17"/>
  <c r="W978" i="17"/>
  <c r="W979" i="17"/>
  <c r="W980" i="17"/>
  <c r="W981" i="17"/>
  <c r="W982" i="17"/>
  <c r="W983" i="17"/>
  <c r="W984" i="17"/>
  <c r="W985" i="17"/>
  <c r="W986" i="17"/>
  <c r="W987" i="17"/>
  <c r="W988" i="17"/>
  <c r="W989" i="17"/>
  <c r="W990" i="17"/>
  <c r="W991" i="17"/>
  <c r="W992" i="17"/>
  <c r="W993" i="17"/>
  <c r="W994" i="17"/>
  <c r="W995" i="17"/>
  <c r="W996" i="17"/>
  <c r="W997" i="17"/>
  <c r="W998" i="17"/>
  <c r="W999" i="17"/>
  <c r="W1000" i="17"/>
  <c r="W1001" i="17"/>
  <c r="W2" i="17"/>
  <c r="B3" i="27"/>
  <c r="B4" i="27"/>
  <c r="B5" i="27"/>
  <c r="B6" i="27"/>
  <c r="B7" i="27"/>
  <c r="B8" i="27"/>
  <c r="B9" i="27"/>
  <c r="B10" i="27"/>
  <c r="B11" i="27"/>
  <c r="B12" i="27"/>
  <c r="B13" i="27"/>
  <c r="B14" i="27"/>
  <c r="B15" i="27"/>
  <c r="B16" i="27"/>
  <c r="B17" i="27"/>
  <c r="B18" i="27"/>
  <c r="B19" i="27"/>
  <c r="B20" i="27"/>
  <c r="B21" i="27"/>
  <c r="B22" i="27"/>
  <c r="B23" i="27"/>
  <c r="B24" i="27"/>
  <c r="B25" i="27"/>
  <c r="B26" i="27"/>
  <c r="B27" i="27"/>
  <c r="B28" i="27"/>
  <c r="B29" i="27"/>
  <c r="B30" i="27"/>
  <c r="B31" i="27"/>
  <c r="B32" i="27"/>
  <c r="B33" i="27"/>
  <c r="B34" i="27"/>
  <c r="B35" i="27"/>
  <c r="B36" i="27"/>
  <c r="B37" i="27"/>
  <c r="B38" i="27"/>
  <c r="B39" i="27"/>
  <c r="B40" i="27"/>
  <c r="B41" i="27"/>
  <c r="B42" i="27"/>
  <c r="B43" i="27"/>
  <c r="B44" i="27"/>
  <c r="B45" i="27"/>
  <c r="B46" i="27"/>
  <c r="B2" i="27"/>
  <c r="V3" i="17"/>
  <c r="V4" i="17"/>
  <c r="V5" i="17"/>
  <c r="V6" i="17"/>
  <c r="V7" i="17"/>
  <c r="V8" i="17"/>
  <c r="V9" i="17"/>
  <c r="V10" i="17"/>
  <c r="V11" i="17"/>
  <c r="V12" i="17"/>
  <c r="V13" i="17"/>
  <c r="V14" i="17"/>
  <c r="V15" i="17"/>
  <c r="V16" i="17"/>
  <c r="V17" i="17"/>
  <c r="V18" i="17"/>
  <c r="V19" i="17"/>
  <c r="V20" i="17"/>
  <c r="V21" i="17"/>
  <c r="V22" i="17"/>
  <c r="V23" i="17"/>
  <c r="V24" i="17"/>
  <c r="V25" i="17"/>
  <c r="V26" i="17"/>
  <c r="V27" i="17"/>
  <c r="V28" i="17"/>
  <c r="V29" i="17"/>
  <c r="V30" i="17"/>
  <c r="V31" i="17"/>
  <c r="V32" i="17"/>
  <c r="V33" i="17"/>
  <c r="V34" i="17"/>
  <c r="V35" i="17"/>
  <c r="V36" i="17"/>
  <c r="V37" i="17"/>
  <c r="V38" i="17"/>
  <c r="V39" i="17"/>
  <c r="V40" i="17"/>
  <c r="V41" i="17"/>
  <c r="V42" i="17"/>
  <c r="V43" i="17"/>
  <c r="V44" i="17"/>
  <c r="V45" i="17"/>
  <c r="V46" i="17"/>
  <c r="V47" i="17"/>
  <c r="V48" i="17"/>
  <c r="V49" i="17"/>
  <c r="V50" i="17"/>
  <c r="V51" i="17"/>
  <c r="V52" i="17"/>
  <c r="V53" i="17"/>
  <c r="V54" i="17"/>
  <c r="V55" i="17"/>
  <c r="V56" i="17"/>
  <c r="V57" i="17"/>
  <c r="V58" i="17"/>
  <c r="V59" i="17"/>
  <c r="V60" i="17"/>
  <c r="V61" i="17"/>
  <c r="V62" i="17"/>
  <c r="V63" i="17"/>
  <c r="V64" i="17"/>
  <c r="V65" i="17"/>
  <c r="V66" i="17"/>
  <c r="V67" i="17"/>
  <c r="V68" i="17"/>
  <c r="V69" i="17"/>
  <c r="V70" i="17"/>
  <c r="V71" i="17"/>
  <c r="V72" i="17"/>
  <c r="V73" i="17"/>
  <c r="V74" i="17"/>
  <c r="V75" i="17"/>
  <c r="V76" i="17"/>
  <c r="V77" i="17"/>
  <c r="V78" i="17"/>
  <c r="V79" i="17"/>
  <c r="V80" i="17"/>
  <c r="V81" i="17"/>
  <c r="V82" i="17"/>
  <c r="V83" i="17"/>
  <c r="V84" i="17"/>
  <c r="V85" i="17"/>
  <c r="V86" i="17"/>
  <c r="V87" i="17"/>
  <c r="V88" i="17"/>
  <c r="V89" i="17"/>
  <c r="V90" i="17"/>
  <c r="V91" i="17"/>
  <c r="V92" i="17"/>
  <c r="V93" i="17"/>
  <c r="V94" i="17"/>
  <c r="V95" i="17"/>
  <c r="V96" i="17"/>
  <c r="V97" i="17"/>
  <c r="V98" i="17"/>
  <c r="V99" i="17"/>
  <c r="V100" i="17"/>
  <c r="V101" i="17"/>
  <c r="V102" i="17"/>
  <c r="V103" i="17"/>
  <c r="V104" i="17"/>
  <c r="V105" i="17"/>
  <c r="V106" i="17"/>
  <c r="V107" i="17"/>
  <c r="V108" i="17"/>
  <c r="V109" i="17"/>
  <c r="V110" i="17"/>
  <c r="V111" i="17"/>
  <c r="V112" i="17"/>
  <c r="V113" i="17"/>
  <c r="V114" i="17"/>
  <c r="V115" i="17"/>
  <c r="V116" i="17"/>
  <c r="V117" i="17"/>
  <c r="V118" i="17"/>
  <c r="V119" i="17"/>
  <c r="V120" i="17"/>
  <c r="V121" i="17"/>
  <c r="V122" i="17"/>
  <c r="V123" i="17"/>
  <c r="V124" i="17"/>
  <c r="V125" i="17"/>
  <c r="V126" i="17"/>
  <c r="V127" i="17"/>
  <c r="V128" i="17"/>
  <c r="V129" i="17"/>
  <c r="V130" i="17"/>
  <c r="V131" i="17"/>
  <c r="V132" i="17"/>
  <c r="V133" i="17"/>
  <c r="V134" i="17"/>
  <c r="V135" i="17"/>
  <c r="V136" i="17"/>
  <c r="V137" i="17"/>
  <c r="V138" i="17"/>
  <c r="V139" i="17"/>
  <c r="V140" i="17"/>
  <c r="V141" i="17"/>
  <c r="V142" i="17"/>
  <c r="V143" i="17"/>
  <c r="V144" i="17"/>
  <c r="V145" i="17"/>
  <c r="V146" i="17"/>
  <c r="V147" i="17"/>
  <c r="V148" i="17"/>
  <c r="V149" i="17"/>
  <c r="V150" i="17"/>
  <c r="V151" i="17"/>
  <c r="V152" i="17"/>
  <c r="V153" i="17"/>
  <c r="V154" i="17"/>
  <c r="V155" i="17"/>
  <c r="V156" i="17"/>
  <c r="V157" i="17"/>
  <c r="V158" i="17"/>
  <c r="V159" i="17"/>
  <c r="V160" i="17"/>
  <c r="V161" i="17"/>
  <c r="V162" i="17"/>
  <c r="V163" i="17"/>
  <c r="V164" i="17"/>
  <c r="V165" i="17"/>
  <c r="V166" i="17"/>
  <c r="V167" i="17"/>
  <c r="V168" i="17"/>
  <c r="V169" i="17"/>
  <c r="V170" i="17"/>
  <c r="V171" i="17"/>
  <c r="V172" i="17"/>
  <c r="V173" i="17"/>
  <c r="V174" i="17"/>
  <c r="V175" i="17"/>
  <c r="V176" i="17"/>
  <c r="V177" i="17"/>
  <c r="V178" i="17"/>
  <c r="V179" i="17"/>
  <c r="V180" i="17"/>
  <c r="V181" i="17"/>
  <c r="V182" i="17"/>
  <c r="V183" i="17"/>
  <c r="V184" i="17"/>
  <c r="V185" i="17"/>
  <c r="V186" i="17"/>
  <c r="V187" i="17"/>
  <c r="V188" i="17"/>
  <c r="V189" i="17"/>
  <c r="V190" i="17"/>
  <c r="V191" i="17"/>
  <c r="V192" i="17"/>
  <c r="V193" i="17"/>
  <c r="V194" i="17"/>
  <c r="V195" i="17"/>
  <c r="V196" i="17"/>
  <c r="V197" i="17"/>
  <c r="V198" i="17"/>
  <c r="V199" i="17"/>
  <c r="V200" i="17"/>
  <c r="V201" i="17"/>
  <c r="V202" i="17"/>
  <c r="V203" i="17"/>
  <c r="V204" i="17"/>
  <c r="V205" i="17"/>
  <c r="V206" i="17"/>
  <c r="V207" i="17"/>
  <c r="V208" i="17"/>
  <c r="V209" i="17"/>
  <c r="V210" i="17"/>
  <c r="V211" i="17"/>
  <c r="V212" i="17"/>
  <c r="V213" i="17"/>
  <c r="V214" i="17"/>
  <c r="V215" i="17"/>
  <c r="V216" i="17"/>
  <c r="V217" i="17"/>
  <c r="V218" i="17"/>
  <c r="V219" i="17"/>
  <c r="V220" i="17"/>
  <c r="V221" i="17"/>
  <c r="V222" i="17"/>
  <c r="V223" i="17"/>
  <c r="V224" i="17"/>
  <c r="V225" i="17"/>
  <c r="V226" i="17"/>
  <c r="V227" i="17"/>
  <c r="V228" i="17"/>
  <c r="V229" i="17"/>
  <c r="V230" i="17"/>
  <c r="V231" i="17"/>
  <c r="V232" i="17"/>
  <c r="V233" i="17"/>
  <c r="V234" i="17"/>
  <c r="V235" i="17"/>
  <c r="V236" i="17"/>
  <c r="V237" i="17"/>
  <c r="V238" i="17"/>
  <c r="V239" i="17"/>
  <c r="V240" i="17"/>
  <c r="V241" i="17"/>
  <c r="V242" i="17"/>
  <c r="V243" i="17"/>
  <c r="V244" i="17"/>
  <c r="V245" i="17"/>
  <c r="V246" i="17"/>
  <c r="V247" i="17"/>
  <c r="V248" i="17"/>
  <c r="V249" i="17"/>
  <c r="V250" i="17"/>
  <c r="V251" i="17"/>
  <c r="V252" i="17"/>
  <c r="V253" i="17"/>
  <c r="V254" i="17"/>
  <c r="V255" i="17"/>
  <c r="V256" i="17"/>
  <c r="V257" i="17"/>
  <c r="V258" i="17"/>
  <c r="V259" i="17"/>
  <c r="V260" i="17"/>
  <c r="V261" i="17"/>
  <c r="V262" i="17"/>
  <c r="V263" i="17"/>
  <c r="V264" i="17"/>
  <c r="V265" i="17"/>
  <c r="V266" i="17"/>
  <c r="V267" i="17"/>
  <c r="V268" i="17"/>
  <c r="V269" i="17"/>
  <c r="V270" i="17"/>
  <c r="V271" i="17"/>
  <c r="V272" i="17"/>
  <c r="V273" i="17"/>
  <c r="V274" i="17"/>
  <c r="V275" i="17"/>
  <c r="V276" i="17"/>
  <c r="V277" i="17"/>
  <c r="V278" i="17"/>
  <c r="V279" i="17"/>
  <c r="V280" i="17"/>
  <c r="V281" i="17"/>
  <c r="V282" i="17"/>
  <c r="V283" i="17"/>
  <c r="V284" i="17"/>
  <c r="V285" i="17"/>
  <c r="V286" i="17"/>
  <c r="V287" i="17"/>
  <c r="V288" i="17"/>
  <c r="V289" i="17"/>
  <c r="V290" i="17"/>
  <c r="V291" i="17"/>
  <c r="V292" i="17"/>
  <c r="V293" i="17"/>
  <c r="V294" i="17"/>
  <c r="V295" i="17"/>
  <c r="V296" i="17"/>
  <c r="V297" i="17"/>
  <c r="V298" i="17"/>
  <c r="V299" i="17"/>
  <c r="V300" i="17"/>
  <c r="V301" i="17"/>
  <c r="V302" i="17"/>
  <c r="V303" i="17"/>
  <c r="V304" i="17"/>
  <c r="V305" i="17"/>
  <c r="V306" i="17"/>
  <c r="V307" i="17"/>
  <c r="V308" i="17"/>
  <c r="V309" i="17"/>
  <c r="V310" i="17"/>
  <c r="V311" i="17"/>
  <c r="V312" i="17"/>
  <c r="V313" i="17"/>
  <c r="V314" i="17"/>
  <c r="V315" i="17"/>
  <c r="V316" i="17"/>
  <c r="V317" i="17"/>
  <c r="V318" i="17"/>
  <c r="V319" i="17"/>
  <c r="V320" i="17"/>
  <c r="V321" i="17"/>
  <c r="V322" i="17"/>
  <c r="V323" i="17"/>
  <c r="V324" i="17"/>
  <c r="V325" i="17"/>
  <c r="V326" i="17"/>
  <c r="V327" i="17"/>
  <c r="V328" i="17"/>
  <c r="V329" i="17"/>
  <c r="V330" i="17"/>
  <c r="V331" i="17"/>
  <c r="V332" i="17"/>
  <c r="V333" i="17"/>
  <c r="V334" i="17"/>
  <c r="V335" i="17"/>
  <c r="V336" i="17"/>
  <c r="V337" i="17"/>
  <c r="V338" i="17"/>
  <c r="V339" i="17"/>
  <c r="V340" i="17"/>
  <c r="V341" i="17"/>
  <c r="V342" i="17"/>
  <c r="V343" i="17"/>
  <c r="V344" i="17"/>
  <c r="V345" i="17"/>
  <c r="V346" i="17"/>
  <c r="V347" i="17"/>
  <c r="V348" i="17"/>
  <c r="V349" i="17"/>
  <c r="V350" i="17"/>
  <c r="V351" i="17"/>
  <c r="V352" i="17"/>
  <c r="V353" i="17"/>
  <c r="V354" i="17"/>
  <c r="V355" i="17"/>
  <c r="V356" i="17"/>
  <c r="V357" i="17"/>
  <c r="V358" i="17"/>
  <c r="V359" i="17"/>
  <c r="V360" i="17"/>
  <c r="V361" i="17"/>
  <c r="V362" i="17"/>
  <c r="V363" i="17"/>
  <c r="V364" i="17"/>
  <c r="V365" i="17"/>
  <c r="V366" i="17"/>
  <c r="V367" i="17"/>
  <c r="V368" i="17"/>
  <c r="V369" i="17"/>
  <c r="V370" i="17"/>
  <c r="V371" i="17"/>
  <c r="V372" i="17"/>
  <c r="V373" i="17"/>
  <c r="V374" i="17"/>
  <c r="V375" i="17"/>
  <c r="V376" i="17"/>
  <c r="V377" i="17"/>
  <c r="V378" i="17"/>
  <c r="V379" i="17"/>
  <c r="V380" i="17"/>
  <c r="V381" i="17"/>
  <c r="V382" i="17"/>
  <c r="V383" i="17"/>
  <c r="V384" i="17"/>
  <c r="V385" i="17"/>
  <c r="V386" i="17"/>
  <c r="V387" i="17"/>
  <c r="V388" i="17"/>
  <c r="V389" i="17"/>
  <c r="V390" i="17"/>
  <c r="V391" i="17"/>
  <c r="V392" i="17"/>
  <c r="V393" i="17"/>
  <c r="V394" i="17"/>
  <c r="V395" i="17"/>
  <c r="V396" i="17"/>
  <c r="V397" i="17"/>
  <c r="V398" i="17"/>
  <c r="V399" i="17"/>
  <c r="V400" i="17"/>
  <c r="V401" i="17"/>
  <c r="V402" i="17"/>
  <c r="V403" i="17"/>
  <c r="V404" i="17"/>
  <c r="V405" i="17"/>
  <c r="V406" i="17"/>
  <c r="V407" i="17"/>
  <c r="V408" i="17"/>
  <c r="V409" i="17"/>
  <c r="V410" i="17"/>
  <c r="V411" i="17"/>
  <c r="V412" i="17"/>
  <c r="V413" i="17"/>
  <c r="V414" i="17"/>
  <c r="V415" i="17"/>
  <c r="V416" i="17"/>
  <c r="V417" i="17"/>
  <c r="V418" i="17"/>
  <c r="V419" i="17"/>
  <c r="V420" i="17"/>
  <c r="V421" i="17"/>
  <c r="V422" i="17"/>
  <c r="V423" i="17"/>
  <c r="V424" i="17"/>
  <c r="V425" i="17"/>
  <c r="V426" i="17"/>
  <c r="V427" i="17"/>
  <c r="V428" i="17"/>
  <c r="V429" i="17"/>
  <c r="V430" i="17"/>
  <c r="V431" i="17"/>
  <c r="V432" i="17"/>
  <c r="V433" i="17"/>
  <c r="V434" i="17"/>
  <c r="V435" i="17"/>
  <c r="V436" i="17"/>
  <c r="V437" i="17"/>
  <c r="V438" i="17"/>
  <c r="V439" i="17"/>
  <c r="V440" i="17"/>
  <c r="V441" i="17"/>
  <c r="V442" i="17"/>
  <c r="V443" i="17"/>
  <c r="V444" i="17"/>
  <c r="V445" i="17"/>
  <c r="V446" i="17"/>
  <c r="V447" i="17"/>
  <c r="V448" i="17"/>
  <c r="V449" i="17"/>
  <c r="V450" i="17"/>
  <c r="V451" i="17"/>
  <c r="V452" i="17"/>
  <c r="V453" i="17"/>
  <c r="V454" i="17"/>
  <c r="V455" i="17"/>
  <c r="V456" i="17"/>
  <c r="V457" i="17"/>
  <c r="V458" i="17"/>
  <c r="V459" i="17"/>
  <c r="V460" i="17"/>
  <c r="V461" i="17"/>
  <c r="V462" i="17"/>
  <c r="V463" i="17"/>
  <c r="V464" i="17"/>
  <c r="V465" i="17"/>
  <c r="V466" i="17"/>
  <c r="V467" i="17"/>
  <c r="V468" i="17"/>
  <c r="V469" i="17"/>
  <c r="V470" i="17"/>
  <c r="V471" i="17"/>
  <c r="V472" i="17"/>
  <c r="V473" i="17"/>
  <c r="V474" i="17"/>
  <c r="V475" i="17"/>
  <c r="V476" i="17"/>
  <c r="V477" i="17"/>
  <c r="V478" i="17"/>
  <c r="V479" i="17"/>
  <c r="V480" i="17"/>
  <c r="V481" i="17"/>
  <c r="V482" i="17"/>
  <c r="V483" i="17"/>
  <c r="V484" i="17"/>
  <c r="V485" i="17"/>
  <c r="V486" i="17"/>
  <c r="V487" i="17"/>
  <c r="V488" i="17"/>
  <c r="V489" i="17"/>
  <c r="V490" i="17"/>
  <c r="V491" i="17"/>
  <c r="V492" i="17"/>
  <c r="V493" i="17"/>
  <c r="V494" i="17"/>
  <c r="V495" i="17"/>
  <c r="V496" i="17"/>
  <c r="V497" i="17"/>
  <c r="V498" i="17"/>
  <c r="V499" i="17"/>
  <c r="V500" i="17"/>
  <c r="V501" i="17"/>
  <c r="V502" i="17"/>
  <c r="V503" i="17"/>
  <c r="V504" i="17"/>
  <c r="V505" i="17"/>
  <c r="V506" i="17"/>
  <c r="V507" i="17"/>
  <c r="V508" i="17"/>
  <c r="V509" i="17"/>
  <c r="V510" i="17"/>
  <c r="V511" i="17"/>
  <c r="V512" i="17"/>
  <c r="V513" i="17"/>
  <c r="V514" i="17"/>
  <c r="V515" i="17"/>
  <c r="V516" i="17"/>
  <c r="V517" i="17"/>
  <c r="V518" i="17"/>
  <c r="V519" i="17"/>
  <c r="V520" i="17"/>
  <c r="V521" i="17"/>
  <c r="V522" i="17"/>
  <c r="V523" i="17"/>
  <c r="V524" i="17"/>
  <c r="V525" i="17"/>
  <c r="V526" i="17"/>
  <c r="V527" i="17"/>
  <c r="V528" i="17"/>
  <c r="V529" i="17"/>
  <c r="V530" i="17"/>
  <c r="V531" i="17"/>
  <c r="V532" i="17"/>
  <c r="V533" i="17"/>
  <c r="V534" i="17"/>
  <c r="V535" i="17"/>
  <c r="V536" i="17"/>
  <c r="V537" i="17"/>
  <c r="V538" i="17"/>
  <c r="V539" i="17"/>
  <c r="V540" i="17"/>
  <c r="V541" i="17"/>
  <c r="V542" i="17"/>
  <c r="V543" i="17"/>
  <c r="V544" i="17"/>
  <c r="V545" i="17"/>
  <c r="V546" i="17"/>
  <c r="V547" i="17"/>
  <c r="V548" i="17"/>
  <c r="V549" i="17"/>
  <c r="V550" i="17"/>
  <c r="V551" i="17"/>
  <c r="V552" i="17"/>
  <c r="V553" i="17"/>
  <c r="V554" i="17"/>
  <c r="V555" i="17"/>
  <c r="V556" i="17"/>
  <c r="V557" i="17"/>
  <c r="V558" i="17"/>
  <c r="V559" i="17"/>
  <c r="V560" i="17"/>
  <c r="V561" i="17"/>
  <c r="V562" i="17"/>
  <c r="V563" i="17"/>
  <c r="V564" i="17"/>
  <c r="V565" i="17"/>
  <c r="V566" i="17"/>
  <c r="V567" i="17"/>
  <c r="V568" i="17"/>
  <c r="V569" i="17"/>
  <c r="V570" i="17"/>
  <c r="V571" i="17"/>
  <c r="V572" i="17"/>
  <c r="V573" i="17"/>
  <c r="V574" i="17"/>
  <c r="V575" i="17"/>
  <c r="V576" i="17"/>
  <c r="V577" i="17"/>
  <c r="V578" i="17"/>
  <c r="V579" i="17"/>
  <c r="V580" i="17"/>
  <c r="V581" i="17"/>
  <c r="V582" i="17"/>
  <c r="V583" i="17"/>
  <c r="V584" i="17"/>
  <c r="V585" i="17"/>
  <c r="V586" i="17"/>
  <c r="V587" i="17"/>
  <c r="V588" i="17"/>
  <c r="V589" i="17"/>
  <c r="V590" i="17"/>
  <c r="V591" i="17"/>
  <c r="V592" i="17"/>
  <c r="V593" i="17"/>
  <c r="V594" i="17"/>
  <c r="V595" i="17"/>
  <c r="V596" i="17"/>
  <c r="V597" i="17"/>
  <c r="V598" i="17"/>
  <c r="V599" i="17"/>
  <c r="V600" i="17"/>
  <c r="V601" i="17"/>
  <c r="V602" i="17"/>
  <c r="V603" i="17"/>
  <c r="V604" i="17"/>
  <c r="V605" i="17"/>
  <c r="V606" i="17"/>
  <c r="V607" i="17"/>
  <c r="V608" i="17"/>
  <c r="V609" i="17"/>
  <c r="V610" i="17"/>
  <c r="V611" i="17"/>
  <c r="V612" i="17"/>
  <c r="V613" i="17"/>
  <c r="V614" i="17"/>
  <c r="V615" i="17"/>
  <c r="V616" i="17"/>
  <c r="V617" i="17"/>
  <c r="V618" i="17"/>
  <c r="V619" i="17"/>
  <c r="V620" i="17"/>
  <c r="V621" i="17"/>
  <c r="V622" i="17"/>
  <c r="V623" i="17"/>
  <c r="V624" i="17"/>
  <c r="V625" i="17"/>
  <c r="V626" i="17"/>
  <c r="V627" i="17"/>
  <c r="V628" i="17"/>
  <c r="V629" i="17"/>
  <c r="V630" i="17"/>
  <c r="V631" i="17"/>
  <c r="V632" i="17"/>
  <c r="V633" i="17"/>
  <c r="V634" i="17"/>
  <c r="V635" i="17"/>
  <c r="V636" i="17"/>
  <c r="V637" i="17"/>
  <c r="V638" i="17"/>
  <c r="V639" i="17"/>
  <c r="V640" i="17"/>
  <c r="V641" i="17"/>
  <c r="V642" i="17"/>
  <c r="V643" i="17"/>
  <c r="V644" i="17"/>
  <c r="V645" i="17"/>
  <c r="V646" i="17"/>
  <c r="V647" i="17"/>
  <c r="V648" i="17"/>
  <c r="V649" i="17"/>
  <c r="V650" i="17"/>
  <c r="V651" i="17"/>
  <c r="V652" i="17"/>
  <c r="V653" i="17"/>
  <c r="V654" i="17"/>
  <c r="V655" i="17"/>
  <c r="V656" i="17"/>
  <c r="V657" i="17"/>
  <c r="V658" i="17"/>
  <c r="V659" i="17"/>
  <c r="V660" i="17"/>
  <c r="V661" i="17"/>
  <c r="V662" i="17"/>
  <c r="V663" i="17"/>
  <c r="V664" i="17"/>
  <c r="V665" i="17"/>
  <c r="V666" i="17"/>
  <c r="V667" i="17"/>
  <c r="V668" i="17"/>
  <c r="V669" i="17"/>
  <c r="V670" i="17"/>
  <c r="V671" i="17"/>
  <c r="V672" i="17"/>
  <c r="V673" i="17"/>
  <c r="V674" i="17"/>
  <c r="V675" i="17"/>
  <c r="V676" i="17"/>
  <c r="V677" i="17"/>
  <c r="V678" i="17"/>
  <c r="V679" i="17"/>
  <c r="V680" i="17"/>
  <c r="V681" i="17"/>
  <c r="V682" i="17"/>
  <c r="V683" i="17"/>
  <c r="V684" i="17"/>
  <c r="V685" i="17"/>
  <c r="V686" i="17"/>
  <c r="V687" i="17"/>
  <c r="V688" i="17"/>
  <c r="V689" i="17"/>
  <c r="V690" i="17"/>
  <c r="V691" i="17"/>
  <c r="V692" i="17"/>
  <c r="V693" i="17"/>
  <c r="V694" i="17"/>
  <c r="V695" i="17"/>
  <c r="V696" i="17"/>
  <c r="V697" i="17"/>
  <c r="V698" i="17"/>
  <c r="V699" i="17"/>
  <c r="V700" i="17"/>
  <c r="V701" i="17"/>
  <c r="V702" i="17"/>
  <c r="V703" i="17"/>
  <c r="V704" i="17"/>
  <c r="V705" i="17"/>
  <c r="V706" i="17"/>
  <c r="V707" i="17"/>
  <c r="V708" i="17"/>
  <c r="V709" i="17"/>
  <c r="V710" i="17"/>
  <c r="V711" i="17"/>
  <c r="V712" i="17"/>
  <c r="V713" i="17"/>
  <c r="V714" i="17"/>
  <c r="V715" i="17"/>
  <c r="V716" i="17"/>
  <c r="V717" i="17"/>
  <c r="V718" i="17"/>
  <c r="V719" i="17"/>
  <c r="V720" i="17"/>
  <c r="V721" i="17"/>
  <c r="V722" i="17"/>
  <c r="V723" i="17"/>
  <c r="V724" i="17"/>
  <c r="V725" i="17"/>
  <c r="V726" i="17"/>
  <c r="V727" i="17"/>
  <c r="V728" i="17"/>
  <c r="V729" i="17"/>
  <c r="V730" i="17"/>
  <c r="V731" i="17"/>
  <c r="V732" i="17"/>
  <c r="V733" i="17"/>
  <c r="V734" i="17"/>
  <c r="V735" i="17"/>
  <c r="V736" i="17"/>
  <c r="V737" i="17"/>
  <c r="V738" i="17"/>
  <c r="V739" i="17"/>
  <c r="V740" i="17"/>
  <c r="V741" i="17"/>
  <c r="V742" i="17"/>
  <c r="V743" i="17"/>
  <c r="V744" i="17"/>
  <c r="V745" i="17"/>
  <c r="V746" i="17"/>
  <c r="V747" i="17"/>
  <c r="V748" i="17"/>
  <c r="V749" i="17"/>
  <c r="V750" i="17"/>
  <c r="V751" i="17"/>
  <c r="V752" i="17"/>
  <c r="V753" i="17"/>
  <c r="V754" i="17"/>
  <c r="V755" i="17"/>
  <c r="V756" i="17"/>
  <c r="V757" i="17"/>
  <c r="V758" i="17"/>
  <c r="V759" i="17"/>
  <c r="V760" i="17"/>
  <c r="V761" i="17"/>
  <c r="V762" i="17"/>
  <c r="V763" i="17"/>
  <c r="V764" i="17"/>
  <c r="V765" i="17"/>
  <c r="V766" i="17"/>
  <c r="V767" i="17"/>
  <c r="V768" i="17"/>
  <c r="V769" i="17"/>
  <c r="V770" i="17"/>
  <c r="V771" i="17"/>
  <c r="V772" i="17"/>
  <c r="V773" i="17"/>
  <c r="V774" i="17"/>
  <c r="V775" i="17"/>
  <c r="V776" i="17"/>
  <c r="V777" i="17"/>
  <c r="V778" i="17"/>
  <c r="V779" i="17"/>
  <c r="V780" i="17"/>
  <c r="V781" i="17"/>
  <c r="V782" i="17"/>
  <c r="V783" i="17"/>
  <c r="V784" i="17"/>
  <c r="V785" i="17"/>
  <c r="V786" i="17"/>
  <c r="V787" i="17"/>
  <c r="V788" i="17"/>
  <c r="V789" i="17"/>
  <c r="V790" i="17"/>
  <c r="V791" i="17"/>
  <c r="V792" i="17"/>
  <c r="V793" i="17"/>
  <c r="V794" i="17"/>
  <c r="V795" i="17"/>
  <c r="V796" i="17"/>
  <c r="V797" i="17"/>
  <c r="V798" i="17"/>
  <c r="V799" i="17"/>
  <c r="V800" i="17"/>
  <c r="V801" i="17"/>
  <c r="V802" i="17"/>
  <c r="V803" i="17"/>
  <c r="V804" i="17"/>
  <c r="V805" i="17"/>
  <c r="V806" i="17"/>
  <c r="V807" i="17"/>
  <c r="V808" i="17"/>
  <c r="V809" i="17"/>
  <c r="V810" i="17"/>
  <c r="V811" i="17"/>
  <c r="V812" i="17"/>
  <c r="V813" i="17"/>
  <c r="V814" i="17"/>
  <c r="V815" i="17"/>
  <c r="V816" i="17"/>
  <c r="V817" i="17"/>
  <c r="V818" i="17"/>
  <c r="V819" i="17"/>
  <c r="V820" i="17"/>
  <c r="V821" i="17"/>
  <c r="V822" i="17"/>
  <c r="V823" i="17"/>
  <c r="V824" i="17"/>
  <c r="V825" i="17"/>
  <c r="V826" i="17"/>
  <c r="V827" i="17"/>
  <c r="V828" i="17"/>
  <c r="V829" i="17"/>
  <c r="V830" i="17"/>
  <c r="V831" i="17"/>
  <c r="V832" i="17"/>
  <c r="V833" i="17"/>
  <c r="V834" i="17"/>
  <c r="V835" i="17"/>
  <c r="V836" i="17"/>
  <c r="V837" i="17"/>
  <c r="V838" i="17"/>
  <c r="V839" i="17"/>
  <c r="V840" i="17"/>
  <c r="V841" i="17"/>
  <c r="V842" i="17"/>
  <c r="V843" i="17"/>
  <c r="V844" i="17"/>
  <c r="V845" i="17"/>
  <c r="V846" i="17"/>
  <c r="V847" i="17"/>
  <c r="V848" i="17"/>
  <c r="V849" i="17"/>
  <c r="V850" i="17"/>
  <c r="V851" i="17"/>
  <c r="V852" i="17"/>
  <c r="V853" i="17"/>
  <c r="V854" i="17"/>
  <c r="V855" i="17"/>
  <c r="V856" i="17"/>
  <c r="V857" i="17"/>
  <c r="V858" i="17"/>
  <c r="V859" i="17"/>
  <c r="V860" i="17"/>
  <c r="V861" i="17"/>
  <c r="V862" i="17"/>
  <c r="V863" i="17"/>
  <c r="V864" i="17"/>
  <c r="V865" i="17"/>
  <c r="V866" i="17"/>
  <c r="V867" i="17"/>
  <c r="V868" i="17"/>
  <c r="V869" i="17"/>
  <c r="V870" i="17"/>
  <c r="V871" i="17"/>
  <c r="V872" i="17"/>
  <c r="V873" i="17"/>
  <c r="V874" i="17"/>
  <c r="V875" i="17"/>
  <c r="V876" i="17"/>
  <c r="V877" i="17"/>
  <c r="V878" i="17"/>
  <c r="V879" i="17"/>
  <c r="V880" i="17"/>
  <c r="V881" i="17"/>
  <c r="V882" i="17"/>
  <c r="V883" i="17"/>
  <c r="V884" i="17"/>
  <c r="V885" i="17"/>
  <c r="V886" i="17"/>
  <c r="V887" i="17"/>
  <c r="V888" i="17"/>
  <c r="V889" i="17"/>
  <c r="V890" i="17"/>
  <c r="V891" i="17"/>
  <c r="V892" i="17"/>
  <c r="V893" i="17"/>
  <c r="V894" i="17"/>
  <c r="V895" i="17"/>
  <c r="V896" i="17"/>
  <c r="V897" i="17"/>
  <c r="V898" i="17"/>
  <c r="V899" i="17"/>
  <c r="V900" i="17"/>
  <c r="V901" i="17"/>
  <c r="V902" i="17"/>
  <c r="V903" i="17"/>
  <c r="V904" i="17"/>
  <c r="V905" i="17"/>
  <c r="V906" i="17"/>
  <c r="V907" i="17"/>
  <c r="V908" i="17"/>
  <c r="V909" i="17"/>
  <c r="V910" i="17"/>
  <c r="V911" i="17"/>
  <c r="V912" i="17"/>
  <c r="V913" i="17"/>
  <c r="V914" i="17"/>
  <c r="V915" i="17"/>
  <c r="V916" i="17"/>
  <c r="V917" i="17"/>
  <c r="V918" i="17"/>
  <c r="V919" i="17"/>
  <c r="V920" i="17"/>
  <c r="V921" i="17"/>
  <c r="V922" i="17"/>
  <c r="V923" i="17"/>
  <c r="V924" i="17"/>
  <c r="V925" i="17"/>
  <c r="V926" i="17"/>
  <c r="V927" i="17"/>
  <c r="V928" i="17"/>
  <c r="V929" i="17"/>
  <c r="V930" i="17"/>
  <c r="V931" i="17"/>
  <c r="V932" i="17"/>
  <c r="V933" i="17"/>
  <c r="V934" i="17"/>
  <c r="V935" i="17"/>
  <c r="V936" i="17"/>
  <c r="V937" i="17"/>
  <c r="V938" i="17"/>
  <c r="V939" i="17"/>
  <c r="V940" i="17"/>
  <c r="V941" i="17"/>
  <c r="V942" i="17"/>
  <c r="V943" i="17"/>
  <c r="V944" i="17"/>
  <c r="V945" i="17"/>
  <c r="V946" i="17"/>
  <c r="V947" i="17"/>
  <c r="V948" i="17"/>
  <c r="V949" i="17"/>
  <c r="V950" i="17"/>
  <c r="V951" i="17"/>
  <c r="V952" i="17"/>
  <c r="V953" i="17"/>
  <c r="V954" i="17"/>
  <c r="V955" i="17"/>
  <c r="V956" i="17"/>
  <c r="V957" i="17"/>
  <c r="V958" i="17"/>
  <c r="V959" i="17"/>
  <c r="V960" i="17"/>
  <c r="V961" i="17"/>
  <c r="V962" i="17"/>
  <c r="V963" i="17"/>
  <c r="V964" i="17"/>
  <c r="V965" i="17"/>
  <c r="V966" i="17"/>
  <c r="V967" i="17"/>
  <c r="V968" i="17"/>
  <c r="V969" i="17"/>
  <c r="V970" i="17"/>
  <c r="V971" i="17"/>
  <c r="V972" i="17"/>
  <c r="V973" i="17"/>
  <c r="V974" i="17"/>
  <c r="V975" i="17"/>
  <c r="V976" i="17"/>
  <c r="V977" i="17"/>
  <c r="V978" i="17"/>
  <c r="V979" i="17"/>
  <c r="V980" i="17"/>
  <c r="V981" i="17"/>
  <c r="V982" i="17"/>
  <c r="V983" i="17"/>
  <c r="V984" i="17"/>
  <c r="V985" i="17"/>
  <c r="V986" i="17"/>
  <c r="V987" i="17"/>
  <c r="V988" i="17"/>
  <c r="V989" i="17"/>
  <c r="V990" i="17"/>
  <c r="V991" i="17"/>
  <c r="V992" i="17"/>
  <c r="V993" i="17"/>
  <c r="V994" i="17"/>
  <c r="V995" i="17"/>
  <c r="V996" i="17"/>
  <c r="V997" i="17"/>
  <c r="V998" i="17"/>
  <c r="V999" i="17"/>
  <c r="V1000" i="17"/>
  <c r="V1001" i="17"/>
  <c r="V2" i="17"/>
  <c r="Z30" i="17"/>
  <c r="Z29" i="17"/>
  <c r="Z28" i="17"/>
  <c r="Z27" i="17"/>
  <c r="Z24" i="17"/>
  <c r="Z23" i="17"/>
  <c r="Z22" i="17"/>
  <c r="Z21" i="17"/>
  <c r="Z20" i="17"/>
  <c r="Z19" i="17"/>
  <c r="Z18" i="17"/>
  <c r="Z15" i="17"/>
  <c r="Z14" i="17"/>
  <c r="Z13" i="17"/>
  <c r="Z12" i="17"/>
  <c r="Z9" i="17"/>
  <c r="Z8" i="17"/>
  <c r="Z7" i="17"/>
  <c r="Z6" i="17"/>
  <c r="Z5" i="17"/>
  <c r="Z4" i="17"/>
  <c r="S3" i="17"/>
  <c r="T3" i="17"/>
  <c r="U3" i="17"/>
  <c r="S4" i="17"/>
  <c r="T4" i="17"/>
  <c r="U4" i="17"/>
  <c r="S5" i="17"/>
  <c r="T5" i="17"/>
  <c r="U5" i="17"/>
  <c r="S6" i="17"/>
  <c r="T6" i="17"/>
  <c r="U6" i="17"/>
  <c r="S7" i="17"/>
  <c r="T7" i="17"/>
  <c r="U7" i="17"/>
  <c r="S8" i="17"/>
  <c r="T8" i="17"/>
  <c r="U8" i="17"/>
  <c r="S9" i="17"/>
  <c r="T9" i="17"/>
  <c r="U9" i="17"/>
  <c r="S10" i="17"/>
  <c r="T10" i="17"/>
  <c r="U10" i="17"/>
  <c r="S11" i="17"/>
  <c r="T11" i="17"/>
  <c r="U11" i="17"/>
  <c r="S12" i="17"/>
  <c r="T12" i="17"/>
  <c r="U12" i="17"/>
  <c r="S13" i="17"/>
  <c r="T13" i="17"/>
  <c r="U13" i="17"/>
  <c r="S14" i="17"/>
  <c r="T14" i="17"/>
  <c r="U14" i="17"/>
  <c r="S15" i="17"/>
  <c r="T15" i="17"/>
  <c r="U15" i="17"/>
  <c r="S16" i="17"/>
  <c r="T16" i="17"/>
  <c r="U16" i="17"/>
  <c r="S17" i="17"/>
  <c r="T17" i="17"/>
  <c r="U17" i="17"/>
  <c r="S18" i="17"/>
  <c r="T18" i="17"/>
  <c r="U18" i="17"/>
  <c r="S19" i="17"/>
  <c r="T19" i="17"/>
  <c r="U19" i="17"/>
  <c r="S20" i="17"/>
  <c r="T20" i="17"/>
  <c r="U20" i="17"/>
  <c r="S21" i="17"/>
  <c r="T21" i="17"/>
  <c r="U21" i="17"/>
  <c r="S22" i="17"/>
  <c r="T22" i="17"/>
  <c r="U22" i="17"/>
  <c r="S23" i="17"/>
  <c r="T23" i="17"/>
  <c r="U23" i="17"/>
  <c r="S24" i="17"/>
  <c r="T24" i="17"/>
  <c r="U24" i="17"/>
  <c r="S25" i="17"/>
  <c r="T25" i="17"/>
  <c r="U25" i="17"/>
  <c r="S26" i="17"/>
  <c r="T26" i="17"/>
  <c r="U26" i="17"/>
  <c r="S27" i="17"/>
  <c r="T27" i="17"/>
  <c r="U27" i="17"/>
  <c r="S28" i="17"/>
  <c r="T28" i="17"/>
  <c r="U28" i="17"/>
  <c r="S29" i="17"/>
  <c r="T29" i="17"/>
  <c r="U29" i="17"/>
  <c r="S30" i="17"/>
  <c r="T30" i="17"/>
  <c r="U30" i="17"/>
  <c r="S31" i="17"/>
  <c r="T31" i="17"/>
  <c r="U31" i="17"/>
  <c r="S32" i="17"/>
  <c r="T32" i="17"/>
  <c r="U32" i="17"/>
  <c r="S33" i="17"/>
  <c r="T33" i="17"/>
  <c r="U33" i="17"/>
  <c r="S34" i="17"/>
  <c r="T34" i="17"/>
  <c r="U34" i="17"/>
  <c r="S35" i="17"/>
  <c r="T35" i="17"/>
  <c r="U35" i="17"/>
  <c r="S36" i="17"/>
  <c r="T36" i="17"/>
  <c r="U36" i="17"/>
  <c r="S37" i="17"/>
  <c r="T37" i="17"/>
  <c r="U37" i="17"/>
  <c r="S38" i="17"/>
  <c r="T38" i="17"/>
  <c r="U38" i="17"/>
  <c r="S39" i="17"/>
  <c r="T39" i="17"/>
  <c r="U39" i="17"/>
  <c r="S40" i="17"/>
  <c r="T40" i="17"/>
  <c r="U40" i="17"/>
  <c r="S41" i="17"/>
  <c r="T41" i="17"/>
  <c r="U41" i="17"/>
  <c r="S42" i="17"/>
  <c r="T42" i="17"/>
  <c r="U42" i="17"/>
  <c r="S43" i="17"/>
  <c r="T43" i="17"/>
  <c r="U43" i="17"/>
  <c r="S44" i="17"/>
  <c r="T44" i="17"/>
  <c r="U44" i="17"/>
  <c r="S45" i="17"/>
  <c r="T45" i="17"/>
  <c r="U45" i="17"/>
  <c r="S46" i="17"/>
  <c r="T46" i="17"/>
  <c r="U46" i="17"/>
  <c r="S47" i="17"/>
  <c r="T47" i="17"/>
  <c r="U47" i="17"/>
  <c r="S48" i="17"/>
  <c r="T48" i="17"/>
  <c r="U48" i="17"/>
  <c r="S49" i="17"/>
  <c r="T49" i="17"/>
  <c r="U49" i="17"/>
  <c r="S50" i="17"/>
  <c r="T50" i="17"/>
  <c r="U50" i="17"/>
  <c r="S51" i="17"/>
  <c r="T51" i="17"/>
  <c r="U51" i="17"/>
  <c r="S52" i="17"/>
  <c r="T52" i="17"/>
  <c r="U52" i="17"/>
  <c r="S53" i="17"/>
  <c r="T53" i="17"/>
  <c r="U53" i="17"/>
  <c r="S54" i="17"/>
  <c r="T54" i="17"/>
  <c r="U54" i="17"/>
  <c r="S55" i="17"/>
  <c r="T55" i="17"/>
  <c r="U55" i="17"/>
  <c r="S56" i="17"/>
  <c r="T56" i="17"/>
  <c r="U56" i="17"/>
  <c r="S57" i="17"/>
  <c r="T57" i="17"/>
  <c r="U57" i="17"/>
  <c r="S58" i="17"/>
  <c r="T58" i="17"/>
  <c r="U58" i="17"/>
  <c r="S59" i="17"/>
  <c r="T59" i="17"/>
  <c r="U59" i="17"/>
  <c r="S60" i="17"/>
  <c r="T60" i="17"/>
  <c r="U60" i="17"/>
  <c r="S61" i="17"/>
  <c r="T61" i="17"/>
  <c r="U61" i="17"/>
  <c r="S62" i="17"/>
  <c r="T62" i="17"/>
  <c r="U62" i="17"/>
  <c r="S63" i="17"/>
  <c r="T63" i="17"/>
  <c r="U63" i="17"/>
  <c r="S64" i="17"/>
  <c r="T64" i="17"/>
  <c r="U64" i="17"/>
  <c r="S65" i="17"/>
  <c r="T65" i="17"/>
  <c r="U65" i="17"/>
  <c r="S66" i="17"/>
  <c r="T66" i="17"/>
  <c r="U66" i="17"/>
  <c r="S67" i="17"/>
  <c r="T67" i="17"/>
  <c r="U67" i="17"/>
  <c r="S68" i="17"/>
  <c r="T68" i="17"/>
  <c r="U68" i="17"/>
  <c r="S69" i="17"/>
  <c r="T69" i="17"/>
  <c r="U69" i="17"/>
  <c r="S70" i="17"/>
  <c r="T70" i="17"/>
  <c r="U70" i="17"/>
  <c r="S71" i="17"/>
  <c r="T71" i="17"/>
  <c r="U71" i="17"/>
  <c r="S72" i="17"/>
  <c r="T72" i="17"/>
  <c r="U72" i="17"/>
  <c r="S73" i="17"/>
  <c r="T73" i="17"/>
  <c r="U73" i="17"/>
  <c r="S74" i="17"/>
  <c r="T74" i="17"/>
  <c r="U74" i="17"/>
  <c r="S75" i="17"/>
  <c r="T75" i="17"/>
  <c r="U75" i="17"/>
  <c r="S76" i="17"/>
  <c r="T76" i="17"/>
  <c r="U76" i="17"/>
  <c r="S77" i="17"/>
  <c r="T77" i="17"/>
  <c r="U77" i="17"/>
  <c r="S78" i="17"/>
  <c r="T78" i="17"/>
  <c r="U78" i="17"/>
  <c r="S79" i="17"/>
  <c r="T79" i="17"/>
  <c r="U79" i="17"/>
  <c r="S80" i="17"/>
  <c r="T80" i="17"/>
  <c r="U80" i="17"/>
  <c r="S81" i="17"/>
  <c r="T81" i="17"/>
  <c r="U81" i="17"/>
  <c r="S82" i="17"/>
  <c r="T82" i="17"/>
  <c r="U82" i="17"/>
  <c r="S83" i="17"/>
  <c r="T83" i="17"/>
  <c r="U83" i="17"/>
  <c r="S84" i="17"/>
  <c r="T84" i="17"/>
  <c r="U84" i="17"/>
  <c r="S85" i="17"/>
  <c r="T85" i="17"/>
  <c r="U85" i="17"/>
  <c r="S86" i="17"/>
  <c r="T86" i="17"/>
  <c r="U86" i="17"/>
  <c r="S87" i="17"/>
  <c r="T87" i="17"/>
  <c r="U87" i="17"/>
  <c r="S88" i="17"/>
  <c r="T88" i="17"/>
  <c r="U88" i="17"/>
  <c r="S89" i="17"/>
  <c r="T89" i="17"/>
  <c r="U89" i="17"/>
  <c r="S90" i="17"/>
  <c r="T90" i="17"/>
  <c r="U90" i="17"/>
  <c r="S91" i="17"/>
  <c r="T91" i="17"/>
  <c r="U91" i="17"/>
  <c r="S92" i="17"/>
  <c r="T92" i="17"/>
  <c r="U92" i="17"/>
  <c r="S93" i="17"/>
  <c r="T93" i="17"/>
  <c r="U93" i="17"/>
  <c r="S94" i="17"/>
  <c r="T94" i="17"/>
  <c r="U94" i="17"/>
  <c r="S95" i="17"/>
  <c r="T95" i="17"/>
  <c r="U95" i="17"/>
  <c r="S96" i="17"/>
  <c r="T96" i="17"/>
  <c r="U96" i="17"/>
  <c r="S97" i="17"/>
  <c r="T97" i="17"/>
  <c r="U97" i="17"/>
  <c r="S98" i="17"/>
  <c r="T98" i="17"/>
  <c r="U98" i="17"/>
  <c r="S99" i="17"/>
  <c r="T99" i="17"/>
  <c r="U99" i="17"/>
  <c r="S100" i="17"/>
  <c r="T100" i="17"/>
  <c r="U100" i="17"/>
  <c r="S101" i="17"/>
  <c r="T101" i="17"/>
  <c r="U101" i="17"/>
  <c r="S102" i="17"/>
  <c r="T102" i="17"/>
  <c r="U102" i="17"/>
  <c r="S103" i="17"/>
  <c r="T103" i="17"/>
  <c r="U103" i="17"/>
  <c r="S104" i="17"/>
  <c r="T104" i="17"/>
  <c r="U104" i="17"/>
  <c r="S105" i="17"/>
  <c r="T105" i="17"/>
  <c r="U105" i="17"/>
  <c r="S106" i="17"/>
  <c r="T106" i="17"/>
  <c r="U106" i="17"/>
  <c r="S107" i="17"/>
  <c r="T107" i="17"/>
  <c r="U107" i="17"/>
  <c r="S108" i="17"/>
  <c r="T108" i="17"/>
  <c r="U108" i="17"/>
  <c r="S109" i="17"/>
  <c r="T109" i="17"/>
  <c r="U109" i="17"/>
  <c r="S110" i="17"/>
  <c r="T110" i="17"/>
  <c r="U110" i="17"/>
  <c r="S111" i="17"/>
  <c r="T111" i="17"/>
  <c r="U111" i="17"/>
  <c r="S112" i="17"/>
  <c r="T112" i="17"/>
  <c r="U112" i="17"/>
  <c r="S113" i="17"/>
  <c r="T113" i="17"/>
  <c r="U113" i="17"/>
  <c r="S114" i="17"/>
  <c r="T114" i="17"/>
  <c r="U114" i="17"/>
  <c r="S115" i="17"/>
  <c r="T115" i="17"/>
  <c r="U115" i="17"/>
  <c r="S116" i="17"/>
  <c r="T116" i="17"/>
  <c r="U116" i="17"/>
  <c r="S117" i="17"/>
  <c r="T117" i="17"/>
  <c r="U117" i="17"/>
  <c r="S118" i="17"/>
  <c r="T118" i="17"/>
  <c r="U118" i="17"/>
  <c r="S119" i="17"/>
  <c r="T119" i="17"/>
  <c r="U119" i="17"/>
  <c r="S120" i="17"/>
  <c r="T120" i="17"/>
  <c r="U120" i="17"/>
  <c r="S121" i="17"/>
  <c r="T121" i="17"/>
  <c r="U121" i="17"/>
  <c r="S122" i="17"/>
  <c r="T122" i="17"/>
  <c r="U122" i="17"/>
  <c r="S123" i="17"/>
  <c r="T123" i="17"/>
  <c r="U123" i="17"/>
  <c r="S124" i="17"/>
  <c r="T124" i="17"/>
  <c r="U124" i="17"/>
  <c r="S125" i="17"/>
  <c r="T125" i="17"/>
  <c r="U125" i="17"/>
  <c r="S126" i="17"/>
  <c r="T126" i="17"/>
  <c r="U126" i="17"/>
  <c r="S127" i="17"/>
  <c r="T127" i="17"/>
  <c r="U127" i="17"/>
  <c r="S128" i="17"/>
  <c r="T128" i="17"/>
  <c r="U128" i="17"/>
  <c r="S129" i="17"/>
  <c r="T129" i="17"/>
  <c r="U129" i="17"/>
  <c r="S130" i="17"/>
  <c r="T130" i="17"/>
  <c r="U130" i="17"/>
  <c r="S131" i="17"/>
  <c r="T131" i="17"/>
  <c r="U131" i="17"/>
  <c r="S132" i="17"/>
  <c r="T132" i="17"/>
  <c r="U132" i="17"/>
  <c r="S133" i="17"/>
  <c r="T133" i="17"/>
  <c r="U133" i="17"/>
  <c r="S134" i="17"/>
  <c r="T134" i="17"/>
  <c r="U134" i="17"/>
  <c r="S135" i="17"/>
  <c r="T135" i="17"/>
  <c r="U135" i="17"/>
  <c r="S136" i="17"/>
  <c r="T136" i="17"/>
  <c r="U136" i="17"/>
  <c r="S137" i="17"/>
  <c r="T137" i="17"/>
  <c r="U137" i="17"/>
  <c r="S138" i="17"/>
  <c r="T138" i="17"/>
  <c r="U138" i="17"/>
  <c r="S139" i="17"/>
  <c r="T139" i="17"/>
  <c r="U139" i="17"/>
  <c r="S140" i="17"/>
  <c r="T140" i="17"/>
  <c r="U140" i="17"/>
  <c r="S141" i="17"/>
  <c r="T141" i="17"/>
  <c r="U141" i="17"/>
  <c r="S142" i="17"/>
  <c r="T142" i="17"/>
  <c r="U142" i="17"/>
  <c r="S143" i="17"/>
  <c r="T143" i="17"/>
  <c r="U143" i="17"/>
  <c r="S144" i="17"/>
  <c r="T144" i="17"/>
  <c r="U144" i="17"/>
  <c r="S145" i="17"/>
  <c r="T145" i="17"/>
  <c r="U145" i="17"/>
  <c r="S146" i="17"/>
  <c r="T146" i="17"/>
  <c r="U146" i="17"/>
  <c r="S147" i="17"/>
  <c r="T147" i="17"/>
  <c r="U147" i="17"/>
  <c r="S148" i="17"/>
  <c r="T148" i="17"/>
  <c r="U148" i="17"/>
  <c r="S149" i="17"/>
  <c r="T149" i="17"/>
  <c r="U149" i="17"/>
  <c r="S150" i="17"/>
  <c r="T150" i="17"/>
  <c r="U150" i="17"/>
  <c r="S151" i="17"/>
  <c r="T151" i="17"/>
  <c r="U151" i="17"/>
  <c r="S152" i="17"/>
  <c r="T152" i="17"/>
  <c r="U152" i="17"/>
  <c r="S153" i="17"/>
  <c r="T153" i="17"/>
  <c r="U153" i="17"/>
  <c r="S154" i="17"/>
  <c r="T154" i="17"/>
  <c r="U154" i="17"/>
  <c r="S155" i="17"/>
  <c r="T155" i="17"/>
  <c r="U155" i="17"/>
  <c r="S156" i="17"/>
  <c r="T156" i="17"/>
  <c r="U156" i="17"/>
  <c r="S157" i="17"/>
  <c r="T157" i="17"/>
  <c r="U157" i="17"/>
  <c r="S158" i="17"/>
  <c r="T158" i="17"/>
  <c r="U158" i="17"/>
  <c r="S159" i="17"/>
  <c r="T159" i="17"/>
  <c r="U159" i="17"/>
  <c r="S160" i="17"/>
  <c r="T160" i="17"/>
  <c r="U160" i="17"/>
  <c r="S161" i="17"/>
  <c r="T161" i="17"/>
  <c r="U161" i="17"/>
  <c r="S162" i="17"/>
  <c r="T162" i="17"/>
  <c r="U162" i="17"/>
  <c r="S163" i="17"/>
  <c r="T163" i="17"/>
  <c r="U163" i="17"/>
  <c r="S164" i="17"/>
  <c r="T164" i="17"/>
  <c r="U164" i="17"/>
  <c r="S165" i="17"/>
  <c r="T165" i="17"/>
  <c r="U165" i="17"/>
  <c r="S166" i="17"/>
  <c r="T166" i="17"/>
  <c r="U166" i="17"/>
  <c r="S167" i="17"/>
  <c r="T167" i="17"/>
  <c r="U167" i="17"/>
  <c r="S168" i="17"/>
  <c r="T168" i="17"/>
  <c r="U168" i="17"/>
  <c r="S169" i="17"/>
  <c r="T169" i="17"/>
  <c r="U169" i="17"/>
  <c r="S170" i="17"/>
  <c r="T170" i="17"/>
  <c r="U170" i="17"/>
  <c r="S171" i="17"/>
  <c r="T171" i="17"/>
  <c r="U171" i="17"/>
  <c r="S172" i="17"/>
  <c r="T172" i="17"/>
  <c r="U172" i="17"/>
  <c r="S173" i="17"/>
  <c r="T173" i="17"/>
  <c r="U173" i="17"/>
  <c r="S174" i="17"/>
  <c r="T174" i="17"/>
  <c r="U174" i="17"/>
  <c r="S175" i="17"/>
  <c r="T175" i="17"/>
  <c r="U175" i="17"/>
  <c r="S176" i="17"/>
  <c r="T176" i="17"/>
  <c r="U176" i="17"/>
  <c r="S177" i="17"/>
  <c r="T177" i="17"/>
  <c r="U177" i="17"/>
  <c r="S178" i="17"/>
  <c r="T178" i="17"/>
  <c r="U178" i="17"/>
  <c r="S179" i="17"/>
  <c r="T179" i="17"/>
  <c r="U179" i="17"/>
  <c r="S180" i="17"/>
  <c r="T180" i="17"/>
  <c r="U180" i="17"/>
  <c r="S181" i="17"/>
  <c r="T181" i="17"/>
  <c r="U181" i="17"/>
  <c r="S182" i="17"/>
  <c r="T182" i="17"/>
  <c r="U182" i="17"/>
  <c r="S183" i="17"/>
  <c r="T183" i="17"/>
  <c r="U183" i="17"/>
  <c r="S184" i="17"/>
  <c r="T184" i="17"/>
  <c r="U184" i="17"/>
  <c r="S185" i="17"/>
  <c r="T185" i="17"/>
  <c r="U185" i="17"/>
  <c r="S186" i="17"/>
  <c r="T186" i="17"/>
  <c r="U186" i="17"/>
  <c r="S187" i="17"/>
  <c r="T187" i="17"/>
  <c r="U187" i="17"/>
  <c r="S188" i="17"/>
  <c r="T188" i="17"/>
  <c r="U188" i="17"/>
  <c r="S189" i="17"/>
  <c r="T189" i="17"/>
  <c r="U189" i="17"/>
  <c r="S190" i="17"/>
  <c r="T190" i="17"/>
  <c r="U190" i="17"/>
  <c r="S191" i="17"/>
  <c r="T191" i="17"/>
  <c r="U191" i="17"/>
  <c r="S192" i="17"/>
  <c r="T192" i="17"/>
  <c r="U192" i="17"/>
  <c r="S193" i="17"/>
  <c r="T193" i="17"/>
  <c r="U193" i="17"/>
  <c r="S194" i="17"/>
  <c r="T194" i="17"/>
  <c r="U194" i="17"/>
  <c r="S195" i="17"/>
  <c r="T195" i="17"/>
  <c r="U195" i="17"/>
  <c r="S196" i="17"/>
  <c r="T196" i="17"/>
  <c r="U196" i="17"/>
  <c r="S197" i="17"/>
  <c r="T197" i="17"/>
  <c r="U197" i="17"/>
  <c r="S198" i="17"/>
  <c r="T198" i="17"/>
  <c r="U198" i="17"/>
  <c r="S199" i="17"/>
  <c r="T199" i="17"/>
  <c r="U199" i="17"/>
  <c r="S200" i="17"/>
  <c r="T200" i="17"/>
  <c r="U200" i="17"/>
  <c r="S201" i="17"/>
  <c r="T201" i="17"/>
  <c r="U201" i="17"/>
  <c r="S202" i="17"/>
  <c r="T202" i="17"/>
  <c r="U202" i="17"/>
  <c r="S203" i="17"/>
  <c r="T203" i="17"/>
  <c r="U203" i="17"/>
  <c r="S204" i="17"/>
  <c r="T204" i="17"/>
  <c r="U204" i="17"/>
  <c r="S205" i="17"/>
  <c r="T205" i="17"/>
  <c r="U205" i="17"/>
  <c r="S206" i="17"/>
  <c r="T206" i="17"/>
  <c r="U206" i="17"/>
  <c r="S207" i="17"/>
  <c r="T207" i="17"/>
  <c r="U207" i="17"/>
  <c r="S208" i="17"/>
  <c r="T208" i="17"/>
  <c r="U208" i="17"/>
  <c r="S209" i="17"/>
  <c r="T209" i="17"/>
  <c r="U209" i="17"/>
  <c r="S210" i="17"/>
  <c r="T210" i="17"/>
  <c r="U210" i="17"/>
  <c r="S211" i="17"/>
  <c r="T211" i="17"/>
  <c r="U211" i="17"/>
  <c r="S212" i="17"/>
  <c r="T212" i="17"/>
  <c r="U212" i="17"/>
  <c r="S213" i="17"/>
  <c r="T213" i="17"/>
  <c r="U213" i="17"/>
  <c r="S214" i="17"/>
  <c r="T214" i="17"/>
  <c r="U214" i="17"/>
  <c r="S215" i="17"/>
  <c r="T215" i="17"/>
  <c r="U215" i="17"/>
  <c r="S216" i="17"/>
  <c r="T216" i="17"/>
  <c r="U216" i="17"/>
  <c r="S217" i="17"/>
  <c r="T217" i="17"/>
  <c r="U217" i="17"/>
  <c r="S218" i="17"/>
  <c r="T218" i="17"/>
  <c r="U218" i="17"/>
  <c r="S219" i="17"/>
  <c r="T219" i="17"/>
  <c r="U219" i="17"/>
  <c r="S220" i="17"/>
  <c r="T220" i="17"/>
  <c r="U220" i="17"/>
  <c r="S221" i="17"/>
  <c r="T221" i="17"/>
  <c r="U221" i="17"/>
  <c r="S222" i="17"/>
  <c r="T222" i="17"/>
  <c r="U222" i="17"/>
  <c r="S223" i="17"/>
  <c r="T223" i="17"/>
  <c r="U223" i="17"/>
  <c r="S224" i="17"/>
  <c r="T224" i="17"/>
  <c r="U224" i="17"/>
  <c r="S225" i="17"/>
  <c r="T225" i="17"/>
  <c r="U225" i="17"/>
  <c r="S226" i="17"/>
  <c r="T226" i="17"/>
  <c r="U226" i="17"/>
  <c r="S227" i="17"/>
  <c r="T227" i="17"/>
  <c r="U227" i="17"/>
  <c r="S228" i="17"/>
  <c r="T228" i="17"/>
  <c r="U228" i="17"/>
  <c r="S229" i="17"/>
  <c r="T229" i="17"/>
  <c r="U229" i="17"/>
  <c r="S230" i="17"/>
  <c r="T230" i="17"/>
  <c r="U230" i="17"/>
  <c r="S231" i="17"/>
  <c r="T231" i="17"/>
  <c r="U231" i="17"/>
  <c r="S232" i="17"/>
  <c r="T232" i="17"/>
  <c r="U232" i="17"/>
  <c r="S233" i="17"/>
  <c r="T233" i="17"/>
  <c r="U233" i="17"/>
  <c r="S234" i="17"/>
  <c r="T234" i="17"/>
  <c r="U234" i="17"/>
  <c r="S235" i="17"/>
  <c r="T235" i="17"/>
  <c r="U235" i="17"/>
  <c r="S236" i="17"/>
  <c r="T236" i="17"/>
  <c r="U236" i="17"/>
  <c r="S237" i="17"/>
  <c r="T237" i="17"/>
  <c r="U237" i="17"/>
  <c r="S238" i="17"/>
  <c r="T238" i="17"/>
  <c r="U238" i="17"/>
  <c r="S239" i="17"/>
  <c r="T239" i="17"/>
  <c r="U239" i="17"/>
  <c r="S240" i="17"/>
  <c r="T240" i="17"/>
  <c r="U240" i="17"/>
  <c r="S241" i="17"/>
  <c r="T241" i="17"/>
  <c r="U241" i="17"/>
  <c r="S242" i="17"/>
  <c r="T242" i="17"/>
  <c r="U242" i="17"/>
  <c r="S243" i="17"/>
  <c r="T243" i="17"/>
  <c r="U243" i="17"/>
  <c r="S244" i="17"/>
  <c r="T244" i="17"/>
  <c r="U244" i="17"/>
  <c r="S245" i="17"/>
  <c r="T245" i="17"/>
  <c r="U245" i="17"/>
  <c r="S246" i="17"/>
  <c r="T246" i="17"/>
  <c r="U246" i="17"/>
  <c r="S247" i="17"/>
  <c r="T247" i="17"/>
  <c r="U247" i="17"/>
  <c r="S248" i="17"/>
  <c r="T248" i="17"/>
  <c r="U248" i="17"/>
  <c r="S249" i="17"/>
  <c r="T249" i="17"/>
  <c r="U249" i="17"/>
  <c r="S250" i="17"/>
  <c r="T250" i="17"/>
  <c r="U250" i="17"/>
  <c r="S251" i="17"/>
  <c r="T251" i="17"/>
  <c r="U251" i="17"/>
  <c r="S252" i="17"/>
  <c r="T252" i="17"/>
  <c r="U252" i="17"/>
  <c r="S253" i="17"/>
  <c r="T253" i="17"/>
  <c r="U253" i="17"/>
  <c r="S254" i="17"/>
  <c r="T254" i="17"/>
  <c r="U254" i="17"/>
  <c r="S255" i="17"/>
  <c r="T255" i="17"/>
  <c r="U255" i="17"/>
  <c r="S256" i="17"/>
  <c r="T256" i="17"/>
  <c r="U256" i="17"/>
  <c r="S257" i="17"/>
  <c r="T257" i="17"/>
  <c r="U257" i="17"/>
  <c r="S258" i="17"/>
  <c r="T258" i="17"/>
  <c r="U258" i="17"/>
  <c r="S259" i="17"/>
  <c r="T259" i="17"/>
  <c r="U259" i="17"/>
  <c r="S260" i="17"/>
  <c r="T260" i="17"/>
  <c r="U260" i="17"/>
  <c r="S261" i="17"/>
  <c r="T261" i="17"/>
  <c r="U261" i="17"/>
  <c r="S262" i="17"/>
  <c r="T262" i="17"/>
  <c r="U262" i="17"/>
  <c r="S263" i="17"/>
  <c r="T263" i="17"/>
  <c r="U263" i="17"/>
  <c r="S264" i="17"/>
  <c r="T264" i="17"/>
  <c r="U264" i="17"/>
  <c r="S265" i="17"/>
  <c r="T265" i="17"/>
  <c r="U265" i="17"/>
  <c r="S266" i="17"/>
  <c r="T266" i="17"/>
  <c r="U266" i="17"/>
  <c r="S267" i="17"/>
  <c r="T267" i="17"/>
  <c r="U267" i="17"/>
  <c r="S268" i="17"/>
  <c r="T268" i="17"/>
  <c r="U268" i="17"/>
  <c r="S269" i="17"/>
  <c r="T269" i="17"/>
  <c r="U269" i="17"/>
  <c r="S270" i="17"/>
  <c r="T270" i="17"/>
  <c r="U270" i="17"/>
  <c r="S271" i="17"/>
  <c r="T271" i="17"/>
  <c r="U271" i="17"/>
  <c r="S272" i="17"/>
  <c r="T272" i="17"/>
  <c r="U272" i="17"/>
  <c r="S273" i="17"/>
  <c r="T273" i="17"/>
  <c r="U273" i="17"/>
  <c r="S274" i="17"/>
  <c r="T274" i="17"/>
  <c r="U274" i="17"/>
  <c r="S275" i="17"/>
  <c r="T275" i="17"/>
  <c r="U275" i="17"/>
  <c r="S276" i="17"/>
  <c r="T276" i="17"/>
  <c r="U276" i="17"/>
  <c r="S277" i="17"/>
  <c r="T277" i="17"/>
  <c r="U277" i="17"/>
  <c r="S278" i="17"/>
  <c r="T278" i="17"/>
  <c r="U278" i="17"/>
  <c r="S279" i="17"/>
  <c r="T279" i="17"/>
  <c r="U279" i="17"/>
  <c r="S280" i="17"/>
  <c r="T280" i="17"/>
  <c r="U280" i="17"/>
  <c r="S281" i="17"/>
  <c r="T281" i="17"/>
  <c r="U281" i="17"/>
  <c r="S282" i="17"/>
  <c r="T282" i="17"/>
  <c r="U282" i="17"/>
  <c r="S283" i="17"/>
  <c r="T283" i="17"/>
  <c r="U283" i="17"/>
  <c r="S284" i="17"/>
  <c r="T284" i="17"/>
  <c r="U284" i="17"/>
  <c r="S285" i="17"/>
  <c r="T285" i="17"/>
  <c r="U285" i="17"/>
  <c r="S286" i="17"/>
  <c r="T286" i="17"/>
  <c r="U286" i="17"/>
  <c r="S287" i="17"/>
  <c r="T287" i="17"/>
  <c r="U287" i="17"/>
  <c r="S288" i="17"/>
  <c r="T288" i="17"/>
  <c r="U288" i="17"/>
  <c r="S289" i="17"/>
  <c r="T289" i="17"/>
  <c r="U289" i="17"/>
  <c r="S290" i="17"/>
  <c r="T290" i="17"/>
  <c r="U290" i="17"/>
  <c r="S291" i="17"/>
  <c r="T291" i="17"/>
  <c r="U291" i="17"/>
  <c r="S292" i="17"/>
  <c r="T292" i="17"/>
  <c r="U292" i="17"/>
  <c r="S293" i="17"/>
  <c r="T293" i="17"/>
  <c r="U293" i="17"/>
  <c r="S294" i="17"/>
  <c r="T294" i="17"/>
  <c r="U294" i="17"/>
  <c r="S295" i="17"/>
  <c r="T295" i="17"/>
  <c r="U295" i="17"/>
  <c r="S296" i="17"/>
  <c r="T296" i="17"/>
  <c r="U296" i="17"/>
  <c r="S297" i="17"/>
  <c r="T297" i="17"/>
  <c r="U297" i="17"/>
  <c r="S298" i="17"/>
  <c r="T298" i="17"/>
  <c r="U298" i="17"/>
  <c r="S299" i="17"/>
  <c r="T299" i="17"/>
  <c r="U299" i="17"/>
  <c r="S300" i="17"/>
  <c r="T300" i="17"/>
  <c r="U300" i="17"/>
  <c r="S301" i="17"/>
  <c r="T301" i="17"/>
  <c r="U301" i="17"/>
  <c r="S302" i="17"/>
  <c r="T302" i="17"/>
  <c r="U302" i="17"/>
  <c r="S303" i="17"/>
  <c r="T303" i="17"/>
  <c r="U303" i="17"/>
  <c r="S304" i="17"/>
  <c r="T304" i="17"/>
  <c r="U304" i="17"/>
  <c r="S305" i="17"/>
  <c r="T305" i="17"/>
  <c r="U305" i="17"/>
  <c r="S306" i="17"/>
  <c r="T306" i="17"/>
  <c r="U306" i="17"/>
  <c r="S307" i="17"/>
  <c r="T307" i="17"/>
  <c r="U307" i="17"/>
  <c r="S308" i="17"/>
  <c r="T308" i="17"/>
  <c r="U308" i="17"/>
  <c r="S309" i="17"/>
  <c r="T309" i="17"/>
  <c r="U309" i="17"/>
  <c r="S310" i="17"/>
  <c r="T310" i="17"/>
  <c r="U310" i="17"/>
  <c r="S311" i="17"/>
  <c r="T311" i="17"/>
  <c r="U311" i="17"/>
  <c r="S312" i="17"/>
  <c r="T312" i="17"/>
  <c r="U312" i="17"/>
  <c r="S313" i="17"/>
  <c r="T313" i="17"/>
  <c r="U313" i="17"/>
  <c r="S314" i="17"/>
  <c r="T314" i="17"/>
  <c r="U314" i="17"/>
  <c r="S315" i="17"/>
  <c r="T315" i="17"/>
  <c r="U315" i="17"/>
  <c r="S316" i="17"/>
  <c r="T316" i="17"/>
  <c r="U316" i="17"/>
  <c r="S317" i="17"/>
  <c r="T317" i="17"/>
  <c r="U317" i="17"/>
  <c r="S318" i="17"/>
  <c r="T318" i="17"/>
  <c r="U318" i="17"/>
  <c r="S319" i="17"/>
  <c r="T319" i="17"/>
  <c r="U319" i="17"/>
  <c r="S320" i="17"/>
  <c r="T320" i="17"/>
  <c r="U320" i="17"/>
  <c r="S321" i="17"/>
  <c r="T321" i="17"/>
  <c r="U321" i="17"/>
  <c r="S322" i="17"/>
  <c r="T322" i="17"/>
  <c r="U322" i="17"/>
  <c r="S323" i="17"/>
  <c r="T323" i="17"/>
  <c r="U323" i="17"/>
  <c r="S324" i="17"/>
  <c r="T324" i="17"/>
  <c r="U324" i="17"/>
  <c r="S325" i="17"/>
  <c r="T325" i="17"/>
  <c r="U325" i="17"/>
  <c r="S326" i="17"/>
  <c r="T326" i="17"/>
  <c r="U326" i="17"/>
  <c r="S327" i="17"/>
  <c r="T327" i="17"/>
  <c r="U327" i="17"/>
  <c r="S328" i="17"/>
  <c r="T328" i="17"/>
  <c r="U328" i="17"/>
  <c r="S329" i="17"/>
  <c r="T329" i="17"/>
  <c r="U329" i="17"/>
  <c r="S330" i="17"/>
  <c r="T330" i="17"/>
  <c r="U330" i="17"/>
  <c r="S331" i="17"/>
  <c r="T331" i="17"/>
  <c r="U331" i="17"/>
  <c r="S332" i="17"/>
  <c r="T332" i="17"/>
  <c r="U332" i="17"/>
  <c r="S333" i="17"/>
  <c r="T333" i="17"/>
  <c r="U333" i="17"/>
  <c r="S334" i="17"/>
  <c r="T334" i="17"/>
  <c r="U334" i="17"/>
  <c r="S335" i="17"/>
  <c r="T335" i="17"/>
  <c r="U335" i="17"/>
  <c r="S336" i="17"/>
  <c r="T336" i="17"/>
  <c r="U336" i="17"/>
  <c r="S337" i="17"/>
  <c r="T337" i="17"/>
  <c r="U337" i="17"/>
  <c r="S338" i="17"/>
  <c r="T338" i="17"/>
  <c r="U338" i="17"/>
  <c r="S339" i="17"/>
  <c r="T339" i="17"/>
  <c r="U339" i="17"/>
  <c r="S340" i="17"/>
  <c r="T340" i="17"/>
  <c r="U340" i="17"/>
  <c r="S341" i="17"/>
  <c r="T341" i="17"/>
  <c r="U341" i="17"/>
  <c r="S342" i="17"/>
  <c r="T342" i="17"/>
  <c r="U342" i="17"/>
  <c r="S343" i="17"/>
  <c r="T343" i="17"/>
  <c r="U343" i="17"/>
  <c r="S344" i="17"/>
  <c r="T344" i="17"/>
  <c r="U344" i="17"/>
  <c r="S345" i="17"/>
  <c r="T345" i="17"/>
  <c r="U345" i="17"/>
  <c r="S346" i="17"/>
  <c r="T346" i="17"/>
  <c r="U346" i="17"/>
  <c r="S347" i="17"/>
  <c r="T347" i="17"/>
  <c r="U347" i="17"/>
  <c r="S348" i="17"/>
  <c r="T348" i="17"/>
  <c r="U348" i="17"/>
  <c r="S349" i="17"/>
  <c r="T349" i="17"/>
  <c r="U349" i="17"/>
  <c r="S350" i="17"/>
  <c r="T350" i="17"/>
  <c r="U350" i="17"/>
  <c r="S351" i="17"/>
  <c r="T351" i="17"/>
  <c r="U351" i="17"/>
  <c r="S352" i="17"/>
  <c r="T352" i="17"/>
  <c r="U352" i="17"/>
  <c r="S353" i="17"/>
  <c r="T353" i="17"/>
  <c r="U353" i="17"/>
  <c r="S354" i="17"/>
  <c r="T354" i="17"/>
  <c r="U354" i="17"/>
  <c r="S355" i="17"/>
  <c r="T355" i="17"/>
  <c r="U355" i="17"/>
  <c r="S356" i="17"/>
  <c r="T356" i="17"/>
  <c r="U356" i="17"/>
  <c r="S357" i="17"/>
  <c r="T357" i="17"/>
  <c r="U357" i="17"/>
  <c r="S358" i="17"/>
  <c r="T358" i="17"/>
  <c r="U358" i="17"/>
  <c r="S359" i="17"/>
  <c r="T359" i="17"/>
  <c r="U359" i="17"/>
  <c r="S360" i="17"/>
  <c r="T360" i="17"/>
  <c r="U360" i="17"/>
  <c r="S361" i="17"/>
  <c r="T361" i="17"/>
  <c r="U361" i="17"/>
  <c r="S362" i="17"/>
  <c r="T362" i="17"/>
  <c r="U362" i="17"/>
  <c r="S363" i="17"/>
  <c r="T363" i="17"/>
  <c r="U363" i="17"/>
  <c r="S364" i="17"/>
  <c r="T364" i="17"/>
  <c r="U364" i="17"/>
  <c r="S365" i="17"/>
  <c r="T365" i="17"/>
  <c r="U365" i="17"/>
  <c r="S366" i="17"/>
  <c r="T366" i="17"/>
  <c r="U366" i="17"/>
  <c r="S367" i="17"/>
  <c r="T367" i="17"/>
  <c r="U367" i="17"/>
  <c r="S368" i="17"/>
  <c r="T368" i="17"/>
  <c r="U368" i="17"/>
  <c r="S369" i="17"/>
  <c r="T369" i="17"/>
  <c r="U369" i="17"/>
  <c r="S370" i="17"/>
  <c r="T370" i="17"/>
  <c r="U370" i="17"/>
  <c r="S371" i="17"/>
  <c r="T371" i="17"/>
  <c r="U371" i="17"/>
  <c r="S372" i="17"/>
  <c r="T372" i="17"/>
  <c r="U372" i="17"/>
  <c r="S373" i="17"/>
  <c r="T373" i="17"/>
  <c r="U373" i="17"/>
  <c r="S374" i="17"/>
  <c r="T374" i="17"/>
  <c r="U374" i="17"/>
  <c r="S375" i="17"/>
  <c r="T375" i="17"/>
  <c r="U375" i="17"/>
  <c r="S376" i="17"/>
  <c r="T376" i="17"/>
  <c r="U376" i="17"/>
  <c r="S377" i="17"/>
  <c r="T377" i="17"/>
  <c r="U377" i="17"/>
  <c r="S378" i="17"/>
  <c r="T378" i="17"/>
  <c r="U378" i="17"/>
  <c r="S379" i="17"/>
  <c r="T379" i="17"/>
  <c r="U379" i="17"/>
  <c r="S380" i="17"/>
  <c r="T380" i="17"/>
  <c r="U380" i="17"/>
  <c r="S381" i="17"/>
  <c r="T381" i="17"/>
  <c r="U381" i="17"/>
  <c r="S382" i="17"/>
  <c r="T382" i="17"/>
  <c r="U382" i="17"/>
  <c r="S383" i="17"/>
  <c r="T383" i="17"/>
  <c r="U383" i="17"/>
  <c r="S384" i="17"/>
  <c r="T384" i="17"/>
  <c r="U384" i="17"/>
  <c r="S385" i="17"/>
  <c r="T385" i="17"/>
  <c r="U385" i="17"/>
  <c r="S386" i="17"/>
  <c r="T386" i="17"/>
  <c r="U386" i="17"/>
  <c r="S387" i="17"/>
  <c r="T387" i="17"/>
  <c r="U387" i="17"/>
  <c r="S388" i="17"/>
  <c r="T388" i="17"/>
  <c r="U388" i="17"/>
  <c r="S389" i="17"/>
  <c r="T389" i="17"/>
  <c r="U389" i="17"/>
  <c r="S390" i="17"/>
  <c r="T390" i="17"/>
  <c r="U390" i="17"/>
  <c r="S391" i="17"/>
  <c r="T391" i="17"/>
  <c r="U391" i="17"/>
  <c r="S392" i="17"/>
  <c r="T392" i="17"/>
  <c r="U392" i="17"/>
  <c r="S393" i="17"/>
  <c r="T393" i="17"/>
  <c r="U393" i="17"/>
  <c r="S394" i="17"/>
  <c r="T394" i="17"/>
  <c r="U394" i="17"/>
  <c r="S395" i="17"/>
  <c r="T395" i="17"/>
  <c r="U395" i="17"/>
  <c r="S396" i="17"/>
  <c r="T396" i="17"/>
  <c r="U396" i="17"/>
  <c r="S397" i="17"/>
  <c r="T397" i="17"/>
  <c r="U397" i="17"/>
  <c r="S398" i="17"/>
  <c r="T398" i="17"/>
  <c r="U398" i="17"/>
  <c r="S399" i="17"/>
  <c r="T399" i="17"/>
  <c r="U399" i="17"/>
  <c r="S400" i="17"/>
  <c r="T400" i="17"/>
  <c r="U400" i="17"/>
  <c r="S401" i="17"/>
  <c r="T401" i="17"/>
  <c r="U401" i="17"/>
  <c r="S402" i="17"/>
  <c r="T402" i="17"/>
  <c r="U402" i="17"/>
  <c r="S403" i="17"/>
  <c r="T403" i="17"/>
  <c r="U403" i="17"/>
  <c r="S404" i="17"/>
  <c r="T404" i="17"/>
  <c r="U404" i="17"/>
  <c r="S405" i="17"/>
  <c r="T405" i="17"/>
  <c r="U405" i="17"/>
  <c r="S406" i="17"/>
  <c r="T406" i="17"/>
  <c r="U406" i="17"/>
  <c r="S407" i="17"/>
  <c r="T407" i="17"/>
  <c r="U407" i="17"/>
  <c r="S408" i="17"/>
  <c r="T408" i="17"/>
  <c r="U408" i="17"/>
  <c r="S409" i="17"/>
  <c r="T409" i="17"/>
  <c r="U409" i="17"/>
  <c r="S410" i="17"/>
  <c r="T410" i="17"/>
  <c r="U410" i="17"/>
  <c r="S411" i="17"/>
  <c r="T411" i="17"/>
  <c r="U411" i="17"/>
  <c r="S412" i="17"/>
  <c r="T412" i="17"/>
  <c r="U412" i="17"/>
  <c r="S413" i="17"/>
  <c r="T413" i="17"/>
  <c r="U413" i="17"/>
  <c r="S414" i="17"/>
  <c r="T414" i="17"/>
  <c r="U414" i="17"/>
  <c r="S415" i="17"/>
  <c r="T415" i="17"/>
  <c r="U415" i="17"/>
  <c r="S416" i="17"/>
  <c r="T416" i="17"/>
  <c r="U416" i="17"/>
  <c r="S417" i="17"/>
  <c r="T417" i="17"/>
  <c r="U417" i="17"/>
  <c r="S418" i="17"/>
  <c r="T418" i="17"/>
  <c r="U418" i="17"/>
  <c r="S419" i="17"/>
  <c r="T419" i="17"/>
  <c r="U419" i="17"/>
  <c r="S420" i="17"/>
  <c r="T420" i="17"/>
  <c r="U420" i="17"/>
  <c r="S421" i="17"/>
  <c r="T421" i="17"/>
  <c r="U421" i="17"/>
  <c r="S422" i="17"/>
  <c r="T422" i="17"/>
  <c r="U422" i="17"/>
  <c r="S423" i="17"/>
  <c r="T423" i="17"/>
  <c r="U423" i="17"/>
  <c r="S424" i="17"/>
  <c r="T424" i="17"/>
  <c r="U424" i="17"/>
  <c r="S425" i="17"/>
  <c r="T425" i="17"/>
  <c r="U425" i="17"/>
  <c r="S426" i="17"/>
  <c r="T426" i="17"/>
  <c r="U426" i="17"/>
  <c r="S427" i="17"/>
  <c r="T427" i="17"/>
  <c r="U427" i="17"/>
  <c r="S428" i="17"/>
  <c r="T428" i="17"/>
  <c r="U428" i="17"/>
  <c r="S429" i="17"/>
  <c r="T429" i="17"/>
  <c r="U429" i="17"/>
  <c r="S430" i="17"/>
  <c r="T430" i="17"/>
  <c r="U430" i="17"/>
  <c r="S431" i="17"/>
  <c r="T431" i="17"/>
  <c r="U431" i="17"/>
  <c r="S432" i="17"/>
  <c r="T432" i="17"/>
  <c r="U432" i="17"/>
  <c r="S433" i="17"/>
  <c r="T433" i="17"/>
  <c r="U433" i="17"/>
  <c r="S434" i="17"/>
  <c r="T434" i="17"/>
  <c r="U434" i="17"/>
  <c r="S435" i="17"/>
  <c r="T435" i="17"/>
  <c r="U435" i="17"/>
  <c r="S436" i="17"/>
  <c r="T436" i="17"/>
  <c r="U436" i="17"/>
  <c r="S437" i="17"/>
  <c r="T437" i="17"/>
  <c r="U437" i="17"/>
  <c r="S438" i="17"/>
  <c r="T438" i="17"/>
  <c r="U438" i="17"/>
  <c r="S439" i="17"/>
  <c r="T439" i="17"/>
  <c r="U439" i="17"/>
  <c r="S440" i="17"/>
  <c r="T440" i="17"/>
  <c r="U440" i="17"/>
  <c r="S441" i="17"/>
  <c r="T441" i="17"/>
  <c r="U441" i="17"/>
  <c r="S442" i="17"/>
  <c r="T442" i="17"/>
  <c r="U442" i="17"/>
  <c r="S443" i="17"/>
  <c r="T443" i="17"/>
  <c r="U443" i="17"/>
  <c r="S444" i="17"/>
  <c r="T444" i="17"/>
  <c r="U444" i="17"/>
  <c r="S445" i="17"/>
  <c r="T445" i="17"/>
  <c r="U445" i="17"/>
  <c r="S446" i="17"/>
  <c r="T446" i="17"/>
  <c r="U446" i="17"/>
  <c r="S447" i="17"/>
  <c r="T447" i="17"/>
  <c r="U447" i="17"/>
  <c r="S448" i="17"/>
  <c r="T448" i="17"/>
  <c r="U448" i="17"/>
  <c r="S449" i="17"/>
  <c r="T449" i="17"/>
  <c r="U449" i="17"/>
  <c r="S450" i="17"/>
  <c r="T450" i="17"/>
  <c r="U450" i="17"/>
  <c r="S451" i="17"/>
  <c r="T451" i="17"/>
  <c r="U451" i="17"/>
  <c r="S452" i="17"/>
  <c r="T452" i="17"/>
  <c r="U452" i="17"/>
  <c r="S453" i="17"/>
  <c r="T453" i="17"/>
  <c r="U453" i="17"/>
  <c r="S454" i="17"/>
  <c r="T454" i="17"/>
  <c r="U454" i="17"/>
  <c r="S455" i="17"/>
  <c r="T455" i="17"/>
  <c r="U455" i="17"/>
  <c r="S456" i="17"/>
  <c r="T456" i="17"/>
  <c r="U456" i="17"/>
  <c r="S457" i="17"/>
  <c r="T457" i="17"/>
  <c r="U457" i="17"/>
  <c r="S458" i="17"/>
  <c r="T458" i="17"/>
  <c r="U458" i="17"/>
  <c r="S459" i="17"/>
  <c r="T459" i="17"/>
  <c r="U459" i="17"/>
  <c r="S460" i="17"/>
  <c r="T460" i="17"/>
  <c r="U460" i="17"/>
  <c r="S461" i="17"/>
  <c r="T461" i="17"/>
  <c r="U461" i="17"/>
  <c r="S462" i="17"/>
  <c r="T462" i="17"/>
  <c r="U462" i="17"/>
  <c r="S463" i="17"/>
  <c r="T463" i="17"/>
  <c r="U463" i="17"/>
  <c r="S464" i="17"/>
  <c r="T464" i="17"/>
  <c r="U464" i="17"/>
  <c r="S465" i="17"/>
  <c r="T465" i="17"/>
  <c r="U465" i="17"/>
  <c r="S466" i="17"/>
  <c r="T466" i="17"/>
  <c r="U466" i="17"/>
  <c r="S467" i="17"/>
  <c r="T467" i="17"/>
  <c r="U467" i="17"/>
  <c r="S468" i="17"/>
  <c r="T468" i="17"/>
  <c r="U468" i="17"/>
  <c r="S469" i="17"/>
  <c r="T469" i="17"/>
  <c r="U469" i="17"/>
  <c r="S470" i="17"/>
  <c r="T470" i="17"/>
  <c r="U470" i="17"/>
  <c r="S471" i="17"/>
  <c r="T471" i="17"/>
  <c r="U471" i="17"/>
  <c r="S472" i="17"/>
  <c r="T472" i="17"/>
  <c r="U472" i="17"/>
  <c r="S473" i="17"/>
  <c r="T473" i="17"/>
  <c r="U473" i="17"/>
  <c r="S474" i="17"/>
  <c r="T474" i="17"/>
  <c r="U474" i="17"/>
  <c r="S475" i="17"/>
  <c r="T475" i="17"/>
  <c r="U475" i="17"/>
  <c r="S476" i="17"/>
  <c r="T476" i="17"/>
  <c r="U476" i="17"/>
  <c r="S477" i="17"/>
  <c r="T477" i="17"/>
  <c r="U477" i="17"/>
  <c r="S478" i="17"/>
  <c r="T478" i="17"/>
  <c r="U478" i="17"/>
  <c r="S479" i="17"/>
  <c r="T479" i="17"/>
  <c r="U479" i="17"/>
  <c r="S480" i="17"/>
  <c r="T480" i="17"/>
  <c r="U480" i="17"/>
  <c r="S481" i="17"/>
  <c r="T481" i="17"/>
  <c r="U481" i="17"/>
  <c r="S482" i="17"/>
  <c r="T482" i="17"/>
  <c r="U482" i="17"/>
  <c r="S483" i="17"/>
  <c r="T483" i="17"/>
  <c r="U483" i="17"/>
  <c r="S484" i="17"/>
  <c r="T484" i="17"/>
  <c r="U484" i="17"/>
  <c r="S485" i="17"/>
  <c r="T485" i="17"/>
  <c r="U485" i="17"/>
  <c r="S486" i="17"/>
  <c r="T486" i="17"/>
  <c r="U486" i="17"/>
  <c r="S487" i="17"/>
  <c r="T487" i="17"/>
  <c r="U487" i="17"/>
  <c r="S488" i="17"/>
  <c r="T488" i="17"/>
  <c r="U488" i="17"/>
  <c r="S489" i="17"/>
  <c r="T489" i="17"/>
  <c r="U489" i="17"/>
  <c r="S490" i="17"/>
  <c r="T490" i="17"/>
  <c r="U490" i="17"/>
  <c r="S491" i="17"/>
  <c r="T491" i="17"/>
  <c r="U491" i="17"/>
  <c r="S492" i="17"/>
  <c r="T492" i="17"/>
  <c r="U492" i="17"/>
  <c r="S493" i="17"/>
  <c r="T493" i="17"/>
  <c r="U493" i="17"/>
  <c r="S494" i="17"/>
  <c r="T494" i="17"/>
  <c r="U494" i="17"/>
  <c r="S495" i="17"/>
  <c r="T495" i="17"/>
  <c r="U495" i="17"/>
  <c r="S496" i="17"/>
  <c r="T496" i="17"/>
  <c r="U496" i="17"/>
  <c r="S497" i="17"/>
  <c r="T497" i="17"/>
  <c r="U497" i="17"/>
  <c r="S498" i="17"/>
  <c r="T498" i="17"/>
  <c r="U498" i="17"/>
  <c r="S499" i="17"/>
  <c r="T499" i="17"/>
  <c r="U499" i="17"/>
  <c r="S500" i="17"/>
  <c r="T500" i="17"/>
  <c r="U500" i="17"/>
  <c r="S501" i="17"/>
  <c r="T501" i="17"/>
  <c r="U501" i="17"/>
  <c r="S502" i="17"/>
  <c r="T502" i="17"/>
  <c r="U502" i="17"/>
  <c r="S503" i="17"/>
  <c r="T503" i="17"/>
  <c r="U503" i="17"/>
  <c r="S504" i="17"/>
  <c r="T504" i="17"/>
  <c r="U504" i="17"/>
  <c r="S505" i="17"/>
  <c r="T505" i="17"/>
  <c r="U505" i="17"/>
  <c r="S506" i="17"/>
  <c r="T506" i="17"/>
  <c r="U506" i="17"/>
  <c r="S507" i="17"/>
  <c r="T507" i="17"/>
  <c r="U507" i="17"/>
  <c r="S508" i="17"/>
  <c r="T508" i="17"/>
  <c r="U508" i="17"/>
  <c r="S509" i="17"/>
  <c r="T509" i="17"/>
  <c r="U509" i="17"/>
  <c r="S510" i="17"/>
  <c r="T510" i="17"/>
  <c r="U510" i="17"/>
  <c r="S511" i="17"/>
  <c r="T511" i="17"/>
  <c r="U511" i="17"/>
  <c r="S512" i="17"/>
  <c r="T512" i="17"/>
  <c r="U512" i="17"/>
  <c r="S513" i="17"/>
  <c r="T513" i="17"/>
  <c r="U513" i="17"/>
  <c r="S514" i="17"/>
  <c r="T514" i="17"/>
  <c r="U514" i="17"/>
  <c r="S515" i="17"/>
  <c r="T515" i="17"/>
  <c r="U515" i="17"/>
  <c r="S516" i="17"/>
  <c r="T516" i="17"/>
  <c r="U516" i="17"/>
  <c r="S517" i="17"/>
  <c r="T517" i="17"/>
  <c r="U517" i="17"/>
  <c r="S518" i="17"/>
  <c r="T518" i="17"/>
  <c r="U518" i="17"/>
  <c r="S519" i="17"/>
  <c r="T519" i="17"/>
  <c r="U519" i="17"/>
  <c r="S520" i="17"/>
  <c r="T520" i="17"/>
  <c r="U520" i="17"/>
  <c r="S521" i="17"/>
  <c r="T521" i="17"/>
  <c r="U521" i="17"/>
  <c r="S522" i="17"/>
  <c r="T522" i="17"/>
  <c r="U522" i="17"/>
  <c r="S523" i="17"/>
  <c r="T523" i="17"/>
  <c r="U523" i="17"/>
  <c r="S524" i="17"/>
  <c r="T524" i="17"/>
  <c r="U524" i="17"/>
  <c r="S525" i="17"/>
  <c r="T525" i="17"/>
  <c r="U525" i="17"/>
  <c r="S526" i="17"/>
  <c r="T526" i="17"/>
  <c r="U526" i="17"/>
  <c r="S527" i="17"/>
  <c r="T527" i="17"/>
  <c r="U527" i="17"/>
  <c r="S528" i="17"/>
  <c r="T528" i="17"/>
  <c r="U528" i="17"/>
  <c r="S529" i="17"/>
  <c r="T529" i="17"/>
  <c r="U529" i="17"/>
  <c r="S530" i="17"/>
  <c r="T530" i="17"/>
  <c r="U530" i="17"/>
  <c r="S531" i="17"/>
  <c r="T531" i="17"/>
  <c r="U531" i="17"/>
  <c r="S532" i="17"/>
  <c r="T532" i="17"/>
  <c r="U532" i="17"/>
  <c r="S533" i="17"/>
  <c r="T533" i="17"/>
  <c r="U533" i="17"/>
  <c r="S534" i="17"/>
  <c r="T534" i="17"/>
  <c r="U534" i="17"/>
  <c r="S535" i="17"/>
  <c r="T535" i="17"/>
  <c r="U535" i="17"/>
  <c r="S536" i="17"/>
  <c r="T536" i="17"/>
  <c r="U536" i="17"/>
  <c r="S537" i="17"/>
  <c r="T537" i="17"/>
  <c r="U537" i="17"/>
  <c r="S538" i="17"/>
  <c r="T538" i="17"/>
  <c r="U538" i="17"/>
  <c r="S539" i="17"/>
  <c r="T539" i="17"/>
  <c r="U539" i="17"/>
  <c r="S540" i="17"/>
  <c r="T540" i="17"/>
  <c r="U540" i="17"/>
  <c r="S541" i="17"/>
  <c r="T541" i="17"/>
  <c r="U541" i="17"/>
  <c r="S542" i="17"/>
  <c r="T542" i="17"/>
  <c r="U542" i="17"/>
  <c r="S543" i="17"/>
  <c r="T543" i="17"/>
  <c r="U543" i="17"/>
  <c r="S544" i="17"/>
  <c r="T544" i="17"/>
  <c r="U544" i="17"/>
  <c r="S545" i="17"/>
  <c r="T545" i="17"/>
  <c r="U545" i="17"/>
  <c r="S546" i="17"/>
  <c r="T546" i="17"/>
  <c r="U546" i="17"/>
  <c r="S547" i="17"/>
  <c r="T547" i="17"/>
  <c r="U547" i="17"/>
  <c r="S548" i="17"/>
  <c r="T548" i="17"/>
  <c r="U548" i="17"/>
  <c r="S549" i="17"/>
  <c r="T549" i="17"/>
  <c r="U549" i="17"/>
  <c r="S550" i="17"/>
  <c r="T550" i="17"/>
  <c r="U550" i="17"/>
  <c r="S551" i="17"/>
  <c r="T551" i="17"/>
  <c r="U551" i="17"/>
  <c r="S552" i="17"/>
  <c r="T552" i="17"/>
  <c r="U552" i="17"/>
  <c r="S553" i="17"/>
  <c r="T553" i="17"/>
  <c r="U553" i="17"/>
  <c r="S554" i="17"/>
  <c r="T554" i="17"/>
  <c r="U554" i="17"/>
  <c r="S555" i="17"/>
  <c r="T555" i="17"/>
  <c r="U555" i="17"/>
  <c r="S556" i="17"/>
  <c r="T556" i="17"/>
  <c r="U556" i="17"/>
  <c r="S557" i="17"/>
  <c r="T557" i="17"/>
  <c r="U557" i="17"/>
  <c r="S558" i="17"/>
  <c r="T558" i="17"/>
  <c r="U558" i="17"/>
  <c r="S559" i="17"/>
  <c r="T559" i="17"/>
  <c r="U559" i="17"/>
  <c r="S560" i="17"/>
  <c r="T560" i="17"/>
  <c r="U560" i="17"/>
  <c r="S561" i="17"/>
  <c r="T561" i="17"/>
  <c r="U561" i="17"/>
  <c r="S562" i="17"/>
  <c r="T562" i="17"/>
  <c r="U562" i="17"/>
  <c r="S563" i="17"/>
  <c r="T563" i="17"/>
  <c r="U563" i="17"/>
  <c r="S564" i="17"/>
  <c r="T564" i="17"/>
  <c r="U564" i="17"/>
  <c r="S565" i="17"/>
  <c r="T565" i="17"/>
  <c r="U565" i="17"/>
  <c r="S566" i="17"/>
  <c r="T566" i="17"/>
  <c r="U566" i="17"/>
  <c r="S567" i="17"/>
  <c r="T567" i="17"/>
  <c r="U567" i="17"/>
  <c r="S568" i="17"/>
  <c r="T568" i="17"/>
  <c r="U568" i="17"/>
  <c r="S569" i="17"/>
  <c r="T569" i="17"/>
  <c r="U569" i="17"/>
  <c r="S570" i="17"/>
  <c r="T570" i="17"/>
  <c r="U570" i="17"/>
  <c r="S571" i="17"/>
  <c r="T571" i="17"/>
  <c r="U571" i="17"/>
  <c r="S572" i="17"/>
  <c r="T572" i="17"/>
  <c r="U572" i="17"/>
  <c r="S573" i="17"/>
  <c r="T573" i="17"/>
  <c r="U573" i="17"/>
  <c r="S574" i="17"/>
  <c r="T574" i="17"/>
  <c r="U574" i="17"/>
  <c r="S575" i="17"/>
  <c r="T575" i="17"/>
  <c r="U575" i="17"/>
  <c r="S576" i="17"/>
  <c r="T576" i="17"/>
  <c r="U576" i="17"/>
  <c r="S577" i="17"/>
  <c r="T577" i="17"/>
  <c r="U577" i="17"/>
  <c r="S578" i="17"/>
  <c r="T578" i="17"/>
  <c r="U578" i="17"/>
  <c r="S579" i="17"/>
  <c r="T579" i="17"/>
  <c r="U579" i="17"/>
  <c r="S580" i="17"/>
  <c r="T580" i="17"/>
  <c r="U580" i="17"/>
  <c r="S581" i="17"/>
  <c r="T581" i="17"/>
  <c r="U581" i="17"/>
  <c r="S582" i="17"/>
  <c r="T582" i="17"/>
  <c r="U582" i="17"/>
  <c r="S583" i="17"/>
  <c r="T583" i="17"/>
  <c r="U583" i="17"/>
  <c r="S584" i="17"/>
  <c r="T584" i="17"/>
  <c r="U584" i="17"/>
  <c r="S585" i="17"/>
  <c r="T585" i="17"/>
  <c r="U585" i="17"/>
  <c r="S586" i="17"/>
  <c r="T586" i="17"/>
  <c r="U586" i="17"/>
  <c r="S587" i="17"/>
  <c r="T587" i="17"/>
  <c r="U587" i="17"/>
  <c r="S588" i="17"/>
  <c r="T588" i="17"/>
  <c r="U588" i="17"/>
  <c r="S589" i="17"/>
  <c r="T589" i="17"/>
  <c r="U589" i="17"/>
  <c r="S590" i="17"/>
  <c r="T590" i="17"/>
  <c r="U590" i="17"/>
  <c r="S591" i="17"/>
  <c r="T591" i="17"/>
  <c r="U591" i="17"/>
  <c r="S592" i="17"/>
  <c r="T592" i="17"/>
  <c r="U592" i="17"/>
  <c r="S593" i="17"/>
  <c r="T593" i="17"/>
  <c r="U593" i="17"/>
  <c r="S594" i="17"/>
  <c r="T594" i="17"/>
  <c r="U594" i="17"/>
  <c r="S595" i="17"/>
  <c r="T595" i="17"/>
  <c r="U595" i="17"/>
  <c r="S596" i="17"/>
  <c r="T596" i="17"/>
  <c r="U596" i="17"/>
  <c r="S597" i="17"/>
  <c r="T597" i="17"/>
  <c r="U597" i="17"/>
  <c r="S598" i="17"/>
  <c r="T598" i="17"/>
  <c r="U598" i="17"/>
  <c r="S599" i="17"/>
  <c r="T599" i="17"/>
  <c r="U599" i="17"/>
  <c r="S600" i="17"/>
  <c r="T600" i="17"/>
  <c r="U600" i="17"/>
  <c r="S601" i="17"/>
  <c r="T601" i="17"/>
  <c r="U601" i="17"/>
  <c r="S602" i="17"/>
  <c r="T602" i="17"/>
  <c r="U602" i="17"/>
  <c r="S603" i="17"/>
  <c r="T603" i="17"/>
  <c r="U603" i="17"/>
  <c r="S604" i="17"/>
  <c r="T604" i="17"/>
  <c r="U604" i="17"/>
  <c r="S605" i="17"/>
  <c r="T605" i="17"/>
  <c r="U605" i="17"/>
  <c r="S606" i="17"/>
  <c r="T606" i="17"/>
  <c r="U606" i="17"/>
  <c r="S607" i="17"/>
  <c r="T607" i="17"/>
  <c r="U607" i="17"/>
  <c r="S608" i="17"/>
  <c r="T608" i="17"/>
  <c r="U608" i="17"/>
  <c r="S609" i="17"/>
  <c r="T609" i="17"/>
  <c r="U609" i="17"/>
  <c r="S610" i="17"/>
  <c r="T610" i="17"/>
  <c r="U610" i="17"/>
  <c r="S611" i="17"/>
  <c r="T611" i="17"/>
  <c r="U611" i="17"/>
  <c r="S612" i="17"/>
  <c r="T612" i="17"/>
  <c r="U612" i="17"/>
  <c r="S613" i="17"/>
  <c r="T613" i="17"/>
  <c r="U613" i="17"/>
  <c r="S614" i="17"/>
  <c r="T614" i="17"/>
  <c r="U614" i="17"/>
  <c r="S615" i="17"/>
  <c r="T615" i="17"/>
  <c r="U615" i="17"/>
  <c r="S616" i="17"/>
  <c r="T616" i="17"/>
  <c r="U616" i="17"/>
  <c r="S617" i="17"/>
  <c r="T617" i="17"/>
  <c r="U617" i="17"/>
  <c r="S618" i="17"/>
  <c r="T618" i="17"/>
  <c r="U618" i="17"/>
  <c r="S619" i="17"/>
  <c r="T619" i="17"/>
  <c r="U619" i="17"/>
  <c r="S620" i="17"/>
  <c r="T620" i="17"/>
  <c r="U620" i="17"/>
  <c r="S621" i="17"/>
  <c r="T621" i="17"/>
  <c r="U621" i="17"/>
  <c r="S622" i="17"/>
  <c r="T622" i="17"/>
  <c r="U622" i="17"/>
  <c r="S623" i="17"/>
  <c r="T623" i="17"/>
  <c r="U623" i="17"/>
  <c r="S624" i="17"/>
  <c r="T624" i="17"/>
  <c r="U624" i="17"/>
  <c r="S625" i="17"/>
  <c r="T625" i="17"/>
  <c r="U625" i="17"/>
  <c r="S626" i="17"/>
  <c r="T626" i="17"/>
  <c r="U626" i="17"/>
  <c r="S627" i="17"/>
  <c r="T627" i="17"/>
  <c r="U627" i="17"/>
  <c r="S628" i="17"/>
  <c r="T628" i="17"/>
  <c r="U628" i="17"/>
  <c r="S629" i="17"/>
  <c r="T629" i="17"/>
  <c r="U629" i="17"/>
  <c r="S630" i="17"/>
  <c r="T630" i="17"/>
  <c r="U630" i="17"/>
  <c r="S631" i="17"/>
  <c r="T631" i="17"/>
  <c r="U631" i="17"/>
  <c r="S632" i="17"/>
  <c r="T632" i="17"/>
  <c r="U632" i="17"/>
  <c r="S633" i="17"/>
  <c r="T633" i="17"/>
  <c r="U633" i="17"/>
  <c r="S634" i="17"/>
  <c r="T634" i="17"/>
  <c r="U634" i="17"/>
  <c r="S635" i="17"/>
  <c r="T635" i="17"/>
  <c r="U635" i="17"/>
  <c r="S636" i="17"/>
  <c r="T636" i="17"/>
  <c r="U636" i="17"/>
  <c r="S637" i="17"/>
  <c r="T637" i="17"/>
  <c r="U637" i="17"/>
  <c r="S638" i="17"/>
  <c r="T638" i="17"/>
  <c r="U638" i="17"/>
  <c r="S639" i="17"/>
  <c r="T639" i="17"/>
  <c r="U639" i="17"/>
  <c r="S640" i="17"/>
  <c r="T640" i="17"/>
  <c r="U640" i="17"/>
  <c r="S641" i="17"/>
  <c r="T641" i="17"/>
  <c r="U641" i="17"/>
  <c r="S642" i="17"/>
  <c r="T642" i="17"/>
  <c r="U642" i="17"/>
  <c r="S643" i="17"/>
  <c r="T643" i="17"/>
  <c r="U643" i="17"/>
  <c r="S644" i="17"/>
  <c r="T644" i="17"/>
  <c r="U644" i="17"/>
  <c r="S645" i="17"/>
  <c r="T645" i="17"/>
  <c r="U645" i="17"/>
  <c r="S646" i="17"/>
  <c r="T646" i="17"/>
  <c r="U646" i="17"/>
  <c r="S647" i="17"/>
  <c r="T647" i="17"/>
  <c r="U647" i="17"/>
  <c r="S648" i="17"/>
  <c r="T648" i="17"/>
  <c r="U648" i="17"/>
  <c r="S649" i="17"/>
  <c r="T649" i="17"/>
  <c r="U649" i="17"/>
  <c r="S650" i="17"/>
  <c r="T650" i="17"/>
  <c r="U650" i="17"/>
  <c r="S651" i="17"/>
  <c r="T651" i="17"/>
  <c r="U651" i="17"/>
  <c r="S652" i="17"/>
  <c r="T652" i="17"/>
  <c r="U652" i="17"/>
  <c r="S653" i="17"/>
  <c r="T653" i="17"/>
  <c r="U653" i="17"/>
  <c r="S654" i="17"/>
  <c r="T654" i="17"/>
  <c r="U654" i="17"/>
  <c r="S655" i="17"/>
  <c r="T655" i="17"/>
  <c r="U655" i="17"/>
  <c r="S656" i="17"/>
  <c r="T656" i="17"/>
  <c r="U656" i="17"/>
  <c r="S657" i="17"/>
  <c r="T657" i="17"/>
  <c r="U657" i="17"/>
  <c r="S658" i="17"/>
  <c r="T658" i="17"/>
  <c r="U658" i="17"/>
  <c r="S659" i="17"/>
  <c r="T659" i="17"/>
  <c r="U659" i="17"/>
  <c r="S660" i="17"/>
  <c r="T660" i="17"/>
  <c r="U660" i="17"/>
  <c r="S661" i="17"/>
  <c r="T661" i="17"/>
  <c r="U661" i="17"/>
  <c r="S662" i="17"/>
  <c r="T662" i="17"/>
  <c r="U662" i="17"/>
  <c r="S663" i="17"/>
  <c r="T663" i="17"/>
  <c r="U663" i="17"/>
  <c r="S664" i="17"/>
  <c r="T664" i="17"/>
  <c r="U664" i="17"/>
  <c r="S665" i="17"/>
  <c r="T665" i="17"/>
  <c r="U665" i="17"/>
  <c r="S666" i="17"/>
  <c r="T666" i="17"/>
  <c r="U666" i="17"/>
  <c r="S667" i="17"/>
  <c r="T667" i="17"/>
  <c r="U667" i="17"/>
  <c r="S668" i="17"/>
  <c r="T668" i="17"/>
  <c r="U668" i="17"/>
  <c r="S669" i="17"/>
  <c r="T669" i="17"/>
  <c r="U669" i="17"/>
  <c r="S670" i="17"/>
  <c r="T670" i="17"/>
  <c r="U670" i="17"/>
  <c r="S671" i="17"/>
  <c r="T671" i="17"/>
  <c r="U671" i="17"/>
  <c r="S672" i="17"/>
  <c r="T672" i="17"/>
  <c r="U672" i="17"/>
  <c r="S673" i="17"/>
  <c r="T673" i="17"/>
  <c r="U673" i="17"/>
  <c r="S674" i="17"/>
  <c r="T674" i="17"/>
  <c r="U674" i="17"/>
  <c r="S675" i="17"/>
  <c r="T675" i="17"/>
  <c r="U675" i="17"/>
  <c r="S676" i="17"/>
  <c r="T676" i="17"/>
  <c r="U676" i="17"/>
  <c r="S677" i="17"/>
  <c r="T677" i="17"/>
  <c r="U677" i="17"/>
  <c r="S678" i="17"/>
  <c r="T678" i="17"/>
  <c r="U678" i="17"/>
  <c r="S679" i="17"/>
  <c r="T679" i="17"/>
  <c r="U679" i="17"/>
  <c r="S680" i="17"/>
  <c r="T680" i="17"/>
  <c r="U680" i="17"/>
  <c r="S681" i="17"/>
  <c r="T681" i="17"/>
  <c r="U681" i="17"/>
  <c r="S682" i="17"/>
  <c r="T682" i="17"/>
  <c r="U682" i="17"/>
  <c r="S683" i="17"/>
  <c r="T683" i="17"/>
  <c r="U683" i="17"/>
  <c r="S684" i="17"/>
  <c r="T684" i="17"/>
  <c r="U684" i="17"/>
  <c r="S685" i="17"/>
  <c r="T685" i="17"/>
  <c r="U685" i="17"/>
  <c r="S686" i="17"/>
  <c r="T686" i="17"/>
  <c r="U686" i="17"/>
  <c r="S687" i="17"/>
  <c r="T687" i="17"/>
  <c r="U687" i="17"/>
  <c r="S688" i="17"/>
  <c r="T688" i="17"/>
  <c r="U688" i="17"/>
  <c r="S689" i="17"/>
  <c r="T689" i="17"/>
  <c r="U689" i="17"/>
  <c r="S690" i="17"/>
  <c r="T690" i="17"/>
  <c r="U690" i="17"/>
  <c r="S691" i="17"/>
  <c r="T691" i="17"/>
  <c r="U691" i="17"/>
  <c r="S692" i="17"/>
  <c r="T692" i="17"/>
  <c r="U692" i="17"/>
  <c r="S693" i="17"/>
  <c r="T693" i="17"/>
  <c r="U693" i="17"/>
  <c r="S694" i="17"/>
  <c r="T694" i="17"/>
  <c r="U694" i="17"/>
  <c r="S695" i="17"/>
  <c r="T695" i="17"/>
  <c r="U695" i="17"/>
  <c r="S696" i="17"/>
  <c r="T696" i="17"/>
  <c r="U696" i="17"/>
  <c r="S697" i="17"/>
  <c r="T697" i="17"/>
  <c r="U697" i="17"/>
  <c r="S698" i="17"/>
  <c r="T698" i="17"/>
  <c r="U698" i="17"/>
  <c r="S699" i="17"/>
  <c r="T699" i="17"/>
  <c r="U699" i="17"/>
  <c r="S700" i="17"/>
  <c r="T700" i="17"/>
  <c r="U700" i="17"/>
  <c r="S701" i="17"/>
  <c r="T701" i="17"/>
  <c r="U701" i="17"/>
  <c r="S702" i="17"/>
  <c r="T702" i="17"/>
  <c r="U702" i="17"/>
  <c r="S703" i="17"/>
  <c r="T703" i="17"/>
  <c r="U703" i="17"/>
  <c r="S704" i="17"/>
  <c r="T704" i="17"/>
  <c r="U704" i="17"/>
  <c r="S705" i="17"/>
  <c r="T705" i="17"/>
  <c r="U705" i="17"/>
  <c r="S706" i="17"/>
  <c r="T706" i="17"/>
  <c r="U706" i="17"/>
  <c r="S707" i="17"/>
  <c r="T707" i="17"/>
  <c r="U707" i="17"/>
  <c r="S708" i="17"/>
  <c r="T708" i="17"/>
  <c r="U708" i="17"/>
  <c r="S709" i="17"/>
  <c r="T709" i="17"/>
  <c r="U709" i="17"/>
  <c r="S710" i="17"/>
  <c r="T710" i="17"/>
  <c r="U710" i="17"/>
  <c r="S711" i="17"/>
  <c r="T711" i="17"/>
  <c r="U711" i="17"/>
  <c r="S712" i="17"/>
  <c r="T712" i="17"/>
  <c r="U712" i="17"/>
  <c r="S713" i="17"/>
  <c r="T713" i="17"/>
  <c r="U713" i="17"/>
  <c r="S714" i="17"/>
  <c r="T714" i="17"/>
  <c r="U714" i="17"/>
  <c r="S715" i="17"/>
  <c r="T715" i="17"/>
  <c r="U715" i="17"/>
  <c r="S716" i="17"/>
  <c r="T716" i="17"/>
  <c r="U716" i="17"/>
  <c r="S717" i="17"/>
  <c r="T717" i="17"/>
  <c r="U717" i="17"/>
  <c r="S718" i="17"/>
  <c r="T718" i="17"/>
  <c r="U718" i="17"/>
  <c r="S719" i="17"/>
  <c r="T719" i="17"/>
  <c r="U719" i="17"/>
  <c r="S720" i="17"/>
  <c r="T720" i="17"/>
  <c r="U720" i="17"/>
  <c r="S721" i="17"/>
  <c r="T721" i="17"/>
  <c r="U721" i="17"/>
  <c r="S722" i="17"/>
  <c r="T722" i="17"/>
  <c r="U722" i="17"/>
  <c r="S723" i="17"/>
  <c r="T723" i="17"/>
  <c r="U723" i="17"/>
  <c r="S724" i="17"/>
  <c r="T724" i="17"/>
  <c r="U724" i="17"/>
  <c r="S725" i="17"/>
  <c r="T725" i="17"/>
  <c r="U725" i="17"/>
  <c r="S726" i="17"/>
  <c r="T726" i="17"/>
  <c r="U726" i="17"/>
  <c r="S727" i="17"/>
  <c r="T727" i="17"/>
  <c r="U727" i="17"/>
  <c r="S728" i="17"/>
  <c r="T728" i="17"/>
  <c r="U728" i="17"/>
  <c r="S729" i="17"/>
  <c r="T729" i="17"/>
  <c r="U729" i="17"/>
  <c r="S730" i="17"/>
  <c r="T730" i="17"/>
  <c r="U730" i="17"/>
  <c r="S731" i="17"/>
  <c r="T731" i="17"/>
  <c r="U731" i="17"/>
  <c r="S732" i="17"/>
  <c r="T732" i="17"/>
  <c r="U732" i="17"/>
  <c r="S733" i="17"/>
  <c r="T733" i="17"/>
  <c r="U733" i="17"/>
  <c r="S734" i="17"/>
  <c r="T734" i="17"/>
  <c r="U734" i="17"/>
  <c r="S735" i="17"/>
  <c r="T735" i="17"/>
  <c r="U735" i="17"/>
  <c r="S736" i="17"/>
  <c r="T736" i="17"/>
  <c r="U736" i="17"/>
  <c r="S737" i="17"/>
  <c r="T737" i="17"/>
  <c r="U737" i="17"/>
  <c r="S738" i="17"/>
  <c r="T738" i="17"/>
  <c r="U738" i="17"/>
  <c r="S739" i="17"/>
  <c r="T739" i="17"/>
  <c r="U739" i="17"/>
  <c r="S740" i="17"/>
  <c r="T740" i="17"/>
  <c r="U740" i="17"/>
  <c r="S741" i="17"/>
  <c r="T741" i="17"/>
  <c r="U741" i="17"/>
  <c r="S742" i="17"/>
  <c r="T742" i="17"/>
  <c r="U742" i="17"/>
  <c r="S743" i="17"/>
  <c r="T743" i="17"/>
  <c r="U743" i="17"/>
  <c r="S744" i="17"/>
  <c r="T744" i="17"/>
  <c r="U744" i="17"/>
  <c r="S745" i="17"/>
  <c r="T745" i="17"/>
  <c r="U745" i="17"/>
  <c r="S746" i="17"/>
  <c r="T746" i="17"/>
  <c r="U746" i="17"/>
  <c r="S747" i="17"/>
  <c r="T747" i="17"/>
  <c r="U747" i="17"/>
  <c r="S748" i="17"/>
  <c r="T748" i="17"/>
  <c r="U748" i="17"/>
  <c r="S749" i="17"/>
  <c r="T749" i="17"/>
  <c r="U749" i="17"/>
  <c r="S750" i="17"/>
  <c r="T750" i="17"/>
  <c r="U750" i="17"/>
  <c r="S751" i="17"/>
  <c r="T751" i="17"/>
  <c r="U751" i="17"/>
  <c r="S752" i="17"/>
  <c r="T752" i="17"/>
  <c r="U752" i="17"/>
  <c r="S753" i="17"/>
  <c r="T753" i="17"/>
  <c r="U753" i="17"/>
  <c r="S754" i="17"/>
  <c r="T754" i="17"/>
  <c r="U754" i="17"/>
  <c r="S755" i="17"/>
  <c r="T755" i="17"/>
  <c r="U755" i="17"/>
  <c r="S756" i="17"/>
  <c r="T756" i="17"/>
  <c r="U756" i="17"/>
  <c r="S757" i="17"/>
  <c r="T757" i="17"/>
  <c r="U757" i="17"/>
  <c r="S758" i="17"/>
  <c r="T758" i="17"/>
  <c r="U758" i="17"/>
  <c r="S759" i="17"/>
  <c r="T759" i="17"/>
  <c r="U759" i="17"/>
  <c r="S760" i="17"/>
  <c r="T760" i="17"/>
  <c r="U760" i="17"/>
  <c r="S761" i="17"/>
  <c r="T761" i="17"/>
  <c r="U761" i="17"/>
  <c r="S762" i="17"/>
  <c r="T762" i="17"/>
  <c r="U762" i="17"/>
  <c r="S763" i="17"/>
  <c r="T763" i="17"/>
  <c r="U763" i="17"/>
  <c r="S764" i="17"/>
  <c r="T764" i="17"/>
  <c r="U764" i="17"/>
  <c r="S765" i="17"/>
  <c r="T765" i="17"/>
  <c r="U765" i="17"/>
  <c r="S766" i="17"/>
  <c r="T766" i="17"/>
  <c r="U766" i="17"/>
  <c r="S767" i="17"/>
  <c r="T767" i="17"/>
  <c r="U767" i="17"/>
  <c r="S768" i="17"/>
  <c r="T768" i="17"/>
  <c r="U768" i="17"/>
  <c r="S769" i="17"/>
  <c r="T769" i="17"/>
  <c r="U769" i="17"/>
  <c r="S770" i="17"/>
  <c r="T770" i="17"/>
  <c r="U770" i="17"/>
  <c r="S771" i="17"/>
  <c r="T771" i="17"/>
  <c r="U771" i="17"/>
  <c r="S772" i="17"/>
  <c r="T772" i="17"/>
  <c r="U772" i="17"/>
  <c r="S773" i="17"/>
  <c r="T773" i="17"/>
  <c r="U773" i="17"/>
  <c r="S774" i="17"/>
  <c r="T774" i="17"/>
  <c r="U774" i="17"/>
  <c r="S775" i="17"/>
  <c r="T775" i="17"/>
  <c r="U775" i="17"/>
  <c r="S776" i="17"/>
  <c r="T776" i="17"/>
  <c r="U776" i="17"/>
  <c r="S777" i="17"/>
  <c r="T777" i="17"/>
  <c r="U777" i="17"/>
  <c r="S778" i="17"/>
  <c r="T778" i="17"/>
  <c r="U778" i="17"/>
  <c r="S779" i="17"/>
  <c r="T779" i="17"/>
  <c r="U779" i="17"/>
  <c r="S780" i="17"/>
  <c r="T780" i="17"/>
  <c r="U780" i="17"/>
  <c r="S781" i="17"/>
  <c r="T781" i="17"/>
  <c r="U781" i="17"/>
  <c r="S782" i="17"/>
  <c r="T782" i="17"/>
  <c r="U782" i="17"/>
  <c r="S783" i="17"/>
  <c r="T783" i="17"/>
  <c r="U783" i="17"/>
  <c r="S784" i="17"/>
  <c r="T784" i="17"/>
  <c r="U784" i="17"/>
  <c r="S785" i="17"/>
  <c r="T785" i="17"/>
  <c r="U785" i="17"/>
  <c r="S786" i="17"/>
  <c r="T786" i="17"/>
  <c r="U786" i="17"/>
  <c r="S787" i="17"/>
  <c r="T787" i="17"/>
  <c r="U787" i="17"/>
  <c r="S788" i="17"/>
  <c r="T788" i="17"/>
  <c r="U788" i="17"/>
  <c r="S789" i="17"/>
  <c r="T789" i="17"/>
  <c r="U789" i="17"/>
  <c r="S790" i="17"/>
  <c r="T790" i="17"/>
  <c r="U790" i="17"/>
  <c r="S791" i="17"/>
  <c r="T791" i="17"/>
  <c r="U791" i="17"/>
  <c r="S792" i="17"/>
  <c r="T792" i="17"/>
  <c r="U792" i="17"/>
  <c r="S793" i="17"/>
  <c r="T793" i="17"/>
  <c r="U793" i="17"/>
  <c r="S794" i="17"/>
  <c r="T794" i="17"/>
  <c r="U794" i="17"/>
  <c r="S795" i="17"/>
  <c r="T795" i="17"/>
  <c r="U795" i="17"/>
  <c r="S796" i="17"/>
  <c r="T796" i="17"/>
  <c r="U796" i="17"/>
  <c r="S797" i="17"/>
  <c r="T797" i="17"/>
  <c r="U797" i="17"/>
  <c r="S798" i="17"/>
  <c r="T798" i="17"/>
  <c r="U798" i="17"/>
  <c r="S799" i="17"/>
  <c r="T799" i="17"/>
  <c r="U799" i="17"/>
  <c r="S800" i="17"/>
  <c r="T800" i="17"/>
  <c r="U800" i="17"/>
  <c r="S801" i="17"/>
  <c r="T801" i="17"/>
  <c r="U801" i="17"/>
  <c r="S802" i="17"/>
  <c r="T802" i="17"/>
  <c r="U802" i="17"/>
  <c r="S803" i="17"/>
  <c r="T803" i="17"/>
  <c r="U803" i="17"/>
  <c r="S804" i="17"/>
  <c r="T804" i="17"/>
  <c r="U804" i="17"/>
  <c r="S805" i="17"/>
  <c r="T805" i="17"/>
  <c r="U805" i="17"/>
  <c r="S806" i="17"/>
  <c r="T806" i="17"/>
  <c r="U806" i="17"/>
  <c r="S807" i="17"/>
  <c r="T807" i="17"/>
  <c r="U807" i="17"/>
  <c r="S808" i="17"/>
  <c r="T808" i="17"/>
  <c r="U808" i="17"/>
  <c r="S809" i="17"/>
  <c r="T809" i="17"/>
  <c r="U809" i="17"/>
  <c r="S810" i="17"/>
  <c r="T810" i="17"/>
  <c r="U810" i="17"/>
  <c r="S811" i="17"/>
  <c r="T811" i="17"/>
  <c r="U811" i="17"/>
  <c r="S812" i="17"/>
  <c r="T812" i="17"/>
  <c r="U812" i="17"/>
  <c r="S813" i="17"/>
  <c r="T813" i="17"/>
  <c r="U813" i="17"/>
  <c r="S814" i="17"/>
  <c r="T814" i="17"/>
  <c r="U814" i="17"/>
  <c r="S815" i="17"/>
  <c r="T815" i="17"/>
  <c r="U815" i="17"/>
  <c r="S816" i="17"/>
  <c r="T816" i="17"/>
  <c r="U816" i="17"/>
  <c r="S817" i="17"/>
  <c r="T817" i="17"/>
  <c r="U817" i="17"/>
  <c r="S818" i="17"/>
  <c r="T818" i="17"/>
  <c r="U818" i="17"/>
  <c r="S819" i="17"/>
  <c r="T819" i="17"/>
  <c r="U819" i="17"/>
  <c r="S820" i="17"/>
  <c r="T820" i="17"/>
  <c r="U820" i="17"/>
  <c r="S821" i="17"/>
  <c r="T821" i="17"/>
  <c r="U821" i="17"/>
  <c r="S822" i="17"/>
  <c r="T822" i="17"/>
  <c r="U822" i="17"/>
  <c r="S823" i="17"/>
  <c r="T823" i="17"/>
  <c r="U823" i="17"/>
  <c r="S824" i="17"/>
  <c r="T824" i="17"/>
  <c r="U824" i="17"/>
  <c r="S825" i="17"/>
  <c r="T825" i="17"/>
  <c r="U825" i="17"/>
  <c r="S826" i="17"/>
  <c r="T826" i="17"/>
  <c r="U826" i="17"/>
  <c r="S827" i="17"/>
  <c r="T827" i="17"/>
  <c r="U827" i="17"/>
  <c r="S828" i="17"/>
  <c r="T828" i="17"/>
  <c r="U828" i="17"/>
  <c r="S829" i="17"/>
  <c r="T829" i="17"/>
  <c r="U829" i="17"/>
  <c r="S830" i="17"/>
  <c r="T830" i="17"/>
  <c r="U830" i="17"/>
  <c r="S831" i="17"/>
  <c r="T831" i="17"/>
  <c r="U831" i="17"/>
  <c r="S832" i="17"/>
  <c r="T832" i="17"/>
  <c r="U832" i="17"/>
  <c r="S833" i="17"/>
  <c r="T833" i="17"/>
  <c r="U833" i="17"/>
  <c r="S834" i="17"/>
  <c r="T834" i="17"/>
  <c r="U834" i="17"/>
  <c r="S835" i="17"/>
  <c r="T835" i="17"/>
  <c r="U835" i="17"/>
  <c r="S836" i="17"/>
  <c r="T836" i="17"/>
  <c r="U836" i="17"/>
  <c r="S837" i="17"/>
  <c r="T837" i="17"/>
  <c r="U837" i="17"/>
  <c r="S838" i="17"/>
  <c r="T838" i="17"/>
  <c r="U838" i="17"/>
  <c r="S839" i="17"/>
  <c r="T839" i="17"/>
  <c r="U839" i="17"/>
  <c r="S840" i="17"/>
  <c r="T840" i="17"/>
  <c r="U840" i="17"/>
  <c r="S841" i="17"/>
  <c r="T841" i="17"/>
  <c r="U841" i="17"/>
  <c r="S842" i="17"/>
  <c r="T842" i="17"/>
  <c r="U842" i="17"/>
  <c r="S843" i="17"/>
  <c r="T843" i="17"/>
  <c r="U843" i="17"/>
  <c r="S844" i="17"/>
  <c r="T844" i="17"/>
  <c r="U844" i="17"/>
  <c r="S845" i="17"/>
  <c r="T845" i="17"/>
  <c r="U845" i="17"/>
  <c r="S846" i="17"/>
  <c r="T846" i="17"/>
  <c r="U846" i="17"/>
  <c r="S847" i="17"/>
  <c r="T847" i="17"/>
  <c r="U847" i="17"/>
  <c r="S848" i="17"/>
  <c r="T848" i="17"/>
  <c r="U848" i="17"/>
  <c r="S849" i="17"/>
  <c r="T849" i="17"/>
  <c r="U849" i="17"/>
  <c r="S850" i="17"/>
  <c r="T850" i="17"/>
  <c r="U850" i="17"/>
  <c r="S851" i="17"/>
  <c r="T851" i="17"/>
  <c r="U851" i="17"/>
  <c r="S852" i="17"/>
  <c r="T852" i="17"/>
  <c r="U852" i="17"/>
  <c r="S853" i="17"/>
  <c r="T853" i="17"/>
  <c r="U853" i="17"/>
  <c r="S854" i="17"/>
  <c r="T854" i="17"/>
  <c r="U854" i="17"/>
  <c r="S855" i="17"/>
  <c r="T855" i="17"/>
  <c r="U855" i="17"/>
  <c r="S856" i="17"/>
  <c r="T856" i="17"/>
  <c r="U856" i="17"/>
  <c r="S857" i="17"/>
  <c r="T857" i="17"/>
  <c r="U857" i="17"/>
  <c r="S858" i="17"/>
  <c r="T858" i="17"/>
  <c r="U858" i="17"/>
  <c r="S859" i="17"/>
  <c r="T859" i="17"/>
  <c r="U859" i="17"/>
  <c r="S860" i="17"/>
  <c r="T860" i="17"/>
  <c r="U860" i="17"/>
  <c r="S861" i="17"/>
  <c r="T861" i="17"/>
  <c r="U861" i="17"/>
  <c r="S862" i="17"/>
  <c r="T862" i="17"/>
  <c r="U862" i="17"/>
  <c r="S863" i="17"/>
  <c r="T863" i="17"/>
  <c r="U863" i="17"/>
  <c r="S864" i="17"/>
  <c r="T864" i="17"/>
  <c r="U864" i="17"/>
  <c r="S865" i="17"/>
  <c r="T865" i="17"/>
  <c r="U865" i="17"/>
  <c r="S866" i="17"/>
  <c r="T866" i="17"/>
  <c r="U866" i="17"/>
  <c r="S867" i="17"/>
  <c r="T867" i="17"/>
  <c r="U867" i="17"/>
  <c r="S868" i="17"/>
  <c r="T868" i="17"/>
  <c r="U868" i="17"/>
  <c r="S869" i="17"/>
  <c r="T869" i="17"/>
  <c r="U869" i="17"/>
  <c r="S870" i="17"/>
  <c r="T870" i="17"/>
  <c r="U870" i="17"/>
  <c r="S871" i="17"/>
  <c r="T871" i="17"/>
  <c r="U871" i="17"/>
  <c r="S872" i="17"/>
  <c r="T872" i="17"/>
  <c r="U872" i="17"/>
  <c r="S873" i="17"/>
  <c r="T873" i="17"/>
  <c r="U873" i="17"/>
  <c r="S874" i="17"/>
  <c r="T874" i="17"/>
  <c r="U874" i="17"/>
  <c r="S875" i="17"/>
  <c r="T875" i="17"/>
  <c r="U875" i="17"/>
  <c r="S876" i="17"/>
  <c r="T876" i="17"/>
  <c r="U876" i="17"/>
  <c r="S877" i="17"/>
  <c r="T877" i="17"/>
  <c r="U877" i="17"/>
  <c r="S878" i="17"/>
  <c r="T878" i="17"/>
  <c r="U878" i="17"/>
  <c r="S879" i="17"/>
  <c r="T879" i="17"/>
  <c r="U879" i="17"/>
  <c r="S880" i="17"/>
  <c r="T880" i="17"/>
  <c r="U880" i="17"/>
  <c r="S881" i="17"/>
  <c r="T881" i="17"/>
  <c r="U881" i="17"/>
  <c r="S882" i="17"/>
  <c r="T882" i="17"/>
  <c r="U882" i="17"/>
  <c r="S883" i="17"/>
  <c r="T883" i="17"/>
  <c r="U883" i="17"/>
  <c r="S884" i="17"/>
  <c r="T884" i="17"/>
  <c r="U884" i="17"/>
  <c r="S885" i="17"/>
  <c r="T885" i="17"/>
  <c r="U885" i="17"/>
  <c r="S886" i="17"/>
  <c r="T886" i="17"/>
  <c r="U886" i="17"/>
  <c r="S887" i="17"/>
  <c r="T887" i="17"/>
  <c r="U887" i="17"/>
  <c r="S888" i="17"/>
  <c r="T888" i="17"/>
  <c r="U888" i="17"/>
  <c r="S889" i="17"/>
  <c r="T889" i="17"/>
  <c r="U889" i="17"/>
  <c r="S890" i="17"/>
  <c r="T890" i="17"/>
  <c r="U890" i="17"/>
  <c r="S891" i="17"/>
  <c r="T891" i="17"/>
  <c r="U891" i="17"/>
  <c r="S892" i="17"/>
  <c r="T892" i="17"/>
  <c r="U892" i="17"/>
  <c r="S893" i="17"/>
  <c r="T893" i="17"/>
  <c r="U893" i="17"/>
  <c r="S894" i="17"/>
  <c r="T894" i="17"/>
  <c r="U894" i="17"/>
  <c r="S895" i="17"/>
  <c r="T895" i="17"/>
  <c r="U895" i="17"/>
  <c r="S896" i="17"/>
  <c r="T896" i="17"/>
  <c r="U896" i="17"/>
  <c r="S897" i="17"/>
  <c r="T897" i="17"/>
  <c r="U897" i="17"/>
  <c r="S898" i="17"/>
  <c r="T898" i="17"/>
  <c r="U898" i="17"/>
  <c r="S899" i="17"/>
  <c r="T899" i="17"/>
  <c r="U899" i="17"/>
  <c r="S900" i="17"/>
  <c r="T900" i="17"/>
  <c r="U900" i="17"/>
  <c r="S901" i="17"/>
  <c r="T901" i="17"/>
  <c r="U901" i="17"/>
  <c r="S902" i="17"/>
  <c r="T902" i="17"/>
  <c r="U902" i="17"/>
  <c r="S903" i="17"/>
  <c r="T903" i="17"/>
  <c r="U903" i="17"/>
  <c r="S904" i="17"/>
  <c r="T904" i="17"/>
  <c r="U904" i="17"/>
  <c r="S905" i="17"/>
  <c r="T905" i="17"/>
  <c r="U905" i="17"/>
  <c r="S906" i="17"/>
  <c r="T906" i="17"/>
  <c r="U906" i="17"/>
  <c r="S907" i="17"/>
  <c r="T907" i="17"/>
  <c r="U907" i="17"/>
  <c r="S908" i="17"/>
  <c r="T908" i="17"/>
  <c r="U908" i="17"/>
  <c r="S909" i="17"/>
  <c r="T909" i="17"/>
  <c r="U909" i="17"/>
  <c r="S910" i="17"/>
  <c r="T910" i="17"/>
  <c r="U910" i="17"/>
  <c r="S911" i="17"/>
  <c r="T911" i="17"/>
  <c r="U911" i="17"/>
  <c r="S912" i="17"/>
  <c r="T912" i="17"/>
  <c r="U912" i="17"/>
  <c r="S913" i="17"/>
  <c r="T913" i="17"/>
  <c r="U913" i="17"/>
  <c r="S914" i="17"/>
  <c r="T914" i="17"/>
  <c r="U914" i="17"/>
  <c r="S915" i="17"/>
  <c r="T915" i="17"/>
  <c r="U915" i="17"/>
  <c r="S916" i="17"/>
  <c r="T916" i="17"/>
  <c r="U916" i="17"/>
  <c r="S917" i="17"/>
  <c r="T917" i="17"/>
  <c r="U917" i="17"/>
  <c r="S918" i="17"/>
  <c r="T918" i="17"/>
  <c r="U918" i="17"/>
  <c r="S919" i="17"/>
  <c r="T919" i="17"/>
  <c r="U919" i="17"/>
  <c r="S920" i="17"/>
  <c r="T920" i="17"/>
  <c r="U920" i="17"/>
  <c r="S921" i="17"/>
  <c r="T921" i="17"/>
  <c r="U921" i="17"/>
  <c r="S922" i="17"/>
  <c r="T922" i="17"/>
  <c r="U922" i="17"/>
  <c r="S923" i="17"/>
  <c r="T923" i="17"/>
  <c r="U923" i="17"/>
  <c r="S924" i="17"/>
  <c r="T924" i="17"/>
  <c r="U924" i="17"/>
  <c r="S925" i="17"/>
  <c r="T925" i="17"/>
  <c r="U925" i="17"/>
  <c r="S926" i="17"/>
  <c r="T926" i="17"/>
  <c r="U926" i="17"/>
  <c r="S927" i="17"/>
  <c r="T927" i="17"/>
  <c r="U927" i="17"/>
  <c r="S928" i="17"/>
  <c r="T928" i="17"/>
  <c r="U928" i="17"/>
  <c r="S929" i="17"/>
  <c r="T929" i="17"/>
  <c r="U929" i="17"/>
  <c r="S930" i="17"/>
  <c r="T930" i="17"/>
  <c r="U930" i="17"/>
  <c r="S931" i="17"/>
  <c r="T931" i="17"/>
  <c r="U931" i="17"/>
  <c r="S932" i="17"/>
  <c r="T932" i="17"/>
  <c r="U932" i="17"/>
  <c r="S933" i="17"/>
  <c r="T933" i="17"/>
  <c r="U933" i="17"/>
  <c r="S934" i="17"/>
  <c r="T934" i="17"/>
  <c r="U934" i="17"/>
  <c r="S935" i="17"/>
  <c r="T935" i="17"/>
  <c r="U935" i="17"/>
  <c r="S936" i="17"/>
  <c r="T936" i="17"/>
  <c r="U936" i="17"/>
  <c r="S937" i="17"/>
  <c r="T937" i="17"/>
  <c r="U937" i="17"/>
  <c r="S938" i="17"/>
  <c r="T938" i="17"/>
  <c r="U938" i="17"/>
  <c r="S939" i="17"/>
  <c r="T939" i="17"/>
  <c r="U939" i="17"/>
  <c r="S940" i="17"/>
  <c r="T940" i="17"/>
  <c r="U940" i="17"/>
  <c r="S941" i="17"/>
  <c r="T941" i="17"/>
  <c r="U941" i="17"/>
  <c r="S942" i="17"/>
  <c r="T942" i="17"/>
  <c r="U942" i="17"/>
  <c r="S943" i="17"/>
  <c r="T943" i="17"/>
  <c r="U943" i="17"/>
  <c r="S944" i="17"/>
  <c r="T944" i="17"/>
  <c r="U944" i="17"/>
  <c r="S945" i="17"/>
  <c r="T945" i="17"/>
  <c r="U945" i="17"/>
  <c r="S946" i="17"/>
  <c r="T946" i="17"/>
  <c r="U946" i="17"/>
  <c r="S947" i="17"/>
  <c r="T947" i="17"/>
  <c r="U947" i="17"/>
  <c r="S948" i="17"/>
  <c r="T948" i="17"/>
  <c r="U948" i="17"/>
  <c r="S949" i="17"/>
  <c r="T949" i="17"/>
  <c r="U949" i="17"/>
  <c r="S950" i="17"/>
  <c r="T950" i="17"/>
  <c r="U950" i="17"/>
  <c r="S951" i="17"/>
  <c r="T951" i="17"/>
  <c r="U951" i="17"/>
  <c r="S952" i="17"/>
  <c r="T952" i="17"/>
  <c r="U952" i="17"/>
  <c r="S953" i="17"/>
  <c r="T953" i="17"/>
  <c r="U953" i="17"/>
  <c r="S954" i="17"/>
  <c r="T954" i="17"/>
  <c r="U954" i="17"/>
  <c r="S955" i="17"/>
  <c r="T955" i="17"/>
  <c r="U955" i="17"/>
  <c r="S956" i="17"/>
  <c r="T956" i="17"/>
  <c r="U956" i="17"/>
  <c r="S957" i="17"/>
  <c r="T957" i="17"/>
  <c r="U957" i="17"/>
  <c r="S958" i="17"/>
  <c r="T958" i="17"/>
  <c r="U958" i="17"/>
  <c r="S959" i="17"/>
  <c r="T959" i="17"/>
  <c r="U959" i="17"/>
  <c r="S960" i="17"/>
  <c r="T960" i="17"/>
  <c r="U960" i="17"/>
  <c r="S961" i="17"/>
  <c r="T961" i="17"/>
  <c r="U961" i="17"/>
  <c r="S962" i="17"/>
  <c r="T962" i="17"/>
  <c r="U962" i="17"/>
  <c r="S963" i="17"/>
  <c r="T963" i="17"/>
  <c r="U963" i="17"/>
  <c r="S964" i="17"/>
  <c r="T964" i="17"/>
  <c r="U964" i="17"/>
  <c r="S965" i="17"/>
  <c r="T965" i="17"/>
  <c r="U965" i="17"/>
  <c r="S966" i="17"/>
  <c r="T966" i="17"/>
  <c r="U966" i="17"/>
  <c r="S967" i="17"/>
  <c r="T967" i="17"/>
  <c r="U967" i="17"/>
  <c r="S968" i="17"/>
  <c r="T968" i="17"/>
  <c r="U968" i="17"/>
  <c r="S969" i="17"/>
  <c r="T969" i="17"/>
  <c r="U969" i="17"/>
  <c r="S970" i="17"/>
  <c r="T970" i="17"/>
  <c r="U970" i="17"/>
  <c r="S971" i="17"/>
  <c r="T971" i="17"/>
  <c r="U971" i="17"/>
  <c r="S972" i="17"/>
  <c r="T972" i="17"/>
  <c r="U972" i="17"/>
  <c r="S973" i="17"/>
  <c r="T973" i="17"/>
  <c r="U973" i="17"/>
  <c r="S974" i="17"/>
  <c r="T974" i="17"/>
  <c r="U974" i="17"/>
  <c r="S975" i="17"/>
  <c r="T975" i="17"/>
  <c r="U975" i="17"/>
  <c r="S976" i="17"/>
  <c r="T976" i="17"/>
  <c r="U976" i="17"/>
  <c r="S977" i="17"/>
  <c r="T977" i="17"/>
  <c r="U977" i="17"/>
  <c r="S978" i="17"/>
  <c r="T978" i="17"/>
  <c r="U978" i="17"/>
  <c r="S979" i="17"/>
  <c r="T979" i="17"/>
  <c r="U979" i="17"/>
  <c r="S980" i="17"/>
  <c r="T980" i="17"/>
  <c r="U980" i="17"/>
  <c r="S981" i="17"/>
  <c r="T981" i="17"/>
  <c r="U981" i="17"/>
  <c r="S982" i="17"/>
  <c r="T982" i="17"/>
  <c r="U982" i="17"/>
  <c r="S983" i="17"/>
  <c r="T983" i="17"/>
  <c r="U983" i="17"/>
  <c r="S984" i="17"/>
  <c r="T984" i="17"/>
  <c r="U984" i="17"/>
  <c r="S985" i="17"/>
  <c r="T985" i="17"/>
  <c r="U985" i="17"/>
  <c r="S986" i="17"/>
  <c r="T986" i="17"/>
  <c r="U986" i="17"/>
  <c r="S987" i="17"/>
  <c r="T987" i="17"/>
  <c r="U987" i="17"/>
  <c r="S988" i="17"/>
  <c r="T988" i="17"/>
  <c r="U988" i="17"/>
  <c r="S989" i="17"/>
  <c r="T989" i="17"/>
  <c r="U989" i="17"/>
  <c r="S990" i="17"/>
  <c r="T990" i="17"/>
  <c r="U990" i="17"/>
  <c r="S991" i="17"/>
  <c r="T991" i="17"/>
  <c r="U991" i="17"/>
  <c r="S992" i="17"/>
  <c r="T992" i="17"/>
  <c r="U992" i="17"/>
  <c r="S993" i="17"/>
  <c r="T993" i="17"/>
  <c r="U993" i="17"/>
  <c r="S994" i="17"/>
  <c r="T994" i="17"/>
  <c r="U994" i="17"/>
  <c r="S995" i="17"/>
  <c r="T995" i="17"/>
  <c r="U995" i="17"/>
  <c r="S996" i="17"/>
  <c r="T996" i="17"/>
  <c r="U996" i="17"/>
  <c r="S997" i="17"/>
  <c r="T997" i="17"/>
  <c r="U997" i="17"/>
  <c r="S998" i="17"/>
  <c r="T998" i="17"/>
  <c r="U998" i="17"/>
  <c r="S999" i="17"/>
  <c r="T999" i="17"/>
  <c r="U999" i="17"/>
  <c r="S1000" i="17"/>
  <c r="T1000" i="17"/>
  <c r="U1000" i="17"/>
  <c r="S1001" i="17"/>
  <c r="T1001" i="17"/>
  <c r="U1001" i="17"/>
  <c r="U2" i="17"/>
  <c r="T2" i="17"/>
  <c r="S2" i="17"/>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164" i="16"/>
  <c r="U165" i="16"/>
  <c r="U166" i="16"/>
  <c r="U167" i="16"/>
  <c r="U168" i="16"/>
  <c r="U169" i="16"/>
  <c r="U170" i="16"/>
  <c r="U171" i="16"/>
  <c r="U172" i="16"/>
  <c r="U173" i="16"/>
  <c r="U174" i="16"/>
  <c r="U175" i="16"/>
  <c r="U176" i="16"/>
  <c r="U177" i="16"/>
  <c r="U178" i="16"/>
  <c r="U179" i="16"/>
  <c r="U180" i="16"/>
  <c r="U181" i="16"/>
  <c r="U182" i="16"/>
  <c r="U183" i="16"/>
  <c r="U184" i="16"/>
  <c r="U185" i="16"/>
  <c r="U186" i="16"/>
  <c r="U187" i="16"/>
  <c r="U188" i="16"/>
  <c r="U189" i="16"/>
  <c r="U190" i="16"/>
  <c r="U191" i="16"/>
  <c r="U192" i="16"/>
  <c r="U193" i="16"/>
  <c r="U194" i="16"/>
  <c r="U195" i="16"/>
  <c r="U196" i="16"/>
  <c r="U197" i="16"/>
  <c r="U198" i="16"/>
  <c r="U199" i="16"/>
  <c r="U200" i="16"/>
  <c r="U201" i="16"/>
  <c r="U202" i="16"/>
  <c r="U203" i="16"/>
  <c r="U204" i="16"/>
  <c r="U205" i="16"/>
  <c r="U206" i="16"/>
  <c r="U207" i="16"/>
  <c r="U208" i="16"/>
  <c r="U209" i="16"/>
  <c r="U210" i="16"/>
  <c r="U211" i="16"/>
  <c r="U212" i="16"/>
  <c r="U213" i="16"/>
  <c r="U214" i="16"/>
  <c r="U215" i="16"/>
  <c r="U216" i="16"/>
  <c r="U217" i="16"/>
  <c r="U218" i="16"/>
  <c r="U219" i="16"/>
  <c r="U220" i="16"/>
  <c r="U221" i="16"/>
  <c r="U222" i="16"/>
  <c r="U223" i="16"/>
  <c r="U224" i="16"/>
  <c r="U225" i="16"/>
  <c r="U226" i="16"/>
  <c r="U227" i="16"/>
  <c r="U228" i="16"/>
  <c r="U229" i="16"/>
  <c r="U230" i="16"/>
  <c r="U231" i="16"/>
  <c r="U232" i="16"/>
  <c r="U233" i="16"/>
  <c r="U234" i="16"/>
  <c r="U235" i="16"/>
  <c r="U236" i="16"/>
  <c r="U237" i="16"/>
  <c r="U238" i="16"/>
  <c r="U239" i="16"/>
  <c r="U240" i="16"/>
  <c r="U241" i="16"/>
  <c r="U242" i="16"/>
  <c r="U243" i="16"/>
  <c r="U244" i="16"/>
  <c r="U245" i="16"/>
  <c r="U246" i="16"/>
  <c r="U247" i="16"/>
  <c r="U248" i="16"/>
  <c r="U249" i="16"/>
  <c r="U250" i="16"/>
  <c r="U251" i="16"/>
  <c r="U252" i="16"/>
  <c r="U253" i="16"/>
  <c r="U254" i="16"/>
  <c r="U255" i="16"/>
  <c r="U256" i="16"/>
  <c r="U257" i="16"/>
  <c r="U258" i="16"/>
  <c r="U259" i="16"/>
  <c r="U260" i="16"/>
  <c r="U261" i="16"/>
  <c r="U262" i="16"/>
  <c r="U263" i="16"/>
  <c r="U264" i="16"/>
  <c r="U265" i="16"/>
  <c r="U266" i="16"/>
  <c r="U267" i="16"/>
  <c r="U268" i="16"/>
  <c r="U269" i="16"/>
  <c r="U270" i="16"/>
  <c r="U271" i="16"/>
  <c r="U272" i="16"/>
  <c r="U273" i="16"/>
  <c r="U274" i="16"/>
  <c r="U275" i="16"/>
  <c r="U276" i="16"/>
  <c r="U277" i="16"/>
  <c r="U278" i="16"/>
  <c r="U279" i="16"/>
  <c r="U280" i="16"/>
  <c r="U281" i="16"/>
  <c r="U282" i="16"/>
  <c r="U283" i="16"/>
  <c r="U284" i="16"/>
  <c r="U285" i="16"/>
  <c r="U286" i="16"/>
  <c r="U287" i="16"/>
  <c r="U288" i="16"/>
  <c r="U289" i="16"/>
  <c r="U290" i="16"/>
  <c r="U291" i="16"/>
  <c r="U292" i="16"/>
  <c r="U293" i="16"/>
  <c r="U294" i="16"/>
  <c r="U295" i="16"/>
  <c r="U296" i="16"/>
  <c r="U297" i="16"/>
  <c r="U298" i="16"/>
  <c r="U299" i="16"/>
  <c r="U300" i="16"/>
  <c r="U301" i="16"/>
  <c r="U302" i="16"/>
  <c r="U303" i="16"/>
  <c r="U304" i="16"/>
  <c r="U305" i="16"/>
  <c r="U306" i="16"/>
  <c r="U307" i="16"/>
  <c r="U308" i="16"/>
  <c r="U309" i="16"/>
  <c r="U310" i="16"/>
  <c r="U311" i="16"/>
  <c r="U312" i="16"/>
  <c r="U313" i="16"/>
  <c r="U314" i="16"/>
  <c r="U315" i="16"/>
  <c r="U316" i="16"/>
  <c r="U317" i="16"/>
  <c r="U318" i="16"/>
  <c r="U319" i="16"/>
  <c r="U320" i="16"/>
  <c r="U321" i="16"/>
  <c r="U322" i="16"/>
  <c r="U323" i="16"/>
  <c r="U324" i="16"/>
  <c r="U325" i="16"/>
  <c r="U326" i="16"/>
  <c r="U327" i="16"/>
  <c r="U328" i="16"/>
  <c r="U329" i="16"/>
  <c r="U330" i="16"/>
  <c r="U331" i="16"/>
  <c r="U332" i="16"/>
  <c r="U333" i="16"/>
  <c r="U334" i="16"/>
  <c r="U335" i="16"/>
  <c r="U336" i="16"/>
  <c r="U337" i="16"/>
  <c r="U338" i="16"/>
  <c r="U339" i="16"/>
  <c r="U340" i="16"/>
  <c r="U341" i="16"/>
  <c r="U342" i="16"/>
  <c r="U343" i="16"/>
  <c r="U344" i="16"/>
  <c r="U345" i="16"/>
  <c r="U346" i="16"/>
  <c r="U347" i="16"/>
  <c r="U348" i="16"/>
  <c r="U349" i="16"/>
  <c r="U350" i="16"/>
  <c r="U351" i="16"/>
  <c r="U352" i="16"/>
  <c r="U353" i="16"/>
  <c r="U354" i="16"/>
  <c r="U355" i="16"/>
  <c r="U356" i="16"/>
  <c r="U357" i="16"/>
  <c r="U358" i="16"/>
  <c r="U359" i="16"/>
  <c r="U360" i="16"/>
  <c r="U361" i="16"/>
  <c r="U362" i="16"/>
  <c r="U363" i="16"/>
  <c r="U364" i="16"/>
  <c r="U365" i="16"/>
  <c r="U366" i="16"/>
  <c r="U367" i="16"/>
  <c r="U368" i="16"/>
  <c r="U369" i="16"/>
  <c r="U370" i="16"/>
  <c r="U371" i="16"/>
  <c r="U372" i="16"/>
  <c r="U373" i="16"/>
  <c r="U374" i="16"/>
  <c r="U375" i="16"/>
  <c r="U376" i="16"/>
  <c r="U377" i="16"/>
  <c r="U378" i="16"/>
  <c r="U379" i="16"/>
  <c r="U380" i="16"/>
  <c r="U381" i="16"/>
  <c r="U382" i="16"/>
  <c r="U383" i="16"/>
  <c r="U384" i="16"/>
  <c r="U385" i="16"/>
  <c r="U386" i="16"/>
  <c r="U387" i="16"/>
  <c r="U388" i="16"/>
  <c r="U389" i="16"/>
  <c r="U390" i="16"/>
  <c r="U391" i="16"/>
  <c r="U392" i="16"/>
  <c r="U393" i="16"/>
  <c r="U394" i="16"/>
  <c r="U395" i="16"/>
  <c r="U396" i="16"/>
  <c r="U397" i="16"/>
  <c r="U398" i="16"/>
  <c r="U399" i="16"/>
  <c r="U400" i="16"/>
  <c r="U401" i="16"/>
  <c r="U402" i="16"/>
  <c r="U403" i="16"/>
  <c r="U404" i="16"/>
  <c r="U405" i="16"/>
  <c r="U406" i="16"/>
  <c r="U407" i="16"/>
  <c r="U408" i="16"/>
  <c r="U409" i="16"/>
  <c r="U410" i="16"/>
  <c r="U411" i="16"/>
  <c r="U412" i="16"/>
  <c r="U413" i="16"/>
  <c r="U414" i="16"/>
  <c r="U415" i="16"/>
  <c r="U416" i="16"/>
  <c r="U417" i="16"/>
  <c r="U418" i="16"/>
  <c r="U419" i="16"/>
  <c r="U420" i="16"/>
  <c r="U421" i="16"/>
  <c r="U422" i="16"/>
  <c r="U423" i="16"/>
  <c r="U424" i="16"/>
  <c r="U425" i="16"/>
  <c r="U426" i="16"/>
  <c r="U427" i="16"/>
  <c r="U428" i="16"/>
  <c r="U429" i="16"/>
  <c r="U430" i="16"/>
  <c r="U431" i="16"/>
  <c r="U432" i="16"/>
  <c r="U433" i="16"/>
  <c r="U434" i="16"/>
  <c r="U435" i="16"/>
  <c r="U436" i="16"/>
  <c r="U437" i="16"/>
  <c r="U438" i="16"/>
  <c r="U439" i="16"/>
  <c r="U440" i="16"/>
  <c r="U441" i="16"/>
  <c r="U442" i="16"/>
  <c r="U443" i="16"/>
  <c r="U444" i="16"/>
  <c r="U445" i="16"/>
  <c r="U446" i="16"/>
  <c r="U447" i="16"/>
  <c r="U448" i="16"/>
  <c r="U449" i="16"/>
  <c r="U450" i="16"/>
  <c r="U451" i="16"/>
  <c r="U452" i="16"/>
  <c r="U453" i="16"/>
  <c r="U454" i="16"/>
  <c r="U455" i="16"/>
  <c r="U456" i="16"/>
  <c r="U457" i="16"/>
  <c r="U458" i="16"/>
  <c r="U459" i="16"/>
  <c r="U460" i="16"/>
  <c r="U461" i="16"/>
  <c r="U462" i="16"/>
  <c r="U463" i="16"/>
  <c r="U464" i="16"/>
  <c r="U465" i="16"/>
  <c r="U466" i="16"/>
  <c r="U467" i="16"/>
  <c r="U468" i="16"/>
  <c r="U469" i="16"/>
  <c r="U470" i="16"/>
  <c r="U471" i="16"/>
  <c r="U472" i="16"/>
  <c r="U473" i="16"/>
  <c r="U474" i="16"/>
  <c r="U475" i="16"/>
  <c r="U476" i="16"/>
  <c r="U477" i="16"/>
  <c r="U478" i="16"/>
  <c r="U479" i="16"/>
  <c r="U480" i="16"/>
  <c r="U481" i="16"/>
  <c r="U482" i="16"/>
  <c r="U483" i="16"/>
  <c r="U484" i="16"/>
  <c r="U485" i="16"/>
  <c r="U486" i="16"/>
  <c r="U487" i="16"/>
  <c r="U488" i="16"/>
  <c r="U489" i="16"/>
  <c r="U490" i="16"/>
  <c r="U491" i="16"/>
  <c r="U492" i="16"/>
  <c r="U493" i="16"/>
  <c r="U494" i="16"/>
  <c r="U495" i="16"/>
  <c r="U496" i="16"/>
  <c r="U497" i="16"/>
  <c r="U498" i="16"/>
  <c r="U499" i="16"/>
  <c r="U500" i="16"/>
  <c r="U501" i="16"/>
  <c r="U502" i="16"/>
  <c r="U503" i="16"/>
  <c r="U504" i="16"/>
  <c r="U505" i="16"/>
  <c r="U506" i="16"/>
  <c r="U507" i="16"/>
  <c r="U508" i="16"/>
  <c r="U509" i="16"/>
  <c r="U510" i="16"/>
  <c r="U511" i="16"/>
  <c r="U512" i="16"/>
  <c r="U513" i="16"/>
  <c r="U514" i="16"/>
  <c r="U515" i="16"/>
  <c r="U516" i="16"/>
  <c r="U517" i="16"/>
  <c r="U518" i="16"/>
  <c r="U519" i="16"/>
  <c r="U520" i="16"/>
  <c r="U521" i="16"/>
  <c r="U522" i="16"/>
  <c r="U523" i="16"/>
  <c r="U524" i="16"/>
  <c r="U525" i="16"/>
  <c r="U526" i="16"/>
  <c r="U527" i="16"/>
  <c r="U528" i="16"/>
  <c r="U529" i="16"/>
  <c r="U530" i="16"/>
  <c r="U531" i="16"/>
  <c r="U532" i="16"/>
  <c r="U533" i="16"/>
  <c r="U534" i="16"/>
  <c r="U535" i="16"/>
  <c r="U536" i="16"/>
  <c r="U537" i="16"/>
  <c r="U538" i="16"/>
  <c r="U539" i="16"/>
  <c r="U540" i="16"/>
  <c r="U541" i="16"/>
  <c r="U542" i="16"/>
  <c r="U543" i="16"/>
  <c r="U544" i="16"/>
  <c r="U545" i="16"/>
  <c r="U546" i="16"/>
  <c r="U547" i="16"/>
  <c r="U548" i="16"/>
  <c r="U549" i="16"/>
  <c r="U550" i="16"/>
  <c r="U551" i="16"/>
  <c r="U552" i="16"/>
  <c r="U553" i="16"/>
  <c r="U554" i="16"/>
  <c r="U555" i="16"/>
  <c r="U556" i="16"/>
  <c r="U557" i="16"/>
  <c r="U558" i="16"/>
  <c r="U559" i="16"/>
  <c r="U560" i="16"/>
  <c r="U561" i="16"/>
  <c r="U562" i="16"/>
  <c r="U563" i="16"/>
  <c r="U564" i="16"/>
  <c r="U565" i="16"/>
  <c r="U566" i="16"/>
  <c r="U567" i="16"/>
  <c r="U568" i="16"/>
  <c r="U569" i="16"/>
  <c r="U570" i="16"/>
  <c r="U571" i="16"/>
  <c r="U572" i="16"/>
  <c r="U573" i="16"/>
  <c r="U574" i="16"/>
  <c r="U575" i="16"/>
  <c r="U576" i="16"/>
  <c r="U577" i="16"/>
  <c r="U578" i="16"/>
  <c r="U579" i="16"/>
  <c r="U580" i="16"/>
  <c r="U581" i="16"/>
  <c r="U582" i="16"/>
  <c r="U583" i="16"/>
  <c r="U584" i="16"/>
  <c r="U585" i="16"/>
  <c r="U586" i="16"/>
  <c r="U587" i="16"/>
  <c r="U588" i="16"/>
  <c r="U589" i="16"/>
  <c r="U590" i="16"/>
  <c r="U591" i="16"/>
  <c r="U592" i="16"/>
  <c r="U593" i="16"/>
  <c r="U594" i="16"/>
  <c r="U595" i="16"/>
  <c r="U596" i="16"/>
  <c r="U597" i="16"/>
  <c r="U598" i="16"/>
  <c r="U599" i="16"/>
  <c r="U600" i="16"/>
  <c r="U601" i="16"/>
  <c r="U602" i="16"/>
  <c r="U603" i="16"/>
  <c r="U604" i="16"/>
  <c r="U605" i="16"/>
  <c r="U606" i="16"/>
  <c r="U607" i="16"/>
  <c r="U608" i="16"/>
  <c r="U609" i="16"/>
  <c r="U610" i="16"/>
  <c r="U611" i="16"/>
  <c r="U2" i="16"/>
  <c r="G2" i="1"/>
  <c r="Y14" i="16"/>
  <c r="Y13" i="16"/>
  <c r="Y12" i="16"/>
  <c r="Y11" i="16"/>
  <c r="Y9" i="16"/>
  <c r="Y25" i="16"/>
  <c r="Y24" i="16"/>
  <c r="Y23" i="16"/>
  <c r="Y18" i="16"/>
  <c r="Y17" i="16"/>
  <c r="Y16" i="16"/>
  <c r="Y15" i="16"/>
  <c r="Y10" i="16"/>
  <c r="Y8" i="16"/>
  <c r="Y7" i="16"/>
  <c r="T3" i="16"/>
  <c r="T4" i="16"/>
  <c r="T5" i="16"/>
  <c r="T6" i="16"/>
  <c r="T7" i="16"/>
  <c r="T8" i="16"/>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T177" i="16"/>
  <c r="T178" i="16"/>
  <c r="T179" i="16"/>
  <c r="T180" i="16"/>
  <c r="T181" i="16"/>
  <c r="T182" i="16"/>
  <c r="T183" i="16"/>
  <c r="T184" i="16"/>
  <c r="T185" i="16"/>
  <c r="T186" i="16"/>
  <c r="T187" i="16"/>
  <c r="T188" i="16"/>
  <c r="T189" i="16"/>
  <c r="T190" i="16"/>
  <c r="T191" i="16"/>
  <c r="T192" i="16"/>
  <c r="T193" i="16"/>
  <c r="T194" i="16"/>
  <c r="T195" i="16"/>
  <c r="T196" i="16"/>
  <c r="T197" i="16"/>
  <c r="T198" i="16"/>
  <c r="T199" i="16"/>
  <c r="T200" i="16"/>
  <c r="T201" i="16"/>
  <c r="T202" i="16"/>
  <c r="T203" i="16"/>
  <c r="T204" i="16"/>
  <c r="T205" i="16"/>
  <c r="T206" i="16"/>
  <c r="T207" i="16"/>
  <c r="T208" i="16"/>
  <c r="T209" i="16"/>
  <c r="T210" i="16"/>
  <c r="T211" i="16"/>
  <c r="T212" i="16"/>
  <c r="T213" i="16"/>
  <c r="T214" i="16"/>
  <c r="T215" i="16"/>
  <c r="T216" i="16"/>
  <c r="T217" i="16"/>
  <c r="T218" i="16"/>
  <c r="T219" i="16"/>
  <c r="T220" i="16"/>
  <c r="T221" i="16"/>
  <c r="T222" i="16"/>
  <c r="T223" i="16"/>
  <c r="T224" i="16"/>
  <c r="T225" i="16"/>
  <c r="T226" i="16"/>
  <c r="T227" i="16"/>
  <c r="T228" i="16"/>
  <c r="T229" i="16"/>
  <c r="T230" i="16"/>
  <c r="T231" i="16"/>
  <c r="T232" i="16"/>
  <c r="T233" i="16"/>
  <c r="T234" i="16"/>
  <c r="T235" i="16"/>
  <c r="T236" i="16"/>
  <c r="T237" i="16"/>
  <c r="T238" i="16"/>
  <c r="T239" i="16"/>
  <c r="T240" i="16"/>
  <c r="T241" i="16"/>
  <c r="T242" i="16"/>
  <c r="T243" i="16"/>
  <c r="T244" i="16"/>
  <c r="T245" i="16"/>
  <c r="T246" i="16"/>
  <c r="T247" i="16"/>
  <c r="T248" i="16"/>
  <c r="T249" i="16"/>
  <c r="T250" i="16"/>
  <c r="T251" i="16"/>
  <c r="T252" i="16"/>
  <c r="T253" i="16"/>
  <c r="T254" i="16"/>
  <c r="T255" i="16"/>
  <c r="T256" i="16"/>
  <c r="T257" i="16"/>
  <c r="T258" i="16"/>
  <c r="T259" i="16"/>
  <c r="T260" i="16"/>
  <c r="T261" i="16"/>
  <c r="T262" i="16"/>
  <c r="T263" i="16"/>
  <c r="T264" i="16"/>
  <c r="T265" i="16"/>
  <c r="T266" i="16"/>
  <c r="T267" i="16"/>
  <c r="T268" i="16"/>
  <c r="T269" i="16"/>
  <c r="T270" i="16"/>
  <c r="T271" i="16"/>
  <c r="T272" i="16"/>
  <c r="T273" i="16"/>
  <c r="T274" i="16"/>
  <c r="T275" i="16"/>
  <c r="T276" i="16"/>
  <c r="T277" i="16"/>
  <c r="T278" i="16"/>
  <c r="T279" i="16"/>
  <c r="T280" i="16"/>
  <c r="T281" i="16"/>
  <c r="T282" i="16"/>
  <c r="T283" i="16"/>
  <c r="T284" i="16"/>
  <c r="T285" i="16"/>
  <c r="T286" i="16"/>
  <c r="T287" i="16"/>
  <c r="T288" i="16"/>
  <c r="T289" i="16"/>
  <c r="T290" i="16"/>
  <c r="T291" i="16"/>
  <c r="T292" i="16"/>
  <c r="T293" i="16"/>
  <c r="T294" i="16"/>
  <c r="T295" i="16"/>
  <c r="T296" i="16"/>
  <c r="T297" i="16"/>
  <c r="T298" i="16"/>
  <c r="T299" i="16"/>
  <c r="T300" i="16"/>
  <c r="T301" i="16"/>
  <c r="T302" i="16"/>
  <c r="T303" i="16"/>
  <c r="T304" i="16"/>
  <c r="T305" i="16"/>
  <c r="T306" i="16"/>
  <c r="T307" i="16"/>
  <c r="T308" i="16"/>
  <c r="T309" i="16"/>
  <c r="T310" i="16"/>
  <c r="T311" i="16"/>
  <c r="T312" i="16"/>
  <c r="T313" i="16"/>
  <c r="T314" i="16"/>
  <c r="T315" i="16"/>
  <c r="T316" i="16"/>
  <c r="T317" i="16"/>
  <c r="T318" i="16"/>
  <c r="T319" i="16"/>
  <c r="T320" i="16"/>
  <c r="T321" i="16"/>
  <c r="T322" i="16"/>
  <c r="T323" i="16"/>
  <c r="T324" i="16"/>
  <c r="T325" i="16"/>
  <c r="T326" i="16"/>
  <c r="T327" i="16"/>
  <c r="T328" i="16"/>
  <c r="T329" i="16"/>
  <c r="T330" i="16"/>
  <c r="T331" i="16"/>
  <c r="T332" i="16"/>
  <c r="T333" i="16"/>
  <c r="T334" i="16"/>
  <c r="T335" i="16"/>
  <c r="T336" i="16"/>
  <c r="T337" i="16"/>
  <c r="T338" i="16"/>
  <c r="T339" i="16"/>
  <c r="T340" i="16"/>
  <c r="T341" i="16"/>
  <c r="T342" i="16"/>
  <c r="T343" i="16"/>
  <c r="T344" i="16"/>
  <c r="T345" i="16"/>
  <c r="T346" i="16"/>
  <c r="T347" i="16"/>
  <c r="T348" i="16"/>
  <c r="T349" i="16"/>
  <c r="T350" i="16"/>
  <c r="T351" i="16"/>
  <c r="T352" i="16"/>
  <c r="T353" i="16"/>
  <c r="T354" i="16"/>
  <c r="T355" i="16"/>
  <c r="T356" i="16"/>
  <c r="T357" i="16"/>
  <c r="T358" i="16"/>
  <c r="T359" i="16"/>
  <c r="T360" i="16"/>
  <c r="T361" i="16"/>
  <c r="T362" i="16"/>
  <c r="T363" i="16"/>
  <c r="T364" i="16"/>
  <c r="T365" i="16"/>
  <c r="T366" i="16"/>
  <c r="T367" i="16"/>
  <c r="T368" i="16"/>
  <c r="T369" i="16"/>
  <c r="T370" i="16"/>
  <c r="T371" i="16"/>
  <c r="T372" i="16"/>
  <c r="T373" i="16"/>
  <c r="T374" i="16"/>
  <c r="T375" i="16"/>
  <c r="T376" i="16"/>
  <c r="T377" i="16"/>
  <c r="T378" i="16"/>
  <c r="T379" i="16"/>
  <c r="T380" i="16"/>
  <c r="T381" i="16"/>
  <c r="T382" i="16"/>
  <c r="T383" i="16"/>
  <c r="T384" i="16"/>
  <c r="T385" i="16"/>
  <c r="T386" i="16"/>
  <c r="T387" i="16"/>
  <c r="T388" i="16"/>
  <c r="T389" i="16"/>
  <c r="T390" i="16"/>
  <c r="T391" i="16"/>
  <c r="T392" i="16"/>
  <c r="T393" i="16"/>
  <c r="T394" i="16"/>
  <c r="T395" i="16"/>
  <c r="T396" i="16"/>
  <c r="T397" i="16"/>
  <c r="T398" i="16"/>
  <c r="T399" i="16"/>
  <c r="T400" i="16"/>
  <c r="T401" i="16"/>
  <c r="T402" i="16"/>
  <c r="T403" i="16"/>
  <c r="T404" i="16"/>
  <c r="T405" i="16"/>
  <c r="T406" i="16"/>
  <c r="T407" i="16"/>
  <c r="T408" i="16"/>
  <c r="T409" i="16"/>
  <c r="T410" i="16"/>
  <c r="T411" i="16"/>
  <c r="T412" i="16"/>
  <c r="T413" i="16"/>
  <c r="T414" i="16"/>
  <c r="T415" i="16"/>
  <c r="T416" i="16"/>
  <c r="T417" i="16"/>
  <c r="T418" i="16"/>
  <c r="T419" i="16"/>
  <c r="T420" i="16"/>
  <c r="T421" i="16"/>
  <c r="T422" i="16"/>
  <c r="T423" i="16"/>
  <c r="T424" i="16"/>
  <c r="T425" i="16"/>
  <c r="T426" i="16"/>
  <c r="T427" i="16"/>
  <c r="T428" i="16"/>
  <c r="T429" i="16"/>
  <c r="T430" i="16"/>
  <c r="T431" i="16"/>
  <c r="T432" i="16"/>
  <c r="T433" i="16"/>
  <c r="T434" i="16"/>
  <c r="T435" i="16"/>
  <c r="T436" i="16"/>
  <c r="T437" i="16"/>
  <c r="T438" i="16"/>
  <c r="T439" i="16"/>
  <c r="T440" i="16"/>
  <c r="T441" i="16"/>
  <c r="T442" i="16"/>
  <c r="T443" i="16"/>
  <c r="T444" i="16"/>
  <c r="T445" i="16"/>
  <c r="T446" i="16"/>
  <c r="T447" i="16"/>
  <c r="T448" i="16"/>
  <c r="T449" i="16"/>
  <c r="T450" i="16"/>
  <c r="T451" i="16"/>
  <c r="T452" i="16"/>
  <c r="T453" i="16"/>
  <c r="T454" i="16"/>
  <c r="T455" i="16"/>
  <c r="T456" i="16"/>
  <c r="T457" i="16"/>
  <c r="T458" i="16"/>
  <c r="T459" i="16"/>
  <c r="T460" i="16"/>
  <c r="T461" i="16"/>
  <c r="T462" i="16"/>
  <c r="T463" i="16"/>
  <c r="T464" i="16"/>
  <c r="T465" i="16"/>
  <c r="T466" i="16"/>
  <c r="T467" i="16"/>
  <c r="T468" i="16"/>
  <c r="T469" i="16"/>
  <c r="T470" i="16"/>
  <c r="T471" i="16"/>
  <c r="T472" i="16"/>
  <c r="T473" i="16"/>
  <c r="T474" i="16"/>
  <c r="T475" i="16"/>
  <c r="T476" i="16"/>
  <c r="T477" i="16"/>
  <c r="T478" i="16"/>
  <c r="T479" i="16"/>
  <c r="T480" i="16"/>
  <c r="T481" i="16"/>
  <c r="T482" i="16"/>
  <c r="T483" i="16"/>
  <c r="T484" i="16"/>
  <c r="T485" i="16"/>
  <c r="T486" i="16"/>
  <c r="T487" i="16"/>
  <c r="T488" i="16"/>
  <c r="T489" i="16"/>
  <c r="T490" i="16"/>
  <c r="T491" i="16"/>
  <c r="T492" i="16"/>
  <c r="T493" i="16"/>
  <c r="T494" i="16"/>
  <c r="T495" i="16"/>
  <c r="T496" i="16"/>
  <c r="T497" i="16"/>
  <c r="T498" i="16"/>
  <c r="T499" i="16"/>
  <c r="T500" i="16"/>
  <c r="T501" i="16"/>
  <c r="T502" i="16"/>
  <c r="T503" i="16"/>
  <c r="T504" i="16"/>
  <c r="T505" i="16"/>
  <c r="T506" i="16"/>
  <c r="T507" i="16"/>
  <c r="T508" i="16"/>
  <c r="T509" i="16"/>
  <c r="T510" i="16"/>
  <c r="T511" i="16"/>
  <c r="T512" i="16"/>
  <c r="T513" i="16"/>
  <c r="T514" i="16"/>
  <c r="T515" i="16"/>
  <c r="T516" i="16"/>
  <c r="T517" i="16"/>
  <c r="T518" i="16"/>
  <c r="T519" i="16"/>
  <c r="T520" i="16"/>
  <c r="T521" i="16"/>
  <c r="T522" i="16"/>
  <c r="T523" i="16"/>
  <c r="T524" i="16"/>
  <c r="T525" i="16"/>
  <c r="T526" i="16"/>
  <c r="T527" i="16"/>
  <c r="T528" i="16"/>
  <c r="T529" i="16"/>
  <c r="T530" i="16"/>
  <c r="T531" i="16"/>
  <c r="T532" i="16"/>
  <c r="T533" i="16"/>
  <c r="T534" i="16"/>
  <c r="T535" i="16"/>
  <c r="T536" i="16"/>
  <c r="T537" i="16"/>
  <c r="T538" i="16"/>
  <c r="T539" i="16"/>
  <c r="T540" i="16"/>
  <c r="T541" i="16"/>
  <c r="T542" i="16"/>
  <c r="T543" i="16"/>
  <c r="T544" i="16"/>
  <c r="T545" i="16"/>
  <c r="T546" i="16"/>
  <c r="T547" i="16"/>
  <c r="T548" i="16"/>
  <c r="T549" i="16"/>
  <c r="T550" i="16"/>
  <c r="T551" i="16"/>
  <c r="T552" i="16"/>
  <c r="T553" i="16"/>
  <c r="T554" i="16"/>
  <c r="T555" i="16"/>
  <c r="T556" i="16"/>
  <c r="T557" i="16"/>
  <c r="T558" i="16"/>
  <c r="T559" i="16"/>
  <c r="T560" i="16"/>
  <c r="T561" i="16"/>
  <c r="T562" i="16"/>
  <c r="T563" i="16"/>
  <c r="T564" i="16"/>
  <c r="T565" i="16"/>
  <c r="T566" i="16"/>
  <c r="T567" i="16"/>
  <c r="T568" i="16"/>
  <c r="T569" i="16"/>
  <c r="T570" i="16"/>
  <c r="T571" i="16"/>
  <c r="T572" i="16"/>
  <c r="T573" i="16"/>
  <c r="T574" i="16"/>
  <c r="T575" i="16"/>
  <c r="T576" i="16"/>
  <c r="T577" i="16"/>
  <c r="T578" i="16"/>
  <c r="T579" i="16"/>
  <c r="T580" i="16"/>
  <c r="T581" i="16"/>
  <c r="T582" i="16"/>
  <c r="T583" i="16"/>
  <c r="T584" i="16"/>
  <c r="T585" i="16"/>
  <c r="T586" i="16"/>
  <c r="T587" i="16"/>
  <c r="T588" i="16"/>
  <c r="T589" i="16"/>
  <c r="T590" i="16"/>
  <c r="T591" i="16"/>
  <c r="T592" i="16"/>
  <c r="T593" i="16"/>
  <c r="T594" i="16"/>
  <c r="T595" i="16"/>
  <c r="T596" i="16"/>
  <c r="T597" i="16"/>
  <c r="T598" i="16"/>
  <c r="T599" i="16"/>
  <c r="T600" i="16"/>
  <c r="T601" i="16"/>
  <c r="T602" i="16"/>
  <c r="T603" i="16"/>
  <c r="T604" i="16"/>
  <c r="T605" i="16"/>
  <c r="T606" i="16"/>
  <c r="T607" i="16"/>
  <c r="T608" i="16"/>
  <c r="T609" i="16"/>
  <c r="T610" i="16"/>
  <c r="T611" i="16"/>
  <c r="T2"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S177" i="16"/>
  <c r="S178" i="16"/>
  <c r="S179" i="16"/>
  <c r="S180" i="16"/>
  <c r="S181" i="16"/>
  <c r="S182" i="16"/>
  <c r="S183" i="16"/>
  <c r="S184" i="16"/>
  <c r="S185" i="16"/>
  <c r="S186" i="16"/>
  <c r="S187" i="16"/>
  <c r="S188" i="16"/>
  <c r="S189" i="16"/>
  <c r="S190" i="16"/>
  <c r="S191" i="16"/>
  <c r="S192" i="16"/>
  <c r="S193" i="16"/>
  <c r="S194" i="16"/>
  <c r="S195" i="16"/>
  <c r="S196" i="16"/>
  <c r="S197" i="16"/>
  <c r="S198" i="16"/>
  <c r="S199" i="16"/>
  <c r="S200" i="16"/>
  <c r="S201" i="16"/>
  <c r="S202" i="16"/>
  <c r="S203" i="16"/>
  <c r="S204" i="16"/>
  <c r="S205" i="16"/>
  <c r="S206" i="16"/>
  <c r="S207" i="16"/>
  <c r="S208" i="16"/>
  <c r="S209" i="16"/>
  <c r="S210" i="16"/>
  <c r="S211" i="16"/>
  <c r="S212" i="16"/>
  <c r="S213" i="16"/>
  <c r="S214" i="16"/>
  <c r="S215" i="16"/>
  <c r="S216" i="16"/>
  <c r="S217" i="16"/>
  <c r="S218" i="16"/>
  <c r="S219" i="16"/>
  <c r="S220" i="16"/>
  <c r="S221" i="16"/>
  <c r="S222" i="16"/>
  <c r="S223" i="16"/>
  <c r="S224" i="16"/>
  <c r="S225" i="16"/>
  <c r="S226" i="16"/>
  <c r="S227" i="16"/>
  <c r="S228" i="16"/>
  <c r="S229" i="16"/>
  <c r="S230" i="16"/>
  <c r="S231" i="16"/>
  <c r="S232" i="16"/>
  <c r="S233" i="16"/>
  <c r="S234" i="16"/>
  <c r="S235" i="16"/>
  <c r="S236" i="16"/>
  <c r="S237" i="16"/>
  <c r="S238" i="16"/>
  <c r="S239" i="16"/>
  <c r="S240" i="16"/>
  <c r="S241" i="16"/>
  <c r="S242" i="16"/>
  <c r="S243" i="16"/>
  <c r="S244" i="16"/>
  <c r="S245" i="16"/>
  <c r="S246" i="16"/>
  <c r="S247" i="16"/>
  <c r="S248" i="16"/>
  <c r="S249" i="16"/>
  <c r="S250" i="16"/>
  <c r="S251" i="16"/>
  <c r="S252" i="16"/>
  <c r="S253" i="16"/>
  <c r="S254" i="16"/>
  <c r="S255" i="16"/>
  <c r="S256" i="16"/>
  <c r="S257" i="16"/>
  <c r="S258" i="16"/>
  <c r="S259" i="16"/>
  <c r="S260" i="16"/>
  <c r="S261" i="16"/>
  <c r="S262" i="16"/>
  <c r="S263" i="16"/>
  <c r="S264" i="16"/>
  <c r="S265" i="16"/>
  <c r="S266" i="16"/>
  <c r="S267" i="16"/>
  <c r="S268" i="16"/>
  <c r="S269" i="16"/>
  <c r="S270" i="16"/>
  <c r="S271" i="16"/>
  <c r="S272" i="16"/>
  <c r="S273" i="16"/>
  <c r="S274" i="16"/>
  <c r="S275" i="16"/>
  <c r="S276" i="16"/>
  <c r="S277" i="16"/>
  <c r="S278" i="16"/>
  <c r="S279" i="16"/>
  <c r="S280" i="16"/>
  <c r="S281" i="16"/>
  <c r="S282" i="16"/>
  <c r="S283" i="16"/>
  <c r="S284" i="16"/>
  <c r="S285" i="16"/>
  <c r="S286" i="16"/>
  <c r="S287" i="16"/>
  <c r="S288" i="16"/>
  <c r="S289" i="16"/>
  <c r="S290" i="16"/>
  <c r="S291" i="16"/>
  <c r="S292" i="16"/>
  <c r="S293" i="16"/>
  <c r="S294" i="16"/>
  <c r="S295" i="16"/>
  <c r="S296" i="16"/>
  <c r="S297" i="16"/>
  <c r="S298" i="16"/>
  <c r="S299" i="16"/>
  <c r="S300" i="16"/>
  <c r="S301" i="16"/>
  <c r="S302" i="16"/>
  <c r="S303" i="16"/>
  <c r="S304" i="16"/>
  <c r="S305" i="16"/>
  <c r="S306" i="16"/>
  <c r="S307" i="16"/>
  <c r="S308" i="16"/>
  <c r="S309" i="16"/>
  <c r="S310" i="16"/>
  <c r="S311" i="16"/>
  <c r="S312" i="16"/>
  <c r="S313" i="16"/>
  <c r="S314" i="16"/>
  <c r="S315" i="16"/>
  <c r="S316" i="16"/>
  <c r="S317" i="16"/>
  <c r="S318" i="16"/>
  <c r="S319" i="16"/>
  <c r="S320" i="16"/>
  <c r="S321" i="16"/>
  <c r="S322" i="16"/>
  <c r="S323" i="16"/>
  <c r="S324" i="16"/>
  <c r="S325" i="16"/>
  <c r="S326" i="16"/>
  <c r="S327" i="16"/>
  <c r="S328" i="16"/>
  <c r="S329" i="16"/>
  <c r="S330" i="16"/>
  <c r="S331" i="16"/>
  <c r="S332" i="16"/>
  <c r="S333" i="16"/>
  <c r="S334" i="16"/>
  <c r="S335" i="16"/>
  <c r="S336" i="16"/>
  <c r="S337" i="16"/>
  <c r="S338" i="16"/>
  <c r="S339" i="16"/>
  <c r="S340" i="16"/>
  <c r="S341" i="16"/>
  <c r="S342" i="16"/>
  <c r="S343" i="16"/>
  <c r="S344" i="16"/>
  <c r="S345" i="16"/>
  <c r="S346" i="16"/>
  <c r="S347" i="16"/>
  <c r="S348" i="16"/>
  <c r="S349" i="16"/>
  <c r="S350" i="16"/>
  <c r="S351" i="16"/>
  <c r="S352" i="16"/>
  <c r="S353" i="16"/>
  <c r="S354" i="16"/>
  <c r="S355" i="16"/>
  <c r="S356" i="16"/>
  <c r="S357" i="16"/>
  <c r="S358" i="16"/>
  <c r="S359" i="16"/>
  <c r="S360" i="16"/>
  <c r="S361" i="16"/>
  <c r="S362" i="16"/>
  <c r="S363" i="16"/>
  <c r="S364" i="16"/>
  <c r="S365" i="16"/>
  <c r="S366" i="16"/>
  <c r="S367" i="16"/>
  <c r="S368" i="16"/>
  <c r="S369" i="16"/>
  <c r="S370" i="16"/>
  <c r="S371" i="16"/>
  <c r="S372" i="16"/>
  <c r="S373" i="16"/>
  <c r="S374" i="16"/>
  <c r="S375" i="16"/>
  <c r="S376" i="16"/>
  <c r="S377" i="16"/>
  <c r="S378" i="16"/>
  <c r="S379" i="16"/>
  <c r="S380" i="16"/>
  <c r="S381" i="16"/>
  <c r="S382" i="16"/>
  <c r="S383" i="16"/>
  <c r="S384" i="16"/>
  <c r="S385" i="16"/>
  <c r="S386" i="16"/>
  <c r="S387" i="16"/>
  <c r="S388" i="16"/>
  <c r="S389" i="16"/>
  <c r="S390" i="16"/>
  <c r="S391" i="16"/>
  <c r="S392" i="16"/>
  <c r="S393" i="16"/>
  <c r="S394" i="16"/>
  <c r="S395" i="16"/>
  <c r="S396" i="16"/>
  <c r="S397" i="16"/>
  <c r="S398" i="16"/>
  <c r="S399" i="16"/>
  <c r="S400" i="16"/>
  <c r="S401" i="16"/>
  <c r="S402" i="16"/>
  <c r="S403" i="16"/>
  <c r="S404" i="16"/>
  <c r="S405" i="16"/>
  <c r="S406" i="16"/>
  <c r="S407" i="16"/>
  <c r="S408" i="16"/>
  <c r="S409" i="16"/>
  <c r="S410" i="16"/>
  <c r="S411" i="16"/>
  <c r="S412" i="16"/>
  <c r="S413" i="16"/>
  <c r="S414" i="16"/>
  <c r="S415" i="16"/>
  <c r="S416" i="16"/>
  <c r="S417" i="16"/>
  <c r="S418" i="16"/>
  <c r="S419" i="16"/>
  <c r="S420" i="16"/>
  <c r="S421" i="16"/>
  <c r="S422" i="16"/>
  <c r="S423" i="16"/>
  <c r="S424" i="16"/>
  <c r="S425" i="16"/>
  <c r="S426" i="16"/>
  <c r="S427" i="16"/>
  <c r="S428" i="16"/>
  <c r="S429" i="16"/>
  <c r="S430" i="16"/>
  <c r="S431" i="16"/>
  <c r="S432" i="16"/>
  <c r="S433" i="16"/>
  <c r="S434" i="16"/>
  <c r="S435" i="16"/>
  <c r="S436" i="16"/>
  <c r="S437" i="16"/>
  <c r="S438" i="16"/>
  <c r="S439" i="16"/>
  <c r="S440" i="16"/>
  <c r="S441" i="16"/>
  <c r="S442" i="16"/>
  <c r="S443" i="16"/>
  <c r="S444" i="16"/>
  <c r="S445" i="16"/>
  <c r="S446" i="16"/>
  <c r="S447" i="16"/>
  <c r="S448" i="16"/>
  <c r="S449" i="16"/>
  <c r="S450" i="16"/>
  <c r="S451" i="16"/>
  <c r="S452" i="16"/>
  <c r="S453" i="16"/>
  <c r="S454" i="16"/>
  <c r="S455" i="16"/>
  <c r="S456" i="16"/>
  <c r="S457" i="16"/>
  <c r="S458" i="16"/>
  <c r="S459" i="16"/>
  <c r="S460" i="16"/>
  <c r="S461" i="16"/>
  <c r="S462" i="16"/>
  <c r="S463" i="16"/>
  <c r="S464" i="16"/>
  <c r="S465" i="16"/>
  <c r="S466" i="16"/>
  <c r="S467" i="16"/>
  <c r="S468" i="16"/>
  <c r="S469" i="16"/>
  <c r="S470" i="16"/>
  <c r="S471" i="16"/>
  <c r="S472" i="16"/>
  <c r="S473" i="16"/>
  <c r="S474" i="16"/>
  <c r="S475" i="16"/>
  <c r="S476" i="16"/>
  <c r="S477" i="16"/>
  <c r="S478" i="16"/>
  <c r="S479" i="16"/>
  <c r="S480" i="16"/>
  <c r="S481" i="16"/>
  <c r="S482" i="16"/>
  <c r="S483" i="16"/>
  <c r="S484" i="16"/>
  <c r="S485" i="16"/>
  <c r="S486" i="16"/>
  <c r="S487" i="16"/>
  <c r="S488" i="16"/>
  <c r="S489" i="16"/>
  <c r="S490" i="16"/>
  <c r="S491" i="16"/>
  <c r="S492" i="16"/>
  <c r="S493" i="16"/>
  <c r="S494" i="16"/>
  <c r="S495" i="16"/>
  <c r="S496" i="16"/>
  <c r="S497" i="16"/>
  <c r="S498" i="16"/>
  <c r="S499" i="16"/>
  <c r="S500" i="16"/>
  <c r="S501" i="16"/>
  <c r="S502" i="16"/>
  <c r="S503" i="16"/>
  <c r="S504" i="16"/>
  <c r="S505" i="16"/>
  <c r="S506" i="16"/>
  <c r="S507" i="16"/>
  <c r="S508" i="16"/>
  <c r="S509" i="16"/>
  <c r="S510" i="16"/>
  <c r="S511" i="16"/>
  <c r="S512" i="16"/>
  <c r="S513" i="16"/>
  <c r="S514" i="16"/>
  <c r="S515" i="16"/>
  <c r="S516" i="16"/>
  <c r="S517" i="16"/>
  <c r="S518" i="16"/>
  <c r="S519" i="16"/>
  <c r="S520" i="16"/>
  <c r="S521" i="16"/>
  <c r="S522" i="16"/>
  <c r="S523" i="16"/>
  <c r="S524" i="16"/>
  <c r="S525" i="16"/>
  <c r="S526" i="16"/>
  <c r="S527" i="16"/>
  <c r="S528" i="16"/>
  <c r="S529" i="16"/>
  <c r="S530" i="16"/>
  <c r="S531" i="16"/>
  <c r="S532" i="16"/>
  <c r="S533" i="16"/>
  <c r="S534" i="16"/>
  <c r="S535" i="16"/>
  <c r="S536" i="16"/>
  <c r="S537" i="16"/>
  <c r="S538" i="16"/>
  <c r="S539" i="16"/>
  <c r="S540" i="16"/>
  <c r="S541" i="16"/>
  <c r="S542" i="16"/>
  <c r="S543" i="16"/>
  <c r="S544" i="16"/>
  <c r="S545" i="16"/>
  <c r="S546" i="16"/>
  <c r="S547" i="16"/>
  <c r="S548" i="16"/>
  <c r="S549" i="16"/>
  <c r="S550" i="16"/>
  <c r="S551" i="16"/>
  <c r="S552" i="16"/>
  <c r="S553" i="16"/>
  <c r="S554" i="16"/>
  <c r="S555" i="16"/>
  <c r="S556" i="16"/>
  <c r="S557" i="16"/>
  <c r="S558" i="16"/>
  <c r="S559" i="16"/>
  <c r="S560" i="16"/>
  <c r="S561" i="16"/>
  <c r="S562" i="16"/>
  <c r="S563" i="16"/>
  <c r="S564" i="16"/>
  <c r="S565" i="16"/>
  <c r="S566" i="16"/>
  <c r="S567" i="16"/>
  <c r="S568" i="16"/>
  <c r="S569" i="16"/>
  <c r="S570" i="16"/>
  <c r="S571" i="16"/>
  <c r="S572" i="16"/>
  <c r="S573" i="16"/>
  <c r="S574" i="16"/>
  <c r="S575" i="16"/>
  <c r="S576" i="16"/>
  <c r="S577" i="16"/>
  <c r="S578" i="16"/>
  <c r="S579" i="16"/>
  <c r="S580" i="16"/>
  <c r="S581" i="16"/>
  <c r="S582" i="16"/>
  <c r="S583" i="16"/>
  <c r="S584" i="16"/>
  <c r="S585" i="16"/>
  <c r="S586" i="16"/>
  <c r="S587" i="16"/>
  <c r="S588" i="16"/>
  <c r="S589" i="16"/>
  <c r="S590" i="16"/>
  <c r="S591" i="16"/>
  <c r="S592" i="16"/>
  <c r="S593" i="16"/>
  <c r="S594" i="16"/>
  <c r="S595" i="16"/>
  <c r="S596" i="16"/>
  <c r="S597" i="16"/>
  <c r="S598" i="16"/>
  <c r="S599" i="16"/>
  <c r="S600" i="16"/>
  <c r="S601" i="16"/>
  <c r="S602" i="16"/>
  <c r="S603" i="16"/>
  <c r="S604" i="16"/>
  <c r="S605" i="16"/>
  <c r="S606" i="16"/>
  <c r="S607" i="16"/>
  <c r="S608" i="16"/>
  <c r="S609" i="16"/>
  <c r="S610" i="16"/>
  <c r="S611" i="16"/>
  <c r="S2" i="16"/>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S251" i="8"/>
  <c r="S252" i="8"/>
  <c r="S253" i="8"/>
  <c r="S254" i="8"/>
  <c r="S255" i="8"/>
  <c r="S256" i="8"/>
  <c r="S257" i="8"/>
  <c r="S258"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S383" i="8"/>
  <c r="S384" i="8"/>
  <c r="S385" i="8"/>
  <c r="S386" i="8"/>
  <c r="S387" i="8"/>
  <c r="S388" i="8"/>
  <c r="S389" i="8"/>
  <c r="S390" i="8"/>
  <c r="S391" i="8"/>
  <c r="S2" i="8"/>
  <c r="X29" i="8"/>
  <c r="X28" i="8"/>
  <c r="X27" i="8"/>
  <c r="X26" i="8"/>
  <c r="X23" i="8"/>
  <c r="X22" i="8"/>
  <c r="X21" i="8"/>
  <c r="X20" i="8"/>
  <c r="X19" i="8"/>
  <c r="X18" i="8"/>
  <c r="X17" i="8"/>
  <c r="X14" i="8"/>
  <c r="X13" i="8"/>
  <c r="X12" i="8"/>
  <c r="X11" i="8"/>
  <c r="X8" i="8"/>
  <c r="X7" i="8"/>
  <c r="X6" i="8"/>
  <c r="X5" i="8"/>
  <c r="X4" i="8"/>
  <c r="X3" i="8"/>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2" i="8"/>
  <c r="Q391" i="8"/>
  <c r="Q390" i="8"/>
  <c r="Q389" i="8"/>
  <c r="Q388" i="8"/>
  <c r="Q387" i="8"/>
  <c r="Q386" i="8"/>
  <c r="Q385" i="8"/>
  <c r="Q384" i="8"/>
  <c r="Q383" i="8"/>
  <c r="Q382" i="8"/>
  <c r="Q381" i="8"/>
  <c r="Q380" i="8"/>
  <c r="Q379" i="8"/>
  <c r="Q378" i="8"/>
  <c r="Q377" i="8"/>
  <c r="Q376" i="8"/>
  <c r="Q375" i="8"/>
  <c r="Q374" i="8"/>
  <c r="Q373" i="8"/>
  <c r="Q372" i="8"/>
  <c r="Q371" i="8"/>
  <c r="Q370" i="8"/>
  <c r="Q369" i="8"/>
  <c r="Q368" i="8"/>
  <c r="Q367" i="8"/>
  <c r="Q366" i="8"/>
  <c r="Q365" i="8"/>
  <c r="Q364" i="8"/>
  <c r="Q363" i="8"/>
  <c r="Q362" i="8"/>
  <c r="Q361" i="8"/>
  <c r="Q360" i="8"/>
  <c r="Q359" i="8"/>
  <c r="Q358" i="8"/>
  <c r="Q357" i="8"/>
  <c r="Q356" i="8"/>
  <c r="Q355" i="8"/>
  <c r="Q354" i="8"/>
  <c r="Q353" i="8"/>
  <c r="Q352" i="8"/>
  <c r="Q351" i="8"/>
  <c r="Q350" i="8"/>
  <c r="Q349" i="8"/>
  <c r="Q348" i="8"/>
  <c r="Q347" i="8"/>
  <c r="Q346" i="8"/>
  <c r="Q345" i="8"/>
  <c r="Q344" i="8"/>
  <c r="Q343" i="8"/>
  <c r="Q342" i="8"/>
  <c r="Q341" i="8"/>
  <c r="Q340" i="8"/>
  <c r="Q339" i="8"/>
  <c r="Q338" i="8"/>
  <c r="Q337" i="8"/>
  <c r="Q336" i="8"/>
  <c r="Q335" i="8"/>
  <c r="Q334" i="8"/>
  <c r="Q333" i="8"/>
  <c r="Q332" i="8"/>
  <c r="Q331" i="8"/>
  <c r="Q330" i="8"/>
  <c r="Q329" i="8"/>
  <c r="Q328" i="8"/>
  <c r="Q327" i="8"/>
  <c r="Q326" i="8"/>
  <c r="Q325" i="8"/>
  <c r="Q324" i="8"/>
  <c r="Q323" i="8"/>
  <c r="Q322" i="8"/>
  <c r="Q321" i="8"/>
  <c r="Q320" i="8"/>
  <c r="Q319" i="8"/>
  <c r="Q318" i="8"/>
  <c r="Q317" i="8"/>
  <c r="Q316" i="8"/>
  <c r="Q315" i="8"/>
  <c r="Q314" i="8"/>
  <c r="Q313" i="8"/>
  <c r="Q312" i="8"/>
  <c r="Q311" i="8"/>
  <c r="Q310" i="8"/>
  <c r="Q309" i="8"/>
  <c r="Q308" i="8"/>
  <c r="Q307" i="8"/>
  <c r="Q306" i="8"/>
  <c r="Q305" i="8"/>
  <c r="Q304" i="8"/>
  <c r="Q303" i="8"/>
  <c r="Q302" i="8"/>
  <c r="Q301" i="8"/>
  <c r="Q300" i="8"/>
  <c r="Q299" i="8"/>
  <c r="Q298" i="8"/>
  <c r="Q297" i="8"/>
  <c r="Q296" i="8"/>
  <c r="Q295" i="8"/>
  <c r="Q294" i="8"/>
  <c r="Q293" i="8"/>
  <c r="Q292" i="8"/>
  <c r="Q291" i="8"/>
  <c r="Q290" i="8"/>
  <c r="Q289" i="8"/>
  <c r="Q288" i="8"/>
  <c r="Q287" i="8"/>
  <c r="Q286" i="8"/>
  <c r="Q285" i="8"/>
  <c r="Q284" i="8"/>
  <c r="Q283" i="8"/>
  <c r="Q282" i="8"/>
  <c r="Q281" i="8"/>
  <c r="Q280" i="8"/>
  <c r="Q279" i="8"/>
  <c r="Q278" i="8"/>
  <c r="Q277" i="8"/>
  <c r="Q276" i="8"/>
  <c r="Q275" i="8"/>
  <c r="Q274" i="8"/>
  <c r="Q273" i="8"/>
  <c r="Q272" i="8"/>
  <c r="Q271" i="8"/>
  <c r="Q270" i="8"/>
  <c r="Q269" i="8"/>
  <c r="Q268" i="8"/>
  <c r="Q267" i="8"/>
  <c r="Q266" i="8"/>
  <c r="Q265" i="8"/>
  <c r="Q264" i="8"/>
  <c r="Q263" i="8"/>
  <c r="Q262" i="8"/>
  <c r="Q261" i="8"/>
  <c r="Q260" i="8"/>
  <c r="Q259" i="8"/>
  <c r="Q258" i="8"/>
  <c r="Q257" i="8"/>
  <c r="Q256" i="8"/>
  <c r="Q255" i="8"/>
  <c r="Q254" i="8"/>
  <c r="Q253" i="8"/>
  <c r="Q252" i="8"/>
  <c r="Q251" i="8"/>
  <c r="Q250" i="8"/>
  <c r="Q249" i="8"/>
  <c r="Q248" i="8"/>
  <c r="Q247" i="8"/>
  <c r="Q246" i="8"/>
  <c r="Q245" i="8"/>
  <c r="Q244" i="8"/>
  <c r="Q243" i="8"/>
  <c r="Q242" i="8"/>
  <c r="Q241" i="8"/>
  <c r="Q240" i="8"/>
  <c r="Q239" i="8"/>
  <c r="Q238" i="8"/>
  <c r="Q237" i="8"/>
  <c r="Q236" i="8"/>
  <c r="Q235" i="8"/>
  <c r="Q234" i="8"/>
  <c r="Q233" i="8"/>
  <c r="Q232" i="8"/>
  <c r="Q231" i="8"/>
  <c r="Q230" i="8"/>
  <c r="Q229" i="8"/>
  <c r="Q228" i="8"/>
  <c r="Q227" i="8"/>
  <c r="Q226" i="8"/>
  <c r="Q225" i="8"/>
  <c r="Q224" i="8"/>
  <c r="Q223" i="8"/>
  <c r="Q222" i="8"/>
  <c r="Q221" i="8"/>
  <c r="Q220" i="8"/>
  <c r="Q219" i="8"/>
  <c r="Q218" i="8"/>
  <c r="Q217" i="8"/>
  <c r="Q216" i="8"/>
  <c r="Q215" i="8"/>
  <c r="Q214" i="8"/>
  <c r="Q213" i="8"/>
  <c r="Q212" i="8"/>
  <c r="Q211" i="8"/>
  <c r="Q210" i="8"/>
  <c r="Q209" i="8"/>
  <c r="Q208" i="8"/>
  <c r="Q207" i="8"/>
  <c r="Q206" i="8"/>
  <c r="Q205" i="8"/>
  <c r="Q204" i="8"/>
  <c r="Q203" i="8"/>
  <c r="Q202" i="8"/>
  <c r="Q201" i="8"/>
  <c r="Q200" i="8"/>
  <c r="Q199" i="8"/>
  <c r="Q198" i="8"/>
  <c r="Q197" i="8"/>
  <c r="Q196" i="8"/>
  <c r="Q195" i="8"/>
  <c r="Q194" i="8"/>
  <c r="Q193" i="8"/>
  <c r="Q192" i="8"/>
  <c r="Q191" i="8"/>
  <c r="Q190" i="8"/>
  <c r="Q189" i="8"/>
  <c r="Q188" i="8"/>
  <c r="Q187" i="8"/>
  <c r="Q186" i="8"/>
  <c r="Q185" i="8"/>
  <c r="Q184" i="8"/>
  <c r="Q183" i="8"/>
  <c r="Q182" i="8"/>
  <c r="Q181" i="8"/>
  <c r="Q180" i="8"/>
  <c r="Q179" i="8"/>
  <c r="Q178" i="8"/>
  <c r="Q177" i="8"/>
  <c r="Q176" i="8"/>
  <c r="Q175" i="8"/>
  <c r="Q174" i="8"/>
  <c r="Q173" i="8"/>
  <c r="Q172" i="8"/>
  <c r="Q171" i="8"/>
  <c r="Q170" i="8"/>
  <c r="Q169" i="8"/>
  <c r="Q168" i="8"/>
  <c r="Q167" i="8"/>
  <c r="Q166" i="8"/>
  <c r="Q165" i="8"/>
  <c r="Q164" i="8"/>
  <c r="Q163" i="8"/>
  <c r="Q162" i="8"/>
  <c r="Q161" i="8"/>
  <c r="Q160" i="8"/>
  <c r="Q159" i="8"/>
  <c r="Q158" i="8"/>
  <c r="Q157" i="8"/>
  <c r="Q156" i="8"/>
  <c r="Q155" i="8"/>
  <c r="Q154" i="8"/>
  <c r="Q153" i="8"/>
  <c r="Q152" i="8"/>
  <c r="Q151" i="8"/>
  <c r="Q150" i="8"/>
  <c r="Q149" i="8"/>
  <c r="Q148" i="8"/>
  <c r="Q147" i="8"/>
  <c r="Q146" i="8"/>
  <c r="Q145" i="8"/>
  <c r="Q144" i="8"/>
  <c r="Q143" i="8"/>
  <c r="Q142" i="8"/>
  <c r="Q141" i="8"/>
  <c r="Q140" i="8"/>
  <c r="Q139" i="8"/>
  <c r="Q138" i="8"/>
  <c r="Q137" i="8"/>
  <c r="Q136" i="8"/>
  <c r="Q135" i="8"/>
  <c r="Q134" i="8"/>
  <c r="Q133" i="8"/>
  <c r="Q132" i="8"/>
  <c r="Q131" i="8"/>
  <c r="Q130" i="8"/>
  <c r="Q129" i="8"/>
  <c r="Q128" i="8"/>
  <c r="Q127" i="8"/>
  <c r="Q126" i="8"/>
  <c r="Q125" i="8"/>
  <c r="Q124" i="8"/>
  <c r="Q123" i="8"/>
  <c r="Q122" i="8"/>
  <c r="Q121" i="8"/>
  <c r="Q120" i="8"/>
  <c r="Q119" i="8"/>
  <c r="Q118" i="8"/>
  <c r="Q117" i="8"/>
  <c r="Q116" i="8"/>
  <c r="Q115" i="8"/>
  <c r="Q114" i="8"/>
  <c r="Q113" i="8"/>
  <c r="Q112" i="8"/>
  <c r="Q111" i="8"/>
  <c r="Q110" i="8"/>
  <c r="Q109" i="8"/>
  <c r="Q108" i="8"/>
  <c r="Q107" i="8"/>
  <c r="Q106" i="8"/>
  <c r="Q105" i="8"/>
  <c r="Q104" i="8"/>
  <c r="Q103" i="8"/>
  <c r="Q102" i="8"/>
  <c r="Q101" i="8"/>
  <c r="Q100" i="8"/>
  <c r="Q99" i="8"/>
  <c r="Q98" i="8"/>
  <c r="Q97" i="8"/>
  <c r="Q96" i="8"/>
  <c r="Q95" i="8"/>
  <c r="Q94" i="8"/>
  <c r="Q93" i="8"/>
  <c r="Q92" i="8"/>
  <c r="Q91" i="8"/>
  <c r="Q90" i="8"/>
  <c r="Q89" i="8"/>
  <c r="Q88" i="8"/>
  <c r="Q87" i="8"/>
  <c r="Q86" i="8"/>
  <c r="Q85" i="8"/>
  <c r="Q84" i="8"/>
  <c r="Q83" i="8"/>
  <c r="Q82" i="8"/>
  <c r="Q81" i="8"/>
  <c r="Q80" i="8"/>
  <c r="Q79" i="8"/>
  <c r="Q78" i="8"/>
  <c r="Q77" i="8"/>
  <c r="Q76" i="8"/>
  <c r="Q75" i="8"/>
  <c r="Q74" i="8"/>
  <c r="Q73" i="8"/>
  <c r="Q72" i="8"/>
  <c r="Q71" i="8"/>
  <c r="Q70" i="8"/>
  <c r="Q69" i="8"/>
  <c r="Q68" i="8"/>
  <c r="Q67" i="8"/>
  <c r="Q66" i="8"/>
  <c r="Q65" i="8"/>
  <c r="Q64" i="8"/>
  <c r="Q63" i="8"/>
  <c r="Q62" i="8"/>
  <c r="Q61" i="8"/>
  <c r="Q60" i="8"/>
  <c r="Q59" i="8"/>
  <c r="Q58" i="8"/>
  <c r="Q57" i="8"/>
  <c r="Q56" i="8"/>
  <c r="Q55" i="8"/>
  <c r="Q54" i="8"/>
  <c r="Q53" i="8"/>
  <c r="Q52" i="8"/>
  <c r="Q51" i="8"/>
  <c r="Q50" i="8"/>
  <c r="Q49" i="8"/>
  <c r="Q48" i="8"/>
  <c r="Q47" i="8"/>
  <c r="Q46" i="8"/>
  <c r="Q45" i="8"/>
  <c r="Q44" i="8"/>
  <c r="Q43" i="8"/>
  <c r="Q42" i="8"/>
  <c r="Q41" i="8"/>
  <c r="Q40" i="8"/>
  <c r="Q39" i="8"/>
  <c r="Q38" i="8"/>
  <c r="Q37" i="8"/>
  <c r="Q36" i="8"/>
  <c r="Q35" i="8"/>
  <c r="Q34" i="8"/>
  <c r="Q33" i="8"/>
  <c r="Q32" i="8"/>
  <c r="Q31" i="8"/>
  <c r="Q30" i="8"/>
  <c r="Q29" i="8"/>
  <c r="Q28" i="8"/>
  <c r="Q27" i="8"/>
  <c r="Q26" i="8"/>
  <c r="Q25" i="8"/>
  <c r="Q24" i="8"/>
  <c r="Q23" i="8"/>
  <c r="Q22" i="8"/>
  <c r="Q21" i="8"/>
  <c r="Q20" i="8"/>
  <c r="Q19" i="8"/>
  <c r="Q18" i="8"/>
  <c r="Q17" i="8"/>
  <c r="Q16" i="8"/>
  <c r="Q15" i="8"/>
  <c r="Q14" i="8"/>
  <c r="Q13" i="8"/>
  <c r="Q12" i="8"/>
  <c r="Q11" i="8"/>
  <c r="Q10" i="8"/>
  <c r="Q9" i="8"/>
  <c r="Q8" i="8"/>
  <c r="Q7" i="8"/>
  <c r="Q6" i="8"/>
  <c r="Q5" i="8"/>
  <c r="Q4" i="8"/>
  <c r="Q3" i="8"/>
  <c r="Q2" i="8"/>
  <c r="O4" i="4"/>
  <c r="K611" i="4"/>
  <c r="J611" i="4"/>
  <c r="I611" i="4"/>
  <c r="K610" i="4"/>
  <c r="J610" i="4"/>
  <c r="I610" i="4"/>
  <c r="K609" i="4"/>
  <c r="J609" i="4"/>
  <c r="I609" i="4"/>
  <c r="K608" i="4"/>
  <c r="J608" i="4"/>
  <c r="I608" i="4"/>
  <c r="K607" i="4"/>
  <c r="J607" i="4"/>
  <c r="I607" i="4"/>
  <c r="K606" i="4"/>
  <c r="J606" i="4"/>
  <c r="I606" i="4"/>
  <c r="K605" i="4"/>
  <c r="J605" i="4"/>
  <c r="I605" i="4"/>
  <c r="K604" i="4"/>
  <c r="J604" i="4"/>
  <c r="I604" i="4"/>
  <c r="K603" i="4"/>
  <c r="J603" i="4"/>
  <c r="I603" i="4"/>
  <c r="K602" i="4"/>
  <c r="J602" i="4"/>
  <c r="I602" i="4"/>
  <c r="K601" i="4"/>
  <c r="J601" i="4"/>
  <c r="I601" i="4"/>
  <c r="K600" i="4"/>
  <c r="J600" i="4"/>
  <c r="I600" i="4"/>
  <c r="K599" i="4"/>
  <c r="J599" i="4"/>
  <c r="I599" i="4"/>
  <c r="K598" i="4"/>
  <c r="J598" i="4"/>
  <c r="I598" i="4"/>
  <c r="K597" i="4"/>
  <c r="J597" i="4"/>
  <c r="I597" i="4"/>
  <c r="K596" i="4"/>
  <c r="J596" i="4"/>
  <c r="I596" i="4"/>
  <c r="K595" i="4"/>
  <c r="J595" i="4"/>
  <c r="I595" i="4"/>
  <c r="K594" i="4"/>
  <c r="J594" i="4"/>
  <c r="I594" i="4"/>
  <c r="K593" i="4"/>
  <c r="J593" i="4"/>
  <c r="I593" i="4"/>
  <c r="K592" i="4"/>
  <c r="J592" i="4"/>
  <c r="I592" i="4"/>
  <c r="K591" i="4"/>
  <c r="J591" i="4"/>
  <c r="I591" i="4"/>
  <c r="K590" i="4"/>
  <c r="J590" i="4"/>
  <c r="I590" i="4"/>
  <c r="K589" i="4"/>
  <c r="J589" i="4"/>
  <c r="I589" i="4"/>
  <c r="K588" i="4"/>
  <c r="J588" i="4"/>
  <c r="I588" i="4"/>
  <c r="K587" i="4"/>
  <c r="J587" i="4"/>
  <c r="I587" i="4"/>
  <c r="K586" i="4"/>
  <c r="J586" i="4"/>
  <c r="I586" i="4"/>
  <c r="K585" i="4"/>
  <c r="J585" i="4"/>
  <c r="I585" i="4"/>
  <c r="K584" i="4"/>
  <c r="J584" i="4"/>
  <c r="I584" i="4"/>
  <c r="K583" i="4"/>
  <c r="J583" i="4"/>
  <c r="I583" i="4"/>
  <c r="K582" i="4"/>
  <c r="J582" i="4"/>
  <c r="I582" i="4"/>
  <c r="K581" i="4"/>
  <c r="J581" i="4"/>
  <c r="I581" i="4"/>
  <c r="K580" i="4"/>
  <c r="J580" i="4"/>
  <c r="I580" i="4"/>
  <c r="K579" i="4"/>
  <c r="J579" i="4"/>
  <c r="I579" i="4"/>
  <c r="K578" i="4"/>
  <c r="J578" i="4"/>
  <c r="I578" i="4"/>
  <c r="K577" i="4"/>
  <c r="J577" i="4"/>
  <c r="I577" i="4"/>
  <c r="K576" i="4"/>
  <c r="J576" i="4"/>
  <c r="I576" i="4"/>
  <c r="K575" i="4"/>
  <c r="J575" i="4"/>
  <c r="I575" i="4"/>
  <c r="K574" i="4"/>
  <c r="J574" i="4"/>
  <c r="I574" i="4"/>
  <c r="K573" i="4"/>
  <c r="J573" i="4"/>
  <c r="I573" i="4"/>
  <c r="K572" i="4"/>
  <c r="J572" i="4"/>
  <c r="I572" i="4"/>
  <c r="K571" i="4"/>
  <c r="J571" i="4"/>
  <c r="I571" i="4"/>
  <c r="K570" i="4"/>
  <c r="J570" i="4"/>
  <c r="I570" i="4"/>
  <c r="K569" i="4"/>
  <c r="J569" i="4"/>
  <c r="I569" i="4"/>
  <c r="K568" i="4"/>
  <c r="J568" i="4"/>
  <c r="I568" i="4"/>
  <c r="K567" i="4"/>
  <c r="J567" i="4"/>
  <c r="I567" i="4"/>
  <c r="K566" i="4"/>
  <c r="J566" i="4"/>
  <c r="I566" i="4"/>
  <c r="K565" i="4"/>
  <c r="J565" i="4"/>
  <c r="I565" i="4"/>
  <c r="K564" i="4"/>
  <c r="J564" i="4"/>
  <c r="I564" i="4"/>
  <c r="K563" i="4"/>
  <c r="J563" i="4"/>
  <c r="I563" i="4"/>
  <c r="K562" i="4"/>
  <c r="J562" i="4"/>
  <c r="I562" i="4"/>
  <c r="K561" i="4"/>
  <c r="J561" i="4"/>
  <c r="I561" i="4"/>
  <c r="K560" i="4"/>
  <c r="J560" i="4"/>
  <c r="I560" i="4"/>
  <c r="K559" i="4"/>
  <c r="J559" i="4"/>
  <c r="I559" i="4"/>
  <c r="K558" i="4"/>
  <c r="J558" i="4"/>
  <c r="I558" i="4"/>
  <c r="K557" i="4"/>
  <c r="J557" i="4"/>
  <c r="I557" i="4"/>
  <c r="K556" i="4"/>
  <c r="J556" i="4"/>
  <c r="I556" i="4"/>
  <c r="K555" i="4"/>
  <c r="J555" i="4"/>
  <c r="I555" i="4"/>
  <c r="K554" i="4"/>
  <c r="J554" i="4"/>
  <c r="I554" i="4"/>
  <c r="K553" i="4"/>
  <c r="J553" i="4"/>
  <c r="I553" i="4"/>
  <c r="K552" i="4"/>
  <c r="J552" i="4"/>
  <c r="I552" i="4"/>
  <c r="K551" i="4"/>
  <c r="J551" i="4"/>
  <c r="I551" i="4"/>
  <c r="K550" i="4"/>
  <c r="J550" i="4"/>
  <c r="I550" i="4"/>
  <c r="K549" i="4"/>
  <c r="J549" i="4"/>
  <c r="I549" i="4"/>
  <c r="K548" i="4"/>
  <c r="J548" i="4"/>
  <c r="I548" i="4"/>
  <c r="K547" i="4"/>
  <c r="J547" i="4"/>
  <c r="I547" i="4"/>
  <c r="K546" i="4"/>
  <c r="J546" i="4"/>
  <c r="I546" i="4"/>
  <c r="K545" i="4"/>
  <c r="J545" i="4"/>
  <c r="I545" i="4"/>
  <c r="K544" i="4"/>
  <c r="J544" i="4"/>
  <c r="I544" i="4"/>
  <c r="K543" i="4"/>
  <c r="J543" i="4"/>
  <c r="I543" i="4"/>
  <c r="K542" i="4"/>
  <c r="J542" i="4"/>
  <c r="I542" i="4"/>
  <c r="K541" i="4"/>
  <c r="J541" i="4"/>
  <c r="I541" i="4"/>
  <c r="K540" i="4"/>
  <c r="J540" i="4"/>
  <c r="I540" i="4"/>
  <c r="K539" i="4"/>
  <c r="J539" i="4"/>
  <c r="I539" i="4"/>
  <c r="K538" i="4"/>
  <c r="J538" i="4"/>
  <c r="I538" i="4"/>
  <c r="K537" i="4"/>
  <c r="J537" i="4"/>
  <c r="I537" i="4"/>
  <c r="K536" i="4"/>
  <c r="J536" i="4"/>
  <c r="I536" i="4"/>
  <c r="K535" i="4"/>
  <c r="J535" i="4"/>
  <c r="I535" i="4"/>
  <c r="K534" i="4"/>
  <c r="J534" i="4"/>
  <c r="I534" i="4"/>
  <c r="K533" i="4"/>
  <c r="J533" i="4"/>
  <c r="I533" i="4"/>
  <c r="K532" i="4"/>
  <c r="J532" i="4"/>
  <c r="I532" i="4"/>
  <c r="K531" i="4"/>
  <c r="J531" i="4"/>
  <c r="I531" i="4"/>
  <c r="K530" i="4"/>
  <c r="J530" i="4"/>
  <c r="I530" i="4"/>
  <c r="K529" i="4"/>
  <c r="J529" i="4"/>
  <c r="I529" i="4"/>
  <c r="K528" i="4"/>
  <c r="J528" i="4"/>
  <c r="I528" i="4"/>
  <c r="K527" i="4"/>
  <c r="J527" i="4"/>
  <c r="I527" i="4"/>
  <c r="K526" i="4"/>
  <c r="J526" i="4"/>
  <c r="I526" i="4"/>
  <c r="K525" i="4"/>
  <c r="J525" i="4"/>
  <c r="I525" i="4"/>
  <c r="K524" i="4"/>
  <c r="J524" i="4"/>
  <c r="I524" i="4"/>
  <c r="K523" i="4"/>
  <c r="J523" i="4"/>
  <c r="I523" i="4"/>
  <c r="K522" i="4"/>
  <c r="J522" i="4"/>
  <c r="I522" i="4"/>
  <c r="K521" i="4"/>
  <c r="J521" i="4"/>
  <c r="I521" i="4"/>
  <c r="K520" i="4"/>
  <c r="J520" i="4"/>
  <c r="I520" i="4"/>
  <c r="K519" i="4"/>
  <c r="J519" i="4"/>
  <c r="I519" i="4"/>
  <c r="K518" i="4"/>
  <c r="J518" i="4"/>
  <c r="I518" i="4"/>
  <c r="K517" i="4"/>
  <c r="J517" i="4"/>
  <c r="I517" i="4"/>
  <c r="K516" i="4"/>
  <c r="J516" i="4"/>
  <c r="I516" i="4"/>
  <c r="K515" i="4"/>
  <c r="J515" i="4"/>
  <c r="I515" i="4"/>
  <c r="K514" i="4"/>
  <c r="J514" i="4"/>
  <c r="I514" i="4"/>
  <c r="K513" i="4"/>
  <c r="J513" i="4"/>
  <c r="I513" i="4"/>
  <c r="K512" i="4"/>
  <c r="J512" i="4"/>
  <c r="I512" i="4"/>
  <c r="K511" i="4"/>
  <c r="J511" i="4"/>
  <c r="I511" i="4"/>
  <c r="K510" i="4"/>
  <c r="J510" i="4"/>
  <c r="I510" i="4"/>
  <c r="K509" i="4"/>
  <c r="J509" i="4"/>
  <c r="I509" i="4"/>
  <c r="K508" i="4"/>
  <c r="J508" i="4"/>
  <c r="I508" i="4"/>
  <c r="K507" i="4"/>
  <c r="J507" i="4"/>
  <c r="I507" i="4"/>
  <c r="K506" i="4"/>
  <c r="J506" i="4"/>
  <c r="I506" i="4"/>
  <c r="K505" i="4"/>
  <c r="J505" i="4"/>
  <c r="I505" i="4"/>
  <c r="K504" i="4"/>
  <c r="J504" i="4"/>
  <c r="I504" i="4"/>
  <c r="K503" i="4"/>
  <c r="J503" i="4"/>
  <c r="I503" i="4"/>
  <c r="K502" i="4"/>
  <c r="J502" i="4"/>
  <c r="I502" i="4"/>
  <c r="K501" i="4"/>
  <c r="J501" i="4"/>
  <c r="I501" i="4"/>
  <c r="K500" i="4"/>
  <c r="J500" i="4"/>
  <c r="I500" i="4"/>
  <c r="K499" i="4"/>
  <c r="J499" i="4"/>
  <c r="I499" i="4"/>
  <c r="K498" i="4"/>
  <c r="J498" i="4"/>
  <c r="I498" i="4"/>
  <c r="K497" i="4"/>
  <c r="J497" i="4"/>
  <c r="I497" i="4"/>
  <c r="K496" i="4"/>
  <c r="J496" i="4"/>
  <c r="I496" i="4"/>
  <c r="K495" i="4"/>
  <c r="J495" i="4"/>
  <c r="I495" i="4"/>
  <c r="K494" i="4"/>
  <c r="J494" i="4"/>
  <c r="I494" i="4"/>
  <c r="K493" i="4"/>
  <c r="J493" i="4"/>
  <c r="I493" i="4"/>
  <c r="K492" i="4"/>
  <c r="J492" i="4"/>
  <c r="I492" i="4"/>
  <c r="K491" i="4"/>
  <c r="J491" i="4"/>
  <c r="I491" i="4"/>
  <c r="K490" i="4"/>
  <c r="J490" i="4"/>
  <c r="I490" i="4"/>
  <c r="K489" i="4"/>
  <c r="J489" i="4"/>
  <c r="I489" i="4"/>
  <c r="K488" i="4"/>
  <c r="J488" i="4"/>
  <c r="I488" i="4"/>
  <c r="K487" i="4"/>
  <c r="J487" i="4"/>
  <c r="I487" i="4"/>
  <c r="K486" i="4"/>
  <c r="J486" i="4"/>
  <c r="I486" i="4"/>
  <c r="K485" i="4"/>
  <c r="J485" i="4"/>
  <c r="I485" i="4"/>
  <c r="K484" i="4"/>
  <c r="J484" i="4"/>
  <c r="I484" i="4"/>
  <c r="K483" i="4"/>
  <c r="J483" i="4"/>
  <c r="I483" i="4"/>
  <c r="K482" i="4"/>
  <c r="J482" i="4"/>
  <c r="I482" i="4"/>
  <c r="K481" i="4"/>
  <c r="J481" i="4"/>
  <c r="I481" i="4"/>
  <c r="K480" i="4"/>
  <c r="J480" i="4"/>
  <c r="I480" i="4"/>
  <c r="K479" i="4"/>
  <c r="J479" i="4"/>
  <c r="I479" i="4"/>
  <c r="K478" i="4"/>
  <c r="J478" i="4"/>
  <c r="I478" i="4"/>
  <c r="K477" i="4"/>
  <c r="J477" i="4"/>
  <c r="I477" i="4"/>
  <c r="K476" i="4"/>
  <c r="J476" i="4"/>
  <c r="I476" i="4"/>
  <c r="K475" i="4"/>
  <c r="J475" i="4"/>
  <c r="I475" i="4"/>
  <c r="K474" i="4"/>
  <c r="J474" i="4"/>
  <c r="I474" i="4"/>
  <c r="K473" i="4"/>
  <c r="J473" i="4"/>
  <c r="I473" i="4"/>
  <c r="K472" i="4"/>
  <c r="J472" i="4"/>
  <c r="I472" i="4"/>
  <c r="K471" i="4"/>
  <c r="J471" i="4"/>
  <c r="I471" i="4"/>
  <c r="K470" i="4"/>
  <c r="J470" i="4"/>
  <c r="I470" i="4"/>
  <c r="K469" i="4"/>
  <c r="J469" i="4"/>
  <c r="I469" i="4"/>
  <c r="K468" i="4"/>
  <c r="J468" i="4"/>
  <c r="I468" i="4"/>
  <c r="K467" i="4"/>
  <c r="J467" i="4"/>
  <c r="I467" i="4"/>
  <c r="K466" i="4"/>
  <c r="J466" i="4"/>
  <c r="I466" i="4"/>
  <c r="K465" i="4"/>
  <c r="J465" i="4"/>
  <c r="I465" i="4"/>
  <c r="K464" i="4"/>
  <c r="J464" i="4"/>
  <c r="I464" i="4"/>
  <c r="K463" i="4"/>
  <c r="J463" i="4"/>
  <c r="I463" i="4"/>
  <c r="K462" i="4"/>
  <c r="J462" i="4"/>
  <c r="I462" i="4"/>
  <c r="K461" i="4"/>
  <c r="J461" i="4"/>
  <c r="I461" i="4"/>
  <c r="K460" i="4"/>
  <c r="J460" i="4"/>
  <c r="I460" i="4"/>
  <c r="K459" i="4"/>
  <c r="J459" i="4"/>
  <c r="I459" i="4"/>
  <c r="K458" i="4"/>
  <c r="J458" i="4"/>
  <c r="I458" i="4"/>
  <c r="K457" i="4"/>
  <c r="J457" i="4"/>
  <c r="I457" i="4"/>
  <c r="K456" i="4"/>
  <c r="J456" i="4"/>
  <c r="I456" i="4"/>
  <c r="K455" i="4"/>
  <c r="J455" i="4"/>
  <c r="I455" i="4"/>
  <c r="K454" i="4"/>
  <c r="J454" i="4"/>
  <c r="I454" i="4"/>
  <c r="K453" i="4"/>
  <c r="J453" i="4"/>
  <c r="I453" i="4"/>
  <c r="K452" i="4"/>
  <c r="J452" i="4"/>
  <c r="I452" i="4"/>
  <c r="K451" i="4"/>
  <c r="J451" i="4"/>
  <c r="I451" i="4"/>
  <c r="K450" i="4"/>
  <c r="J450" i="4"/>
  <c r="I450" i="4"/>
  <c r="K449" i="4"/>
  <c r="J449" i="4"/>
  <c r="I449" i="4"/>
  <c r="K448" i="4"/>
  <c r="J448" i="4"/>
  <c r="I448" i="4"/>
  <c r="K447" i="4"/>
  <c r="J447" i="4"/>
  <c r="I447" i="4"/>
  <c r="K446" i="4"/>
  <c r="J446" i="4"/>
  <c r="I446" i="4"/>
  <c r="K445" i="4"/>
  <c r="J445" i="4"/>
  <c r="I445" i="4"/>
  <c r="K444" i="4"/>
  <c r="J444" i="4"/>
  <c r="I444" i="4"/>
  <c r="K443" i="4"/>
  <c r="J443" i="4"/>
  <c r="I443" i="4"/>
  <c r="K442" i="4"/>
  <c r="J442" i="4"/>
  <c r="I442" i="4"/>
  <c r="K441" i="4"/>
  <c r="J441" i="4"/>
  <c r="I441" i="4"/>
  <c r="K440" i="4"/>
  <c r="J440" i="4"/>
  <c r="I440" i="4"/>
  <c r="K439" i="4"/>
  <c r="J439" i="4"/>
  <c r="I439" i="4"/>
  <c r="K438" i="4"/>
  <c r="J438" i="4"/>
  <c r="I438" i="4"/>
  <c r="K437" i="4"/>
  <c r="J437" i="4"/>
  <c r="I437" i="4"/>
  <c r="K436" i="4"/>
  <c r="J436" i="4"/>
  <c r="I436" i="4"/>
  <c r="K435" i="4"/>
  <c r="J435" i="4"/>
  <c r="I435" i="4"/>
  <c r="K434" i="4"/>
  <c r="J434" i="4"/>
  <c r="I434" i="4"/>
  <c r="K433" i="4"/>
  <c r="J433" i="4"/>
  <c r="I433" i="4"/>
  <c r="K432" i="4"/>
  <c r="J432" i="4"/>
  <c r="I432" i="4"/>
  <c r="K431" i="4"/>
  <c r="J431" i="4"/>
  <c r="I431" i="4"/>
  <c r="K430" i="4"/>
  <c r="J430" i="4"/>
  <c r="I430" i="4"/>
  <c r="K429" i="4"/>
  <c r="J429" i="4"/>
  <c r="I429" i="4"/>
  <c r="K428" i="4"/>
  <c r="J428" i="4"/>
  <c r="I428" i="4"/>
  <c r="K427" i="4"/>
  <c r="J427" i="4"/>
  <c r="I427" i="4"/>
  <c r="K426" i="4"/>
  <c r="J426" i="4"/>
  <c r="I426" i="4"/>
  <c r="K425" i="4"/>
  <c r="J425" i="4"/>
  <c r="I425" i="4"/>
  <c r="K424" i="4"/>
  <c r="J424" i="4"/>
  <c r="I424" i="4"/>
  <c r="K423" i="4"/>
  <c r="J423" i="4"/>
  <c r="I423" i="4"/>
  <c r="K422" i="4"/>
  <c r="J422" i="4"/>
  <c r="I422" i="4"/>
  <c r="K421" i="4"/>
  <c r="J421" i="4"/>
  <c r="I421" i="4"/>
  <c r="K420" i="4"/>
  <c r="J420" i="4"/>
  <c r="I420" i="4"/>
  <c r="K419" i="4"/>
  <c r="J419" i="4"/>
  <c r="I419" i="4"/>
  <c r="K418" i="4"/>
  <c r="J418" i="4"/>
  <c r="I418" i="4"/>
  <c r="K417" i="4"/>
  <c r="J417" i="4"/>
  <c r="I417" i="4"/>
  <c r="K416" i="4"/>
  <c r="J416" i="4"/>
  <c r="I416" i="4"/>
  <c r="K415" i="4"/>
  <c r="J415" i="4"/>
  <c r="I415" i="4"/>
  <c r="K414" i="4"/>
  <c r="J414" i="4"/>
  <c r="I414" i="4"/>
  <c r="K413" i="4"/>
  <c r="J413" i="4"/>
  <c r="I413" i="4"/>
  <c r="K412" i="4"/>
  <c r="J412" i="4"/>
  <c r="I412" i="4"/>
  <c r="K411" i="4"/>
  <c r="J411" i="4"/>
  <c r="I411" i="4"/>
  <c r="K410" i="4"/>
  <c r="J410" i="4"/>
  <c r="I410" i="4"/>
  <c r="K409" i="4"/>
  <c r="J409" i="4"/>
  <c r="I409" i="4"/>
  <c r="K408" i="4"/>
  <c r="J408" i="4"/>
  <c r="I408" i="4"/>
  <c r="K407" i="4"/>
  <c r="J407" i="4"/>
  <c r="I407" i="4"/>
  <c r="K406" i="4"/>
  <c r="J406" i="4"/>
  <c r="I406" i="4"/>
  <c r="K405" i="4"/>
  <c r="J405" i="4"/>
  <c r="I405" i="4"/>
  <c r="K404" i="4"/>
  <c r="J404" i="4"/>
  <c r="I404" i="4"/>
  <c r="K403" i="4"/>
  <c r="J403" i="4"/>
  <c r="I403" i="4"/>
  <c r="K402" i="4"/>
  <c r="J402" i="4"/>
  <c r="I402" i="4"/>
  <c r="K401" i="4"/>
  <c r="J401" i="4"/>
  <c r="I401" i="4"/>
  <c r="K400" i="4"/>
  <c r="J400" i="4"/>
  <c r="I400" i="4"/>
  <c r="K399" i="4"/>
  <c r="J399" i="4"/>
  <c r="I399" i="4"/>
  <c r="K398" i="4"/>
  <c r="J398" i="4"/>
  <c r="I398" i="4"/>
  <c r="K397" i="4"/>
  <c r="J397" i="4"/>
  <c r="I397" i="4"/>
  <c r="K396" i="4"/>
  <c r="J396" i="4"/>
  <c r="I396" i="4"/>
  <c r="K395" i="4"/>
  <c r="J395" i="4"/>
  <c r="I395" i="4"/>
  <c r="K394" i="4"/>
  <c r="J394" i="4"/>
  <c r="I394" i="4"/>
  <c r="K393" i="4"/>
  <c r="J393" i="4"/>
  <c r="I393" i="4"/>
  <c r="K392" i="4"/>
  <c r="J392" i="4"/>
  <c r="I392" i="4"/>
  <c r="K391" i="4"/>
  <c r="J391" i="4"/>
  <c r="I391" i="4"/>
  <c r="K390" i="4"/>
  <c r="J390" i="4"/>
  <c r="I390" i="4"/>
  <c r="K389" i="4"/>
  <c r="J389" i="4"/>
  <c r="I389" i="4"/>
  <c r="K388" i="4"/>
  <c r="J388" i="4"/>
  <c r="I388" i="4"/>
  <c r="K387" i="4"/>
  <c r="J387" i="4"/>
  <c r="I387" i="4"/>
  <c r="K386" i="4"/>
  <c r="J386" i="4"/>
  <c r="I386" i="4"/>
  <c r="K385" i="4"/>
  <c r="J385" i="4"/>
  <c r="I385" i="4"/>
  <c r="K384" i="4"/>
  <c r="J384" i="4"/>
  <c r="I384" i="4"/>
  <c r="K383" i="4"/>
  <c r="J383" i="4"/>
  <c r="I383" i="4"/>
  <c r="K382" i="4"/>
  <c r="J382" i="4"/>
  <c r="I382" i="4"/>
  <c r="K381" i="4"/>
  <c r="J381" i="4"/>
  <c r="I381" i="4"/>
  <c r="K380" i="4"/>
  <c r="J380" i="4"/>
  <c r="I380" i="4"/>
  <c r="K379" i="4"/>
  <c r="J379" i="4"/>
  <c r="I379" i="4"/>
  <c r="K378" i="4"/>
  <c r="J378" i="4"/>
  <c r="I378" i="4"/>
  <c r="K377" i="4"/>
  <c r="J377" i="4"/>
  <c r="I377" i="4"/>
  <c r="K376" i="4"/>
  <c r="J376" i="4"/>
  <c r="I376" i="4"/>
  <c r="K375" i="4"/>
  <c r="J375" i="4"/>
  <c r="I375" i="4"/>
  <c r="K374" i="4"/>
  <c r="J374" i="4"/>
  <c r="I374" i="4"/>
  <c r="K373" i="4"/>
  <c r="J373" i="4"/>
  <c r="I373" i="4"/>
  <c r="K372" i="4"/>
  <c r="J372" i="4"/>
  <c r="I372" i="4"/>
  <c r="K371" i="4"/>
  <c r="J371" i="4"/>
  <c r="I371" i="4"/>
  <c r="K370" i="4"/>
  <c r="J370" i="4"/>
  <c r="I370" i="4"/>
  <c r="K369" i="4"/>
  <c r="J369" i="4"/>
  <c r="I369" i="4"/>
  <c r="K368" i="4"/>
  <c r="J368" i="4"/>
  <c r="I368" i="4"/>
  <c r="K367" i="4"/>
  <c r="J367" i="4"/>
  <c r="I367" i="4"/>
  <c r="K366" i="4"/>
  <c r="J366" i="4"/>
  <c r="I366" i="4"/>
  <c r="K365" i="4"/>
  <c r="J365" i="4"/>
  <c r="I365" i="4"/>
  <c r="K364" i="4"/>
  <c r="J364" i="4"/>
  <c r="I364" i="4"/>
  <c r="K363" i="4"/>
  <c r="J363" i="4"/>
  <c r="I363" i="4"/>
  <c r="K362" i="4"/>
  <c r="J362" i="4"/>
  <c r="I362" i="4"/>
  <c r="K361" i="4"/>
  <c r="J361" i="4"/>
  <c r="I361" i="4"/>
  <c r="K360" i="4"/>
  <c r="J360" i="4"/>
  <c r="I360" i="4"/>
  <c r="K359" i="4"/>
  <c r="J359" i="4"/>
  <c r="I359" i="4"/>
  <c r="K358" i="4"/>
  <c r="J358" i="4"/>
  <c r="I358" i="4"/>
  <c r="K357" i="4"/>
  <c r="J357" i="4"/>
  <c r="I357" i="4"/>
  <c r="K356" i="4"/>
  <c r="J356" i="4"/>
  <c r="I356" i="4"/>
  <c r="K355" i="4"/>
  <c r="J355" i="4"/>
  <c r="I355" i="4"/>
  <c r="K354" i="4"/>
  <c r="J354" i="4"/>
  <c r="I354" i="4"/>
  <c r="K353" i="4"/>
  <c r="J353" i="4"/>
  <c r="I353" i="4"/>
  <c r="K352" i="4"/>
  <c r="J352" i="4"/>
  <c r="I352" i="4"/>
  <c r="K351" i="4"/>
  <c r="J351" i="4"/>
  <c r="I351" i="4"/>
  <c r="K350" i="4"/>
  <c r="J350" i="4"/>
  <c r="I350" i="4"/>
  <c r="K349" i="4"/>
  <c r="J349" i="4"/>
  <c r="I349" i="4"/>
  <c r="K348" i="4"/>
  <c r="J348" i="4"/>
  <c r="I348" i="4"/>
  <c r="K347" i="4"/>
  <c r="J347" i="4"/>
  <c r="I347" i="4"/>
  <c r="K346" i="4"/>
  <c r="J346" i="4"/>
  <c r="I346" i="4"/>
  <c r="K345" i="4"/>
  <c r="J345" i="4"/>
  <c r="I345" i="4"/>
  <c r="K344" i="4"/>
  <c r="J344" i="4"/>
  <c r="I344" i="4"/>
  <c r="K343" i="4"/>
  <c r="J343" i="4"/>
  <c r="I343" i="4"/>
  <c r="K342" i="4"/>
  <c r="J342" i="4"/>
  <c r="I342" i="4"/>
  <c r="K341" i="4"/>
  <c r="J341" i="4"/>
  <c r="I341" i="4"/>
  <c r="K340" i="4"/>
  <c r="J340" i="4"/>
  <c r="I340" i="4"/>
  <c r="K339" i="4"/>
  <c r="J339" i="4"/>
  <c r="I339" i="4"/>
  <c r="K338" i="4"/>
  <c r="J338" i="4"/>
  <c r="I338" i="4"/>
  <c r="K337" i="4"/>
  <c r="J337" i="4"/>
  <c r="I337" i="4"/>
  <c r="K336" i="4"/>
  <c r="J336" i="4"/>
  <c r="I336" i="4"/>
  <c r="K335" i="4"/>
  <c r="J335" i="4"/>
  <c r="I335" i="4"/>
  <c r="K334" i="4"/>
  <c r="J334" i="4"/>
  <c r="I334" i="4"/>
  <c r="K333" i="4"/>
  <c r="J333" i="4"/>
  <c r="I333" i="4"/>
  <c r="K332" i="4"/>
  <c r="J332" i="4"/>
  <c r="I332" i="4"/>
  <c r="K331" i="4"/>
  <c r="J331" i="4"/>
  <c r="I331" i="4"/>
  <c r="K330" i="4"/>
  <c r="J330" i="4"/>
  <c r="I330" i="4"/>
  <c r="K329" i="4"/>
  <c r="J329" i="4"/>
  <c r="I329" i="4"/>
  <c r="K328" i="4"/>
  <c r="J328" i="4"/>
  <c r="I328" i="4"/>
  <c r="K327" i="4"/>
  <c r="J327" i="4"/>
  <c r="I327" i="4"/>
  <c r="K326" i="4"/>
  <c r="J326" i="4"/>
  <c r="I326" i="4"/>
  <c r="K325" i="4"/>
  <c r="J325" i="4"/>
  <c r="I325" i="4"/>
  <c r="K324" i="4"/>
  <c r="J324" i="4"/>
  <c r="I324" i="4"/>
  <c r="K323" i="4"/>
  <c r="J323" i="4"/>
  <c r="I323" i="4"/>
  <c r="K322" i="4"/>
  <c r="J322" i="4"/>
  <c r="I322" i="4"/>
  <c r="K321" i="4"/>
  <c r="J321" i="4"/>
  <c r="I321" i="4"/>
  <c r="K320" i="4"/>
  <c r="J320" i="4"/>
  <c r="I320" i="4"/>
  <c r="K319" i="4"/>
  <c r="J319" i="4"/>
  <c r="I319" i="4"/>
  <c r="K318" i="4"/>
  <c r="J318" i="4"/>
  <c r="I318" i="4"/>
  <c r="K317" i="4"/>
  <c r="J317" i="4"/>
  <c r="I317" i="4"/>
  <c r="K316" i="4"/>
  <c r="J316" i="4"/>
  <c r="I316" i="4"/>
  <c r="K315" i="4"/>
  <c r="J315" i="4"/>
  <c r="I315" i="4"/>
  <c r="K314" i="4"/>
  <c r="J314" i="4"/>
  <c r="I314" i="4"/>
  <c r="K313" i="4"/>
  <c r="J313" i="4"/>
  <c r="I313" i="4"/>
  <c r="K312" i="4"/>
  <c r="J312" i="4"/>
  <c r="I312" i="4"/>
  <c r="K311" i="4"/>
  <c r="J311" i="4"/>
  <c r="I311" i="4"/>
  <c r="K310" i="4"/>
  <c r="J310" i="4"/>
  <c r="I310" i="4"/>
  <c r="K309" i="4"/>
  <c r="J309" i="4"/>
  <c r="I309" i="4"/>
  <c r="K308" i="4"/>
  <c r="J308" i="4"/>
  <c r="I308" i="4"/>
  <c r="K307" i="4"/>
  <c r="J307" i="4"/>
  <c r="I307" i="4"/>
  <c r="K306" i="4"/>
  <c r="J306" i="4"/>
  <c r="I306" i="4"/>
  <c r="K305" i="4"/>
  <c r="J305" i="4"/>
  <c r="I305" i="4"/>
  <c r="K304" i="4"/>
  <c r="J304" i="4"/>
  <c r="I304" i="4"/>
  <c r="K303" i="4"/>
  <c r="J303" i="4"/>
  <c r="I303" i="4"/>
  <c r="K302" i="4"/>
  <c r="J302" i="4"/>
  <c r="I302" i="4"/>
  <c r="K301" i="4"/>
  <c r="J301" i="4"/>
  <c r="I301" i="4"/>
  <c r="K300" i="4"/>
  <c r="J300" i="4"/>
  <c r="I300" i="4"/>
  <c r="K299" i="4"/>
  <c r="J299" i="4"/>
  <c r="I299" i="4"/>
  <c r="K298" i="4"/>
  <c r="J298" i="4"/>
  <c r="I298" i="4"/>
  <c r="K297" i="4"/>
  <c r="J297" i="4"/>
  <c r="I297" i="4"/>
  <c r="K296" i="4"/>
  <c r="J296" i="4"/>
  <c r="I296" i="4"/>
  <c r="K295" i="4"/>
  <c r="J295" i="4"/>
  <c r="I295" i="4"/>
  <c r="K294" i="4"/>
  <c r="J294" i="4"/>
  <c r="I294" i="4"/>
  <c r="K293" i="4"/>
  <c r="J293" i="4"/>
  <c r="I293" i="4"/>
  <c r="K292" i="4"/>
  <c r="J292" i="4"/>
  <c r="I292" i="4"/>
  <c r="K291" i="4"/>
  <c r="J291" i="4"/>
  <c r="I291" i="4"/>
  <c r="K290" i="4"/>
  <c r="J290" i="4"/>
  <c r="I290" i="4"/>
  <c r="K289" i="4"/>
  <c r="J289" i="4"/>
  <c r="I289" i="4"/>
  <c r="K288" i="4"/>
  <c r="J288" i="4"/>
  <c r="I288" i="4"/>
  <c r="K287" i="4"/>
  <c r="J287" i="4"/>
  <c r="I287" i="4"/>
  <c r="K286" i="4"/>
  <c r="J286" i="4"/>
  <c r="I286" i="4"/>
  <c r="K285" i="4"/>
  <c r="J285" i="4"/>
  <c r="I285" i="4"/>
  <c r="K284" i="4"/>
  <c r="J284" i="4"/>
  <c r="I284" i="4"/>
  <c r="K283" i="4"/>
  <c r="J283" i="4"/>
  <c r="I283" i="4"/>
  <c r="K282" i="4"/>
  <c r="J282" i="4"/>
  <c r="I282" i="4"/>
  <c r="K281" i="4"/>
  <c r="J281" i="4"/>
  <c r="I281" i="4"/>
  <c r="K280" i="4"/>
  <c r="J280" i="4"/>
  <c r="I280" i="4"/>
  <c r="K279" i="4"/>
  <c r="J279" i="4"/>
  <c r="I279" i="4"/>
  <c r="K278" i="4"/>
  <c r="J278" i="4"/>
  <c r="I278" i="4"/>
  <c r="K277" i="4"/>
  <c r="J277" i="4"/>
  <c r="I277" i="4"/>
  <c r="K276" i="4"/>
  <c r="J276" i="4"/>
  <c r="I276" i="4"/>
  <c r="K275" i="4"/>
  <c r="J275" i="4"/>
  <c r="I275" i="4"/>
  <c r="K274" i="4"/>
  <c r="J274" i="4"/>
  <c r="I274" i="4"/>
  <c r="K273" i="4"/>
  <c r="J273" i="4"/>
  <c r="I273" i="4"/>
  <c r="K272" i="4"/>
  <c r="J272" i="4"/>
  <c r="I272" i="4"/>
  <c r="K271" i="4"/>
  <c r="J271" i="4"/>
  <c r="I271" i="4"/>
  <c r="K270" i="4"/>
  <c r="J270" i="4"/>
  <c r="I270" i="4"/>
  <c r="K269" i="4"/>
  <c r="J269" i="4"/>
  <c r="I269" i="4"/>
  <c r="K268" i="4"/>
  <c r="J268" i="4"/>
  <c r="I268" i="4"/>
  <c r="K267" i="4"/>
  <c r="J267" i="4"/>
  <c r="I267" i="4"/>
  <c r="K266" i="4"/>
  <c r="J266" i="4"/>
  <c r="I266" i="4"/>
  <c r="K265" i="4"/>
  <c r="J265" i="4"/>
  <c r="I265" i="4"/>
  <c r="K264" i="4"/>
  <c r="J264" i="4"/>
  <c r="I264" i="4"/>
  <c r="K263" i="4"/>
  <c r="J263" i="4"/>
  <c r="I263" i="4"/>
  <c r="K262" i="4"/>
  <c r="J262" i="4"/>
  <c r="I262" i="4"/>
  <c r="K261" i="4"/>
  <c r="J261" i="4"/>
  <c r="I261" i="4"/>
  <c r="K260" i="4"/>
  <c r="J260" i="4"/>
  <c r="I260" i="4"/>
  <c r="K259" i="4"/>
  <c r="J259" i="4"/>
  <c r="I259" i="4"/>
  <c r="K258" i="4"/>
  <c r="J258" i="4"/>
  <c r="I258" i="4"/>
  <c r="K257" i="4"/>
  <c r="J257" i="4"/>
  <c r="I257" i="4"/>
  <c r="K256" i="4"/>
  <c r="J256" i="4"/>
  <c r="I256" i="4"/>
  <c r="K255" i="4"/>
  <c r="J255" i="4"/>
  <c r="I255" i="4"/>
  <c r="K254" i="4"/>
  <c r="J254" i="4"/>
  <c r="I254" i="4"/>
  <c r="K253" i="4"/>
  <c r="J253" i="4"/>
  <c r="I253" i="4"/>
  <c r="K252" i="4"/>
  <c r="J252" i="4"/>
  <c r="I252" i="4"/>
  <c r="K251" i="4"/>
  <c r="J251" i="4"/>
  <c r="I251" i="4"/>
  <c r="K250" i="4"/>
  <c r="J250" i="4"/>
  <c r="I250" i="4"/>
  <c r="K249" i="4"/>
  <c r="J249" i="4"/>
  <c r="I249" i="4"/>
  <c r="K248" i="4"/>
  <c r="J248" i="4"/>
  <c r="I248" i="4"/>
  <c r="K247" i="4"/>
  <c r="J247" i="4"/>
  <c r="I247" i="4"/>
  <c r="K246" i="4"/>
  <c r="J246" i="4"/>
  <c r="I246" i="4"/>
  <c r="K245" i="4"/>
  <c r="J245" i="4"/>
  <c r="I245" i="4"/>
  <c r="K244" i="4"/>
  <c r="J244" i="4"/>
  <c r="I244" i="4"/>
  <c r="K243" i="4"/>
  <c r="J243" i="4"/>
  <c r="I243" i="4"/>
  <c r="K242" i="4"/>
  <c r="J242" i="4"/>
  <c r="I242" i="4"/>
  <c r="K241" i="4"/>
  <c r="J241" i="4"/>
  <c r="I241" i="4"/>
  <c r="K240" i="4"/>
  <c r="J240" i="4"/>
  <c r="I240" i="4"/>
  <c r="K239" i="4"/>
  <c r="J239" i="4"/>
  <c r="I239" i="4"/>
  <c r="K238" i="4"/>
  <c r="J238" i="4"/>
  <c r="I238" i="4"/>
  <c r="K237" i="4"/>
  <c r="J237" i="4"/>
  <c r="I237" i="4"/>
  <c r="K236" i="4"/>
  <c r="J236" i="4"/>
  <c r="I236" i="4"/>
  <c r="K235" i="4"/>
  <c r="J235" i="4"/>
  <c r="I235" i="4"/>
  <c r="K234" i="4"/>
  <c r="J234" i="4"/>
  <c r="I234" i="4"/>
  <c r="K233" i="4"/>
  <c r="J233" i="4"/>
  <c r="I233" i="4"/>
  <c r="K232" i="4"/>
  <c r="J232" i="4"/>
  <c r="I232" i="4"/>
  <c r="K231" i="4"/>
  <c r="J231" i="4"/>
  <c r="I231" i="4"/>
  <c r="K230" i="4"/>
  <c r="J230" i="4"/>
  <c r="I230" i="4"/>
  <c r="K229" i="4"/>
  <c r="J229" i="4"/>
  <c r="I229" i="4"/>
  <c r="K228" i="4"/>
  <c r="J228" i="4"/>
  <c r="I228" i="4"/>
  <c r="K227" i="4"/>
  <c r="J227" i="4"/>
  <c r="I227" i="4"/>
  <c r="K226" i="4"/>
  <c r="J226" i="4"/>
  <c r="I226" i="4"/>
  <c r="K225" i="4"/>
  <c r="J225" i="4"/>
  <c r="I225" i="4"/>
  <c r="K224" i="4"/>
  <c r="J224" i="4"/>
  <c r="I224" i="4"/>
  <c r="K223" i="4"/>
  <c r="J223" i="4"/>
  <c r="I223" i="4"/>
  <c r="K222" i="4"/>
  <c r="J222" i="4"/>
  <c r="I222" i="4"/>
  <c r="K221" i="4"/>
  <c r="J221" i="4"/>
  <c r="I221" i="4"/>
  <c r="K220" i="4"/>
  <c r="J220" i="4"/>
  <c r="I220" i="4"/>
  <c r="K219" i="4"/>
  <c r="J219" i="4"/>
  <c r="I219" i="4"/>
  <c r="K218" i="4"/>
  <c r="J218" i="4"/>
  <c r="I218" i="4"/>
  <c r="K217" i="4"/>
  <c r="J217" i="4"/>
  <c r="I217" i="4"/>
  <c r="K216" i="4"/>
  <c r="J216" i="4"/>
  <c r="I216" i="4"/>
  <c r="K215" i="4"/>
  <c r="J215" i="4"/>
  <c r="I215" i="4"/>
  <c r="K214" i="4"/>
  <c r="J214" i="4"/>
  <c r="I214" i="4"/>
  <c r="K213" i="4"/>
  <c r="J213" i="4"/>
  <c r="I213" i="4"/>
  <c r="K212" i="4"/>
  <c r="J212" i="4"/>
  <c r="I212" i="4"/>
  <c r="K211" i="4"/>
  <c r="J211" i="4"/>
  <c r="I211" i="4"/>
  <c r="K210" i="4"/>
  <c r="J210" i="4"/>
  <c r="I210" i="4"/>
  <c r="K209" i="4"/>
  <c r="J209" i="4"/>
  <c r="I209" i="4"/>
  <c r="K208" i="4"/>
  <c r="J208" i="4"/>
  <c r="I208" i="4"/>
  <c r="K207" i="4"/>
  <c r="J207" i="4"/>
  <c r="I207" i="4"/>
  <c r="K206" i="4"/>
  <c r="J206" i="4"/>
  <c r="I206" i="4"/>
  <c r="K205" i="4"/>
  <c r="J205" i="4"/>
  <c r="I205" i="4"/>
  <c r="K204" i="4"/>
  <c r="J204" i="4"/>
  <c r="I204" i="4"/>
  <c r="K203" i="4"/>
  <c r="J203" i="4"/>
  <c r="I203" i="4"/>
  <c r="K202" i="4"/>
  <c r="J202" i="4"/>
  <c r="I202" i="4"/>
  <c r="K201" i="4"/>
  <c r="J201" i="4"/>
  <c r="I201" i="4"/>
  <c r="K200" i="4"/>
  <c r="J200" i="4"/>
  <c r="I200" i="4"/>
  <c r="K199" i="4"/>
  <c r="J199" i="4"/>
  <c r="I199" i="4"/>
  <c r="K198" i="4"/>
  <c r="J198" i="4"/>
  <c r="I198" i="4"/>
  <c r="K197" i="4"/>
  <c r="J197" i="4"/>
  <c r="I197" i="4"/>
  <c r="K196" i="4"/>
  <c r="J196" i="4"/>
  <c r="I196" i="4"/>
  <c r="K195" i="4"/>
  <c r="J195" i="4"/>
  <c r="I195" i="4"/>
  <c r="K194" i="4"/>
  <c r="J194" i="4"/>
  <c r="I194" i="4"/>
  <c r="K193" i="4"/>
  <c r="J193" i="4"/>
  <c r="I193" i="4"/>
  <c r="K192" i="4"/>
  <c r="J192" i="4"/>
  <c r="I192" i="4"/>
  <c r="K191" i="4"/>
  <c r="J191" i="4"/>
  <c r="I191" i="4"/>
  <c r="K190" i="4"/>
  <c r="J190" i="4"/>
  <c r="I190" i="4"/>
  <c r="K189" i="4"/>
  <c r="J189" i="4"/>
  <c r="I189" i="4"/>
  <c r="K188" i="4"/>
  <c r="J188" i="4"/>
  <c r="I188" i="4"/>
  <c r="K187" i="4"/>
  <c r="J187" i="4"/>
  <c r="I187" i="4"/>
  <c r="K186" i="4"/>
  <c r="J186" i="4"/>
  <c r="I186" i="4"/>
  <c r="K185" i="4"/>
  <c r="J185" i="4"/>
  <c r="I185" i="4"/>
  <c r="K184" i="4"/>
  <c r="J184" i="4"/>
  <c r="I184" i="4"/>
  <c r="K183" i="4"/>
  <c r="J183" i="4"/>
  <c r="I183" i="4"/>
  <c r="K182" i="4"/>
  <c r="J182" i="4"/>
  <c r="I182" i="4"/>
  <c r="K181" i="4"/>
  <c r="J181" i="4"/>
  <c r="I181" i="4"/>
  <c r="K180" i="4"/>
  <c r="J180" i="4"/>
  <c r="I180" i="4"/>
  <c r="K179" i="4"/>
  <c r="J179" i="4"/>
  <c r="I179" i="4"/>
  <c r="K178" i="4"/>
  <c r="J178" i="4"/>
  <c r="I178" i="4"/>
  <c r="K177" i="4"/>
  <c r="J177" i="4"/>
  <c r="I177" i="4"/>
  <c r="K176" i="4"/>
  <c r="J176" i="4"/>
  <c r="I176" i="4"/>
  <c r="K175" i="4"/>
  <c r="J175" i="4"/>
  <c r="I175" i="4"/>
  <c r="K174" i="4"/>
  <c r="J174" i="4"/>
  <c r="I174" i="4"/>
  <c r="K173" i="4"/>
  <c r="J173" i="4"/>
  <c r="I173" i="4"/>
  <c r="K172" i="4"/>
  <c r="J172" i="4"/>
  <c r="I172" i="4"/>
  <c r="K171" i="4"/>
  <c r="J171" i="4"/>
  <c r="I171" i="4"/>
  <c r="K170" i="4"/>
  <c r="J170" i="4"/>
  <c r="I170" i="4"/>
  <c r="K169" i="4"/>
  <c r="J169" i="4"/>
  <c r="I169" i="4"/>
  <c r="K168" i="4"/>
  <c r="J168" i="4"/>
  <c r="I168" i="4"/>
  <c r="K167" i="4"/>
  <c r="J167" i="4"/>
  <c r="I167" i="4"/>
  <c r="K166" i="4"/>
  <c r="J166" i="4"/>
  <c r="I166" i="4"/>
  <c r="K165" i="4"/>
  <c r="J165" i="4"/>
  <c r="I165" i="4"/>
  <c r="K164" i="4"/>
  <c r="J164" i="4"/>
  <c r="I164" i="4"/>
  <c r="K163" i="4"/>
  <c r="J163" i="4"/>
  <c r="I163" i="4"/>
  <c r="K162" i="4"/>
  <c r="J162" i="4"/>
  <c r="I162" i="4"/>
  <c r="K161" i="4"/>
  <c r="J161" i="4"/>
  <c r="I161" i="4"/>
  <c r="K160" i="4"/>
  <c r="J160" i="4"/>
  <c r="I160" i="4"/>
  <c r="K159" i="4"/>
  <c r="J159" i="4"/>
  <c r="I159" i="4"/>
  <c r="K158" i="4"/>
  <c r="J158" i="4"/>
  <c r="I158" i="4"/>
  <c r="K157" i="4"/>
  <c r="J157" i="4"/>
  <c r="I157" i="4"/>
  <c r="K156" i="4"/>
  <c r="J156" i="4"/>
  <c r="I156" i="4"/>
  <c r="K155" i="4"/>
  <c r="J155" i="4"/>
  <c r="I155" i="4"/>
  <c r="K154" i="4"/>
  <c r="J154" i="4"/>
  <c r="I154" i="4"/>
  <c r="K153" i="4"/>
  <c r="J153" i="4"/>
  <c r="I153" i="4"/>
  <c r="K152" i="4"/>
  <c r="J152" i="4"/>
  <c r="I152" i="4"/>
  <c r="K151" i="4"/>
  <c r="J151" i="4"/>
  <c r="I151" i="4"/>
  <c r="K150" i="4"/>
  <c r="J150" i="4"/>
  <c r="I150" i="4"/>
  <c r="K149" i="4"/>
  <c r="J149" i="4"/>
  <c r="I149" i="4"/>
  <c r="K148" i="4"/>
  <c r="J148" i="4"/>
  <c r="I148" i="4"/>
  <c r="K147" i="4"/>
  <c r="J147" i="4"/>
  <c r="I147" i="4"/>
  <c r="K146" i="4"/>
  <c r="J146" i="4"/>
  <c r="I146" i="4"/>
  <c r="K145" i="4"/>
  <c r="J145" i="4"/>
  <c r="I145" i="4"/>
  <c r="K144" i="4"/>
  <c r="J144" i="4"/>
  <c r="I144" i="4"/>
  <c r="K143" i="4"/>
  <c r="J143" i="4"/>
  <c r="I143" i="4"/>
  <c r="K142" i="4"/>
  <c r="J142" i="4"/>
  <c r="I142" i="4"/>
  <c r="K141" i="4"/>
  <c r="J141" i="4"/>
  <c r="I141" i="4"/>
  <c r="K140" i="4"/>
  <c r="J140" i="4"/>
  <c r="I140" i="4"/>
  <c r="K139" i="4"/>
  <c r="J139" i="4"/>
  <c r="I139" i="4"/>
  <c r="K138" i="4"/>
  <c r="J138" i="4"/>
  <c r="I138" i="4"/>
  <c r="K137" i="4"/>
  <c r="J137" i="4"/>
  <c r="I137" i="4"/>
  <c r="K136" i="4"/>
  <c r="J136" i="4"/>
  <c r="I136" i="4"/>
  <c r="K135" i="4"/>
  <c r="J135" i="4"/>
  <c r="I135" i="4"/>
  <c r="K134" i="4"/>
  <c r="J134" i="4"/>
  <c r="I134" i="4"/>
  <c r="K133" i="4"/>
  <c r="J133" i="4"/>
  <c r="I133" i="4"/>
  <c r="K132" i="4"/>
  <c r="J132" i="4"/>
  <c r="I132" i="4"/>
  <c r="K131" i="4"/>
  <c r="J131" i="4"/>
  <c r="I131" i="4"/>
  <c r="K130" i="4"/>
  <c r="J130" i="4"/>
  <c r="I130" i="4"/>
  <c r="K129" i="4"/>
  <c r="J129" i="4"/>
  <c r="I129" i="4"/>
  <c r="K128" i="4"/>
  <c r="J128" i="4"/>
  <c r="I128" i="4"/>
  <c r="K127" i="4"/>
  <c r="J127" i="4"/>
  <c r="I127" i="4"/>
  <c r="K126" i="4"/>
  <c r="J126" i="4"/>
  <c r="I126" i="4"/>
  <c r="K125" i="4"/>
  <c r="J125" i="4"/>
  <c r="I125" i="4"/>
  <c r="K124" i="4"/>
  <c r="J124" i="4"/>
  <c r="I124" i="4"/>
  <c r="K123" i="4"/>
  <c r="J123" i="4"/>
  <c r="I123" i="4"/>
  <c r="K122" i="4"/>
  <c r="J122" i="4"/>
  <c r="I122" i="4"/>
  <c r="K121" i="4"/>
  <c r="J121" i="4"/>
  <c r="I121" i="4"/>
  <c r="K120" i="4"/>
  <c r="J120" i="4"/>
  <c r="I120" i="4"/>
  <c r="K119" i="4"/>
  <c r="J119" i="4"/>
  <c r="I119" i="4"/>
  <c r="K118" i="4"/>
  <c r="J118" i="4"/>
  <c r="I118" i="4"/>
  <c r="K117" i="4"/>
  <c r="J117" i="4"/>
  <c r="I117" i="4"/>
  <c r="K116" i="4"/>
  <c r="J116" i="4"/>
  <c r="I116" i="4"/>
  <c r="K115" i="4"/>
  <c r="J115" i="4"/>
  <c r="I115" i="4"/>
  <c r="K114" i="4"/>
  <c r="J114" i="4"/>
  <c r="I114" i="4"/>
  <c r="K113" i="4"/>
  <c r="J113" i="4"/>
  <c r="I113" i="4"/>
  <c r="K112" i="4"/>
  <c r="J112" i="4"/>
  <c r="I112" i="4"/>
  <c r="K111" i="4"/>
  <c r="J111" i="4"/>
  <c r="I111" i="4"/>
  <c r="K110" i="4"/>
  <c r="J110" i="4"/>
  <c r="I110" i="4"/>
  <c r="K109" i="4"/>
  <c r="J109" i="4"/>
  <c r="I109" i="4"/>
  <c r="K108" i="4"/>
  <c r="J108" i="4"/>
  <c r="I108" i="4"/>
  <c r="K107" i="4"/>
  <c r="J107" i="4"/>
  <c r="I107" i="4"/>
  <c r="K106" i="4"/>
  <c r="J106" i="4"/>
  <c r="I106" i="4"/>
  <c r="K105" i="4"/>
  <c r="J105" i="4"/>
  <c r="I105" i="4"/>
  <c r="K104" i="4"/>
  <c r="J104" i="4"/>
  <c r="I104" i="4"/>
  <c r="K103" i="4"/>
  <c r="J103" i="4"/>
  <c r="I103" i="4"/>
  <c r="K102" i="4"/>
  <c r="J102" i="4"/>
  <c r="I102" i="4"/>
  <c r="K101" i="4"/>
  <c r="J101" i="4"/>
  <c r="I101" i="4"/>
  <c r="K100" i="4"/>
  <c r="J100" i="4"/>
  <c r="I100" i="4"/>
  <c r="K99" i="4"/>
  <c r="J99" i="4"/>
  <c r="I99" i="4"/>
  <c r="K98" i="4"/>
  <c r="J98" i="4"/>
  <c r="I98" i="4"/>
  <c r="K97" i="4"/>
  <c r="J97" i="4"/>
  <c r="I97" i="4"/>
  <c r="K96" i="4"/>
  <c r="J96" i="4"/>
  <c r="I96" i="4"/>
  <c r="K95" i="4"/>
  <c r="J95" i="4"/>
  <c r="I95" i="4"/>
  <c r="K94" i="4"/>
  <c r="J94" i="4"/>
  <c r="I94" i="4"/>
  <c r="K93" i="4"/>
  <c r="J93" i="4"/>
  <c r="I93" i="4"/>
  <c r="K92" i="4"/>
  <c r="J92" i="4"/>
  <c r="I92" i="4"/>
  <c r="K91" i="4"/>
  <c r="J91" i="4"/>
  <c r="I91" i="4"/>
  <c r="K90" i="4"/>
  <c r="J90" i="4"/>
  <c r="I90" i="4"/>
  <c r="K89" i="4"/>
  <c r="J89" i="4"/>
  <c r="I89" i="4"/>
  <c r="K88" i="4"/>
  <c r="J88" i="4"/>
  <c r="I88" i="4"/>
  <c r="K87" i="4"/>
  <c r="J87" i="4"/>
  <c r="I87" i="4"/>
  <c r="K86" i="4"/>
  <c r="J86" i="4"/>
  <c r="I86" i="4"/>
  <c r="K85" i="4"/>
  <c r="J85" i="4"/>
  <c r="I85" i="4"/>
  <c r="K84" i="4"/>
  <c r="J84" i="4"/>
  <c r="I84" i="4"/>
  <c r="K83" i="4"/>
  <c r="J83" i="4"/>
  <c r="I83" i="4"/>
  <c r="K82" i="4"/>
  <c r="J82" i="4"/>
  <c r="I82" i="4"/>
  <c r="K81" i="4"/>
  <c r="J81" i="4"/>
  <c r="I81" i="4"/>
  <c r="K80" i="4"/>
  <c r="J80" i="4"/>
  <c r="I80" i="4"/>
  <c r="K79" i="4"/>
  <c r="J79" i="4"/>
  <c r="I79" i="4"/>
  <c r="K78" i="4"/>
  <c r="J78" i="4"/>
  <c r="I78" i="4"/>
  <c r="K77" i="4"/>
  <c r="J77" i="4"/>
  <c r="I77" i="4"/>
  <c r="K76" i="4"/>
  <c r="J76" i="4"/>
  <c r="I76" i="4"/>
  <c r="K75" i="4"/>
  <c r="J75" i="4"/>
  <c r="I75" i="4"/>
  <c r="K74" i="4"/>
  <c r="J74" i="4"/>
  <c r="I74" i="4"/>
  <c r="K73" i="4"/>
  <c r="J73" i="4"/>
  <c r="I73" i="4"/>
  <c r="K72" i="4"/>
  <c r="J72" i="4"/>
  <c r="I72" i="4"/>
  <c r="K71" i="4"/>
  <c r="J71" i="4"/>
  <c r="I71" i="4"/>
  <c r="C71" i="4"/>
  <c r="K70" i="4"/>
  <c r="J70" i="4"/>
  <c r="I70" i="4"/>
  <c r="K69" i="4"/>
  <c r="J69" i="4"/>
  <c r="I69" i="4"/>
  <c r="K68" i="4"/>
  <c r="J68" i="4"/>
  <c r="I68" i="4"/>
  <c r="K67" i="4"/>
  <c r="J67" i="4"/>
  <c r="I67" i="4"/>
  <c r="C67" i="4"/>
  <c r="K66" i="4"/>
  <c r="J66" i="4"/>
  <c r="I66" i="4"/>
  <c r="K65" i="4"/>
  <c r="J65" i="4"/>
  <c r="I65" i="4"/>
  <c r="K64" i="4"/>
  <c r="J64" i="4"/>
  <c r="I64" i="4"/>
  <c r="K63" i="4"/>
  <c r="J63" i="4"/>
  <c r="I63" i="4"/>
  <c r="K62" i="4"/>
  <c r="J62" i="4"/>
  <c r="I62" i="4"/>
  <c r="K61" i="4"/>
  <c r="J61" i="4"/>
  <c r="I61" i="4"/>
  <c r="K60" i="4"/>
  <c r="J60" i="4"/>
  <c r="I60" i="4"/>
  <c r="C60" i="4"/>
  <c r="K59" i="4"/>
  <c r="J59" i="4"/>
  <c r="I59" i="4"/>
  <c r="K58" i="4"/>
  <c r="J58" i="4"/>
  <c r="I58" i="4"/>
  <c r="K57" i="4"/>
  <c r="J57" i="4"/>
  <c r="I57" i="4"/>
  <c r="K56" i="4"/>
  <c r="J56" i="4"/>
  <c r="I56" i="4"/>
  <c r="K55" i="4"/>
  <c r="J55" i="4"/>
  <c r="I55" i="4"/>
  <c r="K54" i="4"/>
  <c r="J54" i="4"/>
  <c r="I54" i="4"/>
  <c r="K53" i="4"/>
  <c r="J53" i="4"/>
  <c r="I53" i="4"/>
  <c r="K52" i="4"/>
  <c r="J52" i="4"/>
  <c r="I52" i="4"/>
  <c r="K51" i="4"/>
  <c r="J51" i="4"/>
  <c r="I51" i="4"/>
  <c r="K50" i="4"/>
  <c r="J50" i="4"/>
  <c r="I50" i="4"/>
  <c r="C50" i="4"/>
  <c r="K49" i="4"/>
  <c r="J49" i="4"/>
  <c r="I49" i="4"/>
  <c r="K48" i="4"/>
  <c r="J48" i="4"/>
  <c r="I48" i="4"/>
  <c r="K47" i="4"/>
  <c r="J47" i="4"/>
  <c r="I47" i="4"/>
  <c r="K46" i="4"/>
  <c r="J46" i="4"/>
  <c r="I46" i="4"/>
  <c r="K45" i="4"/>
  <c r="J45" i="4"/>
  <c r="I45" i="4"/>
  <c r="C45" i="4"/>
  <c r="K44" i="4"/>
  <c r="J44" i="4"/>
  <c r="I44" i="4"/>
  <c r="K43" i="4"/>
  <c r="J43" i="4"/>
  <c r="I43" i="4"/>
  <c r="K42" i="4"/>
  <c r="J42" i="4"/>
  <c r="I42" i="4"/>
  <c r="K41" i="4"/>
  <c r="J41" i="4"/>
  <c r="I41" i="4"/>
  <c r="K40" i="4"/>
  <c r="J40" i="4"/>
  <c r="I40" i="4"/>
  <c r="K39" i="4"/>
  <c r="J39" i="4"/>
  <c r="I39" i="4"/>
  <c r="C39" i="4"/>
  <c r="K38" i="4"/>
  <c r="J38" i="4"/>
  <c r="I38" i="4"/>
  <c r="K37" i="4"/>
  <c r="J37" i="4"/>
  <c r="I37" i="4"/>
  <c r="K36" i="4"/>
  <c r="J36" i="4"/>
  <c r="I36" i="4"/>
  <c r="K35" i="4"/>
  <c r="J35" i="4"/>
  <c r="I35" i="4"/>
  <c r="K34" i="4"/>
  <c r="J34" i="4"/>
  <c r="I34" i="4"/>
  <c r="C34" i="4"/>
  <c r="K33" i="4"/>
  <c r="J33" i="4"/>
  <c r="I33" i="4"/>
  <c r="K32" i="4"/>
  <c r="J32" i="4"/>
  <c r="I32" i="4"/>
  <c r="K31" i="4"/>
  <c r="J31" i="4"/>
  <c r="I31" i="4"/>
  <c r="O30" i="4"/>
  <c r="K30" i="4"/>
  <c r="J30" i="4"/>
  <c r="I30" i="4"/>
  <c r="C30" i="4"/>
  <c r="O29" i="4"/>
  <c r="K29" i="4"/>
  <c r="J29" i="4"/>
  <c r="I29" i="4"/>
  <c r="K28" i="4"/>
  <c r="J28" i="4"/>
  <c r="I28" i="4"/>
  <c r="K27" i="4"/>
  <c r="J27" i="4"/>
  <c r="I27" i="4"/>
  <c r="K26" i="4"/>
  <c r="J26" i="4"/>
  <c r="I26" i="4"/>
  <c r="K25" i="4"/>
  <c r="J25" i="4"/>
  <c r="I25" i="4"/>
  <c r="C25" i="4"/>
  <c r="K24" i="4"/>
  <c r="J24" i="4"/>
  <c r="I24" i="4"/>
  <c r="O23" i="4"/>
  <c r="K23" i="4"/>
  <c r="J23" i="4"/>
  <c r="I23" i="4"/>
  <c r="O22" i="4"/>
  <c r="K22" i="4"/>
  <c r="J22" i="4"/>
  <c r="I22" i="4"/>
  <c r="K21" i="4"/>
  <c r="J21" i="4"/>
  <c r="I21" i="4"/>
  <c r="K20" i="4"/>
  <c r="J20" i="4"/>
  <c r="I20" i="4"/>
  <c r="K19" i="4"/>
  <c r="J19" i="4"/>
  <c r="I19" i="4"/>
  <c r="C19" i="4"/>
  <c r="K18" i="4"/>
  <c r="J18" i="4"/>
  <c r="I18" i="4"/>
  <c r="O17" i="4"/>
  <c r="K17" i="4"/>
  <c r="J17" i="4"/>
  <c r="I17" i="4"/>
  <c r="O16" i="4"/>
  <c r="K16" i="4"/>
  <c r="J16" i="4"/>
  <c r="I16" i="4"/>
  <c r="O15" i="4"/>
  <c r="K15" i="4"/>
  <c r="J15" i="4"/>
  <c r="I15" i="4"/>
  <c r="O14" i="4"/>
  <c r="K14" i="4"/>
  <c r="J14" i="4"/>
  <c r="I14" i="4"/>
  <c r="O13" i="4"/>
  <c r="K13" i="4"/>
  <c r="J13" i="4"/>
  <c r="I13" i="4"/>
  <c r="O12" i="4"/>
  <c r="K12" i="4"/>
  <c r="J12" i="4"/>
  <c r="I12" i="4"/>
  <c r="O11" i="4"/>
  <c r="K11" i="4"/>
  <c r="J11" i="4"/>
  <c r="I11" i="4"/>
  <c r="K10" i="4"/>
  <c r="J10" i="4"/>
  <c r="I10" i="4"/>
  <c r="C10" i="4"/>
  <c r="K9" i="4"/>
  <c r="J9" i="4"/>
  <c r="I9" i="4"/>
  <c r="O8" i="4"/>
  <c r="K8" i="4"/>
  <c r="J8" i="4"/>
  <c r="I8" i="4"/>
  <c r="O7" i="4"/>
  <c r="K7" i="4"/>
  <c r="J7" i="4"/>
  <c r="I7" i="4"/>
  <c r="O6" i="4"/>
  <c r="K6" i="4"/>
  <c r="J6" i="4"/>
  <c r="I6" i="4"/>
  <c r="O5" i="4"/>
  <c r="K5" i="4"/>
  <c r="J5" i="4"/>
  <c r="I5" i="4"/>
  <c r="K4" i="4"/>
  <c r="J4" i="4"/>
  <c r="I4" i="4"/>
  <c r="K3" i="4"/>
  <c r="J3" i="4"/>
  <c r="I3" i="4"/>
  <c r="K2" i="4"/>
  <c r="J2" i="4"/>
  <c r="I2" i="4"/>
  <c r="Q4" i="1"/>
  <c r="H611" i="1"/>
  <c r="G611" i="1"/>
  <c r="H610" i="1"/>
  <c r="G610" i="1"/>
  <c r="H609" i="1"/>
  <c r="G609" i="1"/>
  <c r="H608" i="1"/>
  <c r="G608" i="1"/>
  <c r="H607" i="1"/>
  <c r="G607" i="1"/>
  <c r="H606" i="1"/>
  <c r="G606" i="1"/>
  <c r="H605" i="1"/>
  <c r="G605" i="1"/>
  <c r="H604" i="1"/>
  <c r="G604" i="1"/>
  <c r="H603" i="1"/>
  <c r="G603" i="1"/>
  <c r="H602" i="1"/>
  <c r="G602" i="1"/>
  <c r="H601" i="1"/>
  <c r="G601" i="1"/>
  <c r="H600" i="1"/>
  <c r="G600" i="1"/>
  <c r="H599" i="1"/>
  <c r="G599" i="1"/>
  <c r="H598" i="1"/>
  <c r="G598" i="1"/>
  <c r="H597" i="1"/>
  <c r="G597" i="1"/>
  <c r="H596" i="1"/>
  <c r="G596" i="1"/>
  <c r="H595" i="1"/>
  <c r="G595" i="1"/>
  <c r="H594" i="1"/>
  <c r="G594" i="1"/>
  <c r="H593" i="1"/>
  <c r="G593" i="1"/>
  <c r="H592" i="1"/>
  <c r="G592" i="1"/>
  <c r="H591" i="1"/>
  <c r="G591" i="1"/>
  <c r="H590" i="1"/>
  <c r="G590" i="1"/>
  <c r="H589" i="1"/>
  <c r="G589" i="1"/>
  <c r="H588" i="1"/>
  <c r="G588" i="1"/>
  <c r="H587" i="1"/>
  <c r="G587" i="1"/>
  <c r="H586" i="1"/>
  <c r="G586" i="1"/>
  <c r="H585" i="1"/>
  <c r="G585" i="1"/>
  <c r="H584" i="1"/>
  <c r="G584" i="1"/>
  <c r="H583" i="1"/>
  <c r="G583" i="1"/>
  <c r="H582" i="1"/>
  <c r="G582" i="1"/>
  <c r="H581" i="1"/>
  <c r="G581" i="1"/>
  <c r="H580" i="1"/>
  <c r="G580" i="1"/>
  <c r="H579" i="1"/>
  <c r="G579" i="1"/>
  <c r="H578" i="1"/>
  <c r="G578" i="1"/>
  <c r="H577" i="1"/>
  <c r="G577" i="1"/>
  <c r="H576" i="1"/>
  <c r="G576" i="1"/>
  <c r="H575" i="1"/>
  <c r="G575" i="1"/>
  <c r="H574" i="1"/>
  <c r="G574" i="1"/>
  <c r="H573" i="1"/>
  <c r="G573" i="1"/>
  <c r="H572" i="1"/>
  <c r="G572" i="1"/>
  <c r="H571" i="1"/>
  <c r="G571" i="1"/>
  <c r="H570" i="1"/>
  <c r="G570" i="1"/>
  <c r="H569" i="1"/>
  <c r="G569" i="1"/>
  <c r="H568" i="1"/>
  <c r="G568" i="1"/>
  <c r="H567" i="1"/>
  <c r="G567" i="1"/>
  <c r="H566" i="1"/>
  <c r="G566" i="1"/>
  <c r="H565" i="1"/>
  <c r="G565" i="1"/>
  <c r="H564" i="1"/>
  <c r="G564" i="1"/>
  <c r="H563" i="1"/>
  <c r="G563" i="1"/>
  <c r="H562" i="1"/>
  <c r="G562" i="1"/>
  <c r="H561" i="1"/>
  <c r="G561" i="1"/>
  <c r="H560" i="1"/>
  <c r="G560" i="1"/>
  <c r="H559" i="1"/>
  <c r="G559" i="1"/>
  <c r="H558" i="1"/>
  <c r="G558" i="1"/>
  <c r="H557" i="1"/>
  <c r="G557" i="1"/>
  <c r="H556" i="1"/>
  <c r="G556" i="1"/>
  <c r="H555" i="1"/>
  <c r="G555" i="1"/>
  <c r="H554" i="1"/>
  <c r="G554" i="1"/>
  <c r="H553" i="1"/>
  <c r="G553" i="1"/>
  <c r="H552" i="1"/>
  <c r="G552" i="1"/>
  <c r="H551" i="1"/>
  <c r="G551" i="1"/>
  <c r="H550" i="1"/>
  <c r="G550" i="1"/>
  <c r="H549" i="1"/>
  <c r="G549" i="1"/>
  <c r="H548" i="1"/>
  <c r="G548" i="1"/>
  <c r="H547" i="1"/>
  <c r="G547" i="1"/>
  <c r="H546" i="1"/>
  <c r="G546" i="1"/>
  <c r="H545" i="1"/>
  <c r="G545" i="1"/>
  <c r="H544" i="1"/>
  <c r="G544" i="1"/>
  <c r="H543" i="1"/>
  <c r="G543" i="1"/>
  <c r="H542" i="1"/>
  <c r="G542" i="1"/>
  <c r="H541" i="1"/>
  <c r="G541" i="1"/>
  <c r="H540" i="1"/>
  <c r="G540" i="1"/>
  <c r="H539" i="1"/>
  <c r="G539" i="1"/>
  <c r="H538" i="1"/>
  <c r="G538" i="1"/>
  <c r="H537" i="1"/>
  <c r="G537" i="1"/>
  <c r="H536" i="1"/>
  <c r="G536" i="1"/>
  <c r="H535" i="1"/>
  <c r="G535" i="1"/>
  <c r="H534" i="1"/>
  <c r="G534" i="1"/>
  <c r="H533" i="1"/>
  <c r="G533" i="1"/>
  <c r="H532" i="1"/>
  <c r="G532" i="1"/>
  <c r="H531" i="1"/>
  <c r="G531" i="1"/>
  <c r="H530" i="1"/>
  <c r="G530" i="1"/>
  <c r="H529" i="1"/>
  <c r="G529" i="1"/>
  <c r="H528" i="1"/>
  <c r="G528" i="1"/>
  <c r="H527" i="1"/>
  <c r="G527" i="1"/>
  <c r="H526" i="1"/>
  <c r="G526" i="1"/>
  <c r="H525" i="1"/>
  <c r="G525" i="1"/>
  <c r="H524" i="1"/>
  <c r="G524" i="1"/>
  <c r="H523" i="1"/>
  <c r="G523" i="1"/>
  <c r="H522" i="1"/>
  <c r="G522" i="1"/>
  <c r="H521" i="1"/>
  <c r="G521" i="1"/>
  <c r="H520" i="1"/>
  <c r="G520" i="1"/>
  <c r="H519" i="1"/>
  <c r="G519" i="1"/>
  <c r="H518" i="1"/>
  <c r="G518" i="1"/>
  <c r="H517" i="1"/>
  <c r="G517" i="1"/>
  <c r="H516" i="1"/>
  <c r="G516" i="1"/>
  <c r="H515" i="1"/>
  <c r="G515" i="1"/>
  <c r="H514" i="1"/>
  <c r="G514" i="1"/>
  <c r="H513" i="1"/>
  <c r="G513" i="1"/>
  <c r="H512" i="1"/>
  <c r="G512" i="1"/>
  <c r="H511" i="1"/>
  <c r="G511" i="1"/>
  <c r="H510" i="1"/>
  <c r="G510" i="1"/>
  <c r="H509" i="1"/>
  <c r="G509" i="1"/>
  <c r="H508" i="1"/>
  <c r="G508" i="1"/>
  <c r="H507" i="1"/>
  <c r="G507" i="1"/>
  <c r="H506" i="1"/>
  <c r="G506" i="1"/>
  <c r="H505" i="1"/>
  <c r="G505" i="1"/>
  <c r="H504" i="1"/>
  <c r="G504" i="1"/>
  <c r="H503" i="1"/>
  <c r="G503" i="1"/>
  <c r="H502" i="1"/>
  <c r="G502" i="1"/>
  <c r="H501" i="1"/>
  <c r="G501" i="1"/>
  <c r="H500" i="1"/>
  <c r="G500" i="1"/>
  <c r="H499" i="1"/>
  <c r="G499" i="1"/>
  <c r="H498" i="1"/>
  <c r="G498" i="1"/>
  <c r="H497" i="1"/>
  <c r="G497" i="1"/>
  <c r="H496" i="1"/>
  <c r="G496" i="1"/>
  <c r="H495" i="1"/>
  <c r="G495" i="1"/>
  <c r="H494" i="1"/>
  <c r="G494" i="1"/>
  <c r="H493" i="1"/>
  <c r="G493" i="1"/>
  <c r="H492" i="1"/>
  <c r="G492" i="1"/>
  <c r="H491" i="1"/>
  <c r="G491" i="1"/>
  <c r="H490" i="1"/>
  <c r="G490" i="1"/>
  <c r="H489" i="1"/>
  <c r="G489" i="1"/>
  <c r="H488" i="1"/>
  <c r="G488" i="1"/>
  <c r="H487" i="1"/>
  <c r="G487" i="1"/>
  <c r="H486" i="1"/>
  <c r="G486" i="1"/>
  <c r="H485" i="1"/>
  <c r="G485" i="1"/>
  <c r="H484" i="1"/>
  <c r="G484" i="1"/>
  <c r="H483" i="1"/>
  <c r="G483" i="1"/>
  <c r="H482" i="1"/>
  <c r="G482" i="1"/>
  <c r="H481" i="1"/>
  <c r="G481" i="1"/>
  <c r="H480" i="1"/>
  <c r="G480" i="1"/>
  <c r="H479" i="1"/>
  <c r="G479" i="1"/>
  <c r="H478" i="1"/>
  <c r="G478" i="1"/>
  <c r="H477" i="1"/>
  <c r="G477" i="1"/>
  <c r="H476" i="1"/>
  <c r="G476" i="1"/>
  <c r="H475" i="1"/>
  <c r="G475" i="1"/>
  <c r="H474" i="1"/>
  <c r="G474" i="1"/>
  <c r="H473" i="1"/>
  <c r="G473" i="1"/>
  <c r="H472" i="1"/>
  <c r="G472" i="1"/>
  <c r="H471" i="1"/>
  <c r="G471" i="1"/>
  <c r="H470" i="1"/>
  <c r="G470" i="1"/>
  <c r="H469" i="1"/>
  <c r="G469" i="1"/>
  <c r="H468" i="1"/>
  <c r="G468" i="1"/>
  <c r="H467" i="1"/>
  <c r="G467" i="1"/>
  <c r="H466" i="1"/>
  <c r="G466" i="1"/>
  <c r="H465" i="1"/>
  <c r="G465" i="1"/>
  <c r="H464" i="1"/>
  <c r="G464" i="1"/>
  <c r="H463" i="1"/>
  <c r="G463" i="1"/>
  <c r="H462" i="1"/>
  <c r="G462" i="1"/>
  <c r="H461" i="1"/>
  <c r="G461" i="1"/>
  <c r="H460" i="1"/>
  <c r="G460" i="1"/>
  <c r="H459" i="1"/>
  <c r="G459" i="1"/>
  <c r="H458" i="1"/>
  <c r="G458" i="1"/>
  <c r="H457" i="1"/>
  <c r="G457" i="1"/>
  <c r="H456" i="1"/>
  <c r="G456" i="1"/>
  <c r="H455" i="1"/>
  <c r="G455" i="1"/>
  <c r="H454" i="1"/>
  <c r="G454" i="1"/>
  <c r="H453" i="1"/>
  <c r="G453" i="1"/>
  <c r="H452" i="1"/>
  <c r="G452" i="1"/>
  <c r="H451" i="1"/>
  <c r="G451" i="1"/>
  <c r="H450" i="1"/>
  <c r="G450" i="1"/>
  <c r="H449" i="1"/>
  <c r="G449" i="1"/>
  <c r="H448" i="1"/>
  <c r="G448" i="1"/>
  <c r="H447" i="1"/>
  <c r="G447" i="1"/>
  <c r="H446" i="1"/>
  <c r="G446" i="1"/>
  <c r="H445" i="1"/>
  <c r="G445" i="1"/>
  <c r="H444" i="1"/>
  <c r="G444" i="1"/>
  <c r="H443" i="1"/>
  <c r="G443" i="1"/>
  <c r="H442" i="1"/>
  <c r="G442" i="1"/>
  <c r="H441" i="1"/>
  <c r="G441" i="1"/>
  <c r="H440" i="1"/>
  <c r="G440" i="1"/>
  <c r="H439" i="1"/>
  <c r="G439" i="1"/>
  <c r="H438" i="1"/>
  <c r="G438" i="1"/>
  <c r="H437" i="1"/>
  <c r="G437" i="1"/>
  <c r="H436" i="1"/>
  <c r="G436" i="1"/>
  <c r="H435" i="1"/>
  <c r="G435" i="1"/>
  <c r="H434" i="1"/>
  <c r="G434" i="1"/>
  <c r="H433" i="1"/>
  <c r="G433" i="1"/>
  <c r="H432" i="1"/>
  <c r="G432" i="1"/>
  <c r="H431" i="1"/>
  <c r="G431" i="1"/>
  <c r="H430" i="1"/>
  <c r="G430" i="1"/>
  <c r="H429" i="1"/>
  <c r="G429" i="1"/>
  <c r="H428" i="1"/>
  <c r="G428" i="1"/>
  <c r="H427" i="1"/>
  <c r="G427" i="1"/>
  <c r="H426" i="1"/>
  <c r="G426" i="1"/>
  <c r="H425" i="1"/>
  <c r="G425" i="1"/>
  <c r="H424" i="1"/>
  <c r="G424" i="1"/>
  <c r="H423" i="1"/>
  <c r="G423" i="1"/>
  <c r="H422" i="1"/>
  <c r="G422" i="1"/>
  <c r="H421" i="1"/>
  <c r="G421" i="1"/>
  <c r="H420" i="1"/>
  <c r="G420" i="1"/>
  <c r="H419" i="1"/>
  <c r="G419" i="1"/>
  <c r="H418" i="1"/>
  <c r="G418" i="1"/>
  <c r="H417" i="1"/>
  <c r="G417" i="1"/>
  <c r="H416" i="1"/>
  <c r="G416" i="1"/>
  <c r="H415" i="1"/>
  <c r="G415" i="1"/>
  <c r="H414" i="1"/>
  <c r="G414" i="1"/>
  <c r="H413" i="1"/>
  <c r="G413" i="1"/>
  <c r="H412" i="1"/>
  <c r="G412" i="1"/>
  <c r="H411" i="1"/>
  <c r="G411" i="1"/>
  <c r="H410" i="1"/>
  <c r="G410" i="1"/>
  <c r="H409" i="1"/>
  <c r="G409" i="1"/>
  <c r="H408" i="1"/>
  <c r="G408" i="1"/>
  <c r="H407" i="1"/>
  <c r="G407" i="1"/>
  <c r="H406" i="1"/>
  <c r="G406" i="1"/>
  <c r="H405" i="1"/>
  <c r="G405" i="1"/>
  <c r="H404" i="1"/>
  <c r="G404" i="1"/>
  <c r="H403" i="1"/>
  <c r="G403" i="1"/>
  <c r="H402" i="1"/>
  <c r="G402" i="1"/>
  <c r="H401" i="1"/>
  <c r="G401" i="1"/>
  <c r="H400" i="1"/>
  <c r="G400" i="1"/>
  <c r="H399" i="1"/>
  <c r="G399" i="1"/>
  <c r="H398" i="1"/>
  <c r="G398" i="1"/>
  <c r="H397" i="1"/>
  <c r="G397" i="1"/>
  <c r="H396" i="1"/>
  <c r="G396" i="1"/>
  <c r="H395" i="1"/>
  <c r="G395" i="1"/>
  <c r="H394" i="1"/>
  <c r="G394" i="1"/>
  <c r="H393" i="1"/>
  <c r="G393" i="1"/>
  <c r="H392" i="1"/>
  <c r="G392" i="1"/>
  <c r="H391" i="1"/>
  <c r="G391" i="1"/>
  <c r="H390" i="1"/>
  <c r="G390" i="1"/>
  <c r="H389" i="1"/>
  <c r="G389" i="1"/>
  <c r="H388" i="1"/>
  <c r="G388" i="1"/>
  <c r="H387" i="1"/>
  <c r="G387" i="1"/>
  <c r="H386" i="1"/>
  <c r="G386" i="1"/>
  <c r="H385" i="1"/>
  <c r="G385" i="1"/>
  <c r="H384" i="1"/>
  <c r="G384" i="1"/>
  <c r="H383" i="1"/>
  <c r="G383" i="1"/>
  <c r="H382" i="1"/>
  <c r="G382" i="1"/>
  <c r="H381" i="1"/>
  <c r="G381" i="1"/>
  <c r="H380" i="1"/>
  <c r="G380" i="1"/>
  <c r="H379" i="1"/>
  <c r="G379" i="1"/>
  <c r="H378" i="1"/>
  <c r="G378" i="1"/>
  <c r="H377" i="1"/>
  <c r="G377" i="1"/>
  <c r="H376" i="1"/>
  <c r="G376" i="1"/>
  <c r="H375" i="1"/>
  <c r="G375" i="1"/>
  <c r="H374" i="1"/>
  <c r="G374" i="1"/>
  <c r="H373" i="1"/>
  <c r="G373" i="1"/>
  <c r="H372" i="1"/>
  <c r="G372" i="1"/>
  <c r="H371" i="1"/>
  <c r="G371" i="1"/>
  <c r="H370" i="1"/>
  <c r="G370" i="1"/>
  <c r="H369" i="1"/>
  <c r="G369" i="1"/>
  <c r="H368" i="1"/>
  <c r="G368" i="1"/>
  <c r="H367" i="1"/>
  <c r="G367" i="1"/>
  <c r="H366" i="1"/>
  <c r="G366" i="1"/>
  <c r="H365" i="1"/>
  <c r="G365" i="1"/>
  <c r="H364" i="1"/>
  <c r="G364" i="1"/>
  <c r="H363" i="1"/>
  <c r="G363" i="1"/>
  <c r="H362" i="1"/>
  <c r="G362" i="1"/>
  <c r="H361" i="1"/>
  <c r="G361" i="1"/>
  <c r="H360" i="1"/>
  <c r="G360" i="1"/>
  <c r="H359" i="1"/>
  <c r="G359" i="1"/>
  <c r="H358" i="1"/>
  <c r="G358" i="1"/>
  <c r="H357" i="1"/>
  <c r="G357" i="1"/>
  <c r="H356" i="1"/>
  <c r="G356" i="1"/>
  <c r="H355" i="1"/>
  <c r="G355" i="1"/>
  <c r="H354" i="1"/>
  <c r="G354" i="1"/>
  <c r="H353" i="1"/>
  <c r="G353" i="1"/>
  <c r="H352" i="1"/>
  <c r="G352" i="1"/>
  <c r="H351" i="1"/>
  <c r="G351" i="1"/>
  <c r="H350" i="1"/>
  <c r="G350" i="1"/>
  <c r="H349" i="1"/>
  <c r="G349" i="1"/>
  <c r="H348" i="1"/>
  <c r="G348" i="1"/>
  <c r="H347" i="1"/>
  <c r="G347" i="1"/>
  <c r="H346" i="1"/>
  <c r="G346" i="1"/>
  <c r="H345" i="1"/>
  <c r="G345" i="1"/>
  <c r="H344" i="1"/>
  <c r="G344" i="1"/>
  <c r="H343" i="1"/>
  <c r="G343" i="1"/>
  <c r="H342" i="1"/>
  <c r="G342" i="1"/>
  <c r="H341" i="1"/>
  <c r="G341" i="1"/>
  <c r="H340" i="1"/>
  <c r="G340" i="1"/>
  <c r="H339" i="1"/>
  <c r="G339" i="1"/>
  <c r="H338" i="1"/>
  <c r="G338" i="1"/>
  <c r="H337" i="1"/>
  <c r="G337" i="1"/>
  <c r="H336" i="1"/>
  <c r="G336" i="1"/>
  <c r="H335" i="1"/>
  <c r="G335" i="1"/>
  <c r="H334" i="1"/>
  <c r="G334" i="1"/>
  <c r="H333" i="1"/>
  <c r="G333" i="1"/>
  <c r="H332" i="1"/>
  <c r="G332" i="1"/>
  <c r="H331" i="1"/>
  <c r="G331" i="1"/>
  <c r="H330" i="1"/>
  <c r="G330" i="1"/>
  <c r="H329" i="1"/>
  <c r="G329" i="1"/>
  <c r="H328" i="1"/>
  <c r="G328" i="1"/>
  <c r="H327" i="1"/>
  <c r="G327" i="1"/>
  <c r="H326" i="1"/>
  <c r="G326" i="1"/>
  <c r="H325" i="1"/>
  <c r="G325" i="1"/>
  <c r="H324" i="1"/>
  <c r="G324" i="1"/>
  <c r="H323" i="1"/>
  <c r="G323" i="1"/>
  <c r="H322" i="1"/>
  <c r="G322" i="1"/>
  <c r="H321" i="1"/>
  <c r="G321" i="1"/>
  <c r="H320" i="1"/>
  <c r="G320" i="1"/>
  <c r="H319" i="1"/>
  <c r="G319" i="1"/>
  <c r="H318" i="1"/>
  <c r="G318" i="1"/>
  <c r="H317" i="1"/>
  <c r="G317" i="1"/>
  <c r="H316" i="1"/>
  <c r="G316" i="1"/>
  <c r="H315" i="1"/>
  <c r="G315" i="1"/>
  <c r="H314" i="1"/>
  <c r="G314" i="1"/>
  <c r="H313" i="1"/>
  <c r="G313" i="1"/>
  <c r="H312" i="1"/>
  <c r="G312" i="1"/>
  <c r="H311" i="1"/>
  <c r="G311" i="1"/>
  <c r="H310" i="1"/>
  <c r="G310" i="1"/>
  <c r="H309" i="1"/>
  <c r="G309" i="1"/>
  <c r="H308" i="1"/>
  <c r="G308" i="1"/>
  <c r="H307" i="1"/>
  <c r="G307" i="1"/>
  <c r="H306" i="1"/>
  <c r="G306" i="1"/>
  <c r="H305" i="1"/>
  <c r="G305" i="1"/>
  <c r="H304" i="1"/>
  <c r="G304" i="1"/>
  <c r="H303" i="1"/>
  <c r="G303" i="1"/>
  <c r="H302" i="1"/>
  <c r="G302" i="1"/>
  <c r="H301" i="1"/>
  <c r="G301" i="1"/>
  <c r="H300" i="1"/>
  <c r="G300" i="1"/>
  <c r="H299" i="1"/>
  <c r="G299" i="1"/>
  <c r="H298" i="1"/>
  <c r="G298" i="1"/>
  <c r="H297" i="1"/>
  <c r="G297" i="1"/>
  <c r="H296" i="1"/>
  <c r="G296" i="1"/>
  <c r="H295" i="1"/>
  <c r="G295" i="1"/>
  <c r="H294" i="1"/>
  <c r="G294" i="1"/>
  <c r="H293" i="1"/>
  <c r="G293" i="1"/>
  <c r="H292" i="1"/>
  <c r="G292" i="1"/>
  <c r="H291" i="1"/>
  <c r="G291" i="1"/>
  <c r="H290" i="1"/>
  <c r="G290" i="1"/>
  <c r="H289" i="1"/>
  <c r="G289" i="1"/>
  <c r="H288" i="1"/>
  <c r="G288" i="1"/>
  <c r="H287" i="1"/>
  <c r="G287" i="1"/>
  <c r="H286" i="1"/>
  <c r="G286" i="1"/>
  <c r="H285" i="1"/>
  <c r="G285" i="1"/>
  <c r="H284" i="1"/>
  <c r="G284" i="1"/>
  <c r="H283" i="1"/>
  <c r="G283" i="1"/>
  <c r="H282" i="1"/>
  <c r="G282" i="1"/>
  <c r="H281" i="1"/>
  <c r="G281" i="1"/>
  <c r="H280" i="1"/>
  <c r="G280" i="1"/>
  <c r="H279" i="1"/>
  <c r="G279" i="1"/>
  <c r="H278" i="1"/>
  <c r="G278" i="1"/>
  <c r="H277" i="1"/>
  <c r="G277" i="1"/>
  <c r="H276" i="1"/>
  <c r="G276" i="1"/>
  <c r="H275" i="1"/>
  <c r="G275" i="1"/>
  <c r="H274" i="1"/>
  <c r="G274" i="1"/>
  <c r="H273" i="1"/>
  <c r="G273" i="1"/>
  <c r="H272" i="1"/>
  <c r="G272" i="1"/>
  <c r="H271" i="1"/>
  <c r="G271" i="1"/>
  <c r="H270" i="1"/>
  <c r="G270" i="1"/>
  <c r="H269" i="1"/>
  <c r="G269" i="1"/>
  <c r="H268" i="1"/>
  <c r="G268" i="1"/>
  <c r="H267" i="1"/>
  <c r="G267" i="1"/>
  <c r="H266" i="1"/>
  <c r="G266" i="1"/>
  <c r="H265" i="1"/>
  <c r="G265" i="1"/>
  <c r="H264" i="1"/>
  <c r="G264" i="1"/>
  <c r="H263" i="1"/>
  <c r="G263" i="1"/>
  <c r="H262" i="1"/>
  <c r="G262" i="1"/>
  <c r="H261" i="1"/>
  <c r="G261" i="1"/>
  <c r="H260" i="1"/>
  <c r="G260" i="1"/>
  <c r="H259" i="1"/>
  <c r="G259" i="1"/>
  <c r="H258" i="1"/>
  <c r="G258" i="1"/>
  <c r="H257" i="1"/>
  <c r="G257" i="1"/>
  <c r="H256" i="1"/>
  <c r="G256" i="1"/>
  <c r="H255" i="1"/>
  <c r="G255" i="1"/>
  <c r="H254" i="1"/>
  <c r="G254" i="1"/>
  <c r="H253" i="1"/>
  <c r="G253" i="1"/>
  <c r="H252" i="1"/>
  <c r="G252" i="1"/>
  <c r="H251" i="1"/>
  <c r="G251" i="1"/>
  <c r="H250" i="1"/>
  <c r="G250" i="1"/>
  <c r="H249" i="1"/>
  <c r="G249" i="1"/>
  <c r="H248" i="1"/>
  <c r="G248" i="1"/>
  <c r="H247" i="1"/>
  <c r="G247" i="1"/>
  <c r="H246" i="1"/>
  <c r="G246" i="1"/>
  <c r="H245" i="1"/>
  <c r="G245" i="1"/>
  <c r="H244" i="1"/>
  <c r="G244" i="1"/>
  <c r="H243" i="1"/>
  <c r="G243" i="1"/>
  <c r="H242" i="1"/>
  <c r="G242" i="1"/>
  <c r="H241" i="1"/>
  <c r="G241" i="1"/>
  <c r="H240" i="1"/>
  <c r="G240" i="1"/>
  <c r="H239" i="1"/>
  <c r="G239" i="1"/>
  <c r="H238" i="1"/>
  <c r="G238" i="1"/>
  <c r="H237" i="1"/>
  <c r="G237" i="1"/>
  <c r="H236" i="1"/>
  <c r="G236" i="1"/>
  <c r="H235" i="1"/>
  <c r="G235" i="1"/>
  <c r="H234" i="1"/>
  <c r="G234" i="1"/>
  <c r="H233" i="1"/>
  <c r="G233" i="1"/>
  <c r="H232" i="1"/>
  <c r="G232" i="1"/>
  <c r="H231" i="1"/>
  <c r="G231" i="1"/>
  <c r="H230" i="1"/>
  <c r="G230" i="1"/>
  <c r="H229" i="1"/>
  <c r="G229" i="1"/>
  <c r="H228" i="1"/>
  <c r="G228" i="1"/>
  <c r="H227" i="1"/>
  <c r="G227" i="1"/>
  <c r="H226" i="1"/>
  <c r="G226" i="1"/>
  <c r="H225" i="1"/>
  <c r="G225" i="1"/>
  <c r="H224" i="1"/>
  <c r="G224" i="1"/>
  <c r="H223" i="1"/>
  <c r="G223" i="1"/>
  <c r="H222" i="1"/>
  <c r="G222" i="1"/>
  <c r="H221" i="1"/>
  <c r="G221" i="1"/>
  <c r="H220" i="1"/>
  <c r="G220" i="1"/>
  <c r="H219" i="1"/>
  <c r="G219" i="1"/>
  <c r="H218" i="1"/>
  <c r="G218" i="1"/>
  <c r="H217" i="1"/>
  <c r="G217" i="1"/>
  <c r="H216" i="1"/>
  <c r="G216" i="1"/>
  <c r="H215" i="1"/>
  <c r="G215" i="1"/>
  <c r="H214" i="1"/>
  <c r="G214" i="1"/>
  <c r="H213" i="1"/>
  <c r="G213" i="1"/>
  <c r="H212" i="1"/>
  <c r="G212" i="1"/>
  <c r="H211" i="1"/>
  <c r="G211" i="1"/>
  <c r="H210" i="1"/>
  <c r="G210" i="1"/>
  <c r="H209" i="1"/>
  <c r="G209" i="1"/>
  <c r="H208" i="1"/>
  <c r="G208" i="1"/>
  <c r="H207" i="1"/>
  <c r="G207" i="1"/>
  <c r="H206" i="1"/>
  <c r="G206" i="1"/>
  <c r="H205" i="1"/>
  <c r="G205" i="1"/>
  <c r="H204" i="1"/>
  <c r="G204" i="1"/>
  <c r="H203" i="1"/>
  <c r="G203" i="1"/>
  <c r="H202" i="1"/>
  <c r="G202" i="1"/>
  <c r="H201" i="1"/>
  <c r="G201" i="1"/>
  <c r="H200" i="1"/>
  <c r="G200" i="1"/>
  <c r="H199" i="1"/>
  <c r="G199" i="1"/>
  <c r="H198" i="1"/>
  <c r="G198" i="1"/>
  <c r="H197" i="1"/>
  <c r="G197" i="1"/>
  <c r="H196" i="1"/>
  <c r="G196" i="1"/>
  <c r="H195" i="1"/>
  <c r="G195" i="1"/>
  <c r="H194" i="1"/>
  <c r="G194" i="1"/>
  <c r="H193" i="1"/>
  <c r="G193" i="1"/>
  <c r="H192" i="1"/>
  <c r="G192" i="1"/>
  <c r="H191" i="1"/>
  <c r="G191" i="1"/>
  <c r="H190" i="1"/>
  <c r="G190" i="1"/>
  <c r="H189" i="1"/>
  <c r="G189" i="1"/>
  <c r="H188" i="1"/>
  <c r="G188" i="1"/>
  <c r="H187" i="1"/>
  <c r="G187" i="1"/>
  <c r="H186" i="1"/>
  <c r="G186" i="1"/>
  <c r="H185" i="1"/>
  <c r="G185" i="1"/>
  <c r="H184" i="1"/>
  <c r="G184" i="1"/>
  <c r="H183" i="1"/>
  <c r="G183" i="1"/>
  <c r="H182" i="1"/>
  <c r="G182" i="1"/>
  <c r="H181" i="1"/>
  <c r="G181" i="1"/>
  <c r="H180" i="1"/>
  <c r="G180" i="1"/>
  <c r="H179" i="1"/>
  <c r="G179" i="1"/>
  <c r="H178" i="1"/>
  <c r="G178" i="1"/>
  <c r="H177" i="1"/>
  <c r="G177" i="1"/>
  <c r="H176" i="1"/>
  <c r="G176" i="1"/>
  <c r="H175" i="1"/>
  <c r="G175" i="1"/>
  <c r="H174" i="1"/>
  <c r="G174" i="1"/>
  <c r="H173" i="1"/>
  <c r="G173" i="1"/>
  <c r="H172" i="1"/>
  <c r="G172" i="1"/>
  <c r="H171" i="1"/>
  <c r="G171" i="1"/>
  <c r="H170" i="1"/>
  <c r="G170" i="1"/>
  <c r="H169" i="1"/>
  <c r="G169" i="1"/>
  <c r="H168" i="1"/>
  <c r="G168" i="1"/>
  <c r="H167" i="1"/>
  <c r="G167" i="1"/>
  <c r="H166" i="1"/>
  <c r="G166" i="1"/>
  <c r="H165" i="1"/>
  <c r="G165" i="1"/>
  <c r="H164" i="1"/>
  <c r="G164" i="1"/>
  <c r="H163" i="1"/>
  <c r="G163" i="1"/>
  <c r="H162" i="1"/>
  <c r="G162" i="1"/>
  <c r="H161" i="1"/>
  <c r="G161" i="1"/>
  <c r="H160" i="1"/>
  <c r="G160" i="1"/>
  <c r="H159" i="1"/>
  <c r="G159" i="1"/>
  <c r="H158" i="1"/>
  <c r="G158" i="1"/>
  <c r="H157" i="1"/>
  <c r="G157" i="1"/>
  <c r="H156" i="1"/>
  <c r="G156" i="1"/>
  <c r="H155" i="1"/>
  <c r="G155" i="1"/>
  <c r="H154" i="1"/>
  <c r="G154" i="1"/>
  <c r="H153" i="1"/>
  <c r="G153" i="1"/>
  <c r="H152" i="1"/>
  <c r="G152" i="1"/>
  <c r="H151" i="1"/>
  <c r="G151" i="1"/>
  <c r="H150" i="1"/>
  <c r="G150" i="1"/>
  <c r="H149" i="1"/>
  <c r="G149" i="1"/>
  <c r="H148" i="1"/>
  <c r="G148" i="1"/>
  <c r="H147" i="1"/>
  <c r="G147" i="1"/>
  <c r="H146" i="1"/>
  <c r="G146" i="1"/>
  <c r="H145" i="1"/>
  <c r="G145" i="1"/>
  <c r="H144" i="1"/>
  <c r="G144" i="1"/>
  <c r="H143" i="1"/>
  <c r="G143" i="1"/>
  <c r="H142" i="1"/>
  <c r="G142" i="1"/>
  <c r="H141" i="1"/>
  <c r="G141" i="1"/>
  <c r="H140" i="1"/>
  <c r="G140" i="1"/>
  <c r="H139" i="1"/>
  <c r="G139" i="1"/>
  <c r="H138" i="1"/>
  <c r="G138" i="1"/>
  <c r="H137" i="1"/>
  <c r="G137" i="1"/>
  <c r="H136" i="1"/>
  <c r="G136" i="1"/>
  <c r="H135" i="1"/>
  <c r="G135" i="1"/>
  <c r="H134" i="1"/>
  <c r="G134" i="1"/>
  <c r="H133" i="1"/>
  <c r="G133" i="1"/>
  <c r="H132" i="1"/>
  <c r="G132" i="1"/>
  <c r="H131" i="1"/>
  <c r="G131" i="1"/>
  <c r="H130" i="1"/>
  <c r="G130" i="1"/>
  <c r="H129" i="1"/>
  <c r="G129" i="1"/>
  <c r="H128" i="1"/>
  <c r="G128" i="1"/>
  <c r="H127" i="1"/>
  <c r="G127" i="1"/>
  <c r="H126" i="1"/>
  <c r="G126" i="1"/>
  <c r="H125" i="1"/>
  <c r="G125" i="1"/>
  <c r="H124" i="1"/>
  <c r="G124" i="1"/>
  <c r="H123" i="1"/>
  <c r="G123" i="1"/>
  <c r="H122" i="1"/>
  <c r="G122" i="1"/>
  <c r="H121" i="1"/>
  <c r="G121" i="1"/>
  <c r="H120" i="1"/>
  <c r="G120" i="1"/>
  <c r="H119" i="1"/>
  <c r="G119" i="1"/>
  <c r="H118" i="1"/>
  <c r="G118" i="1"/>
  <c r="H117" i="1"/>
  <c r="G117" i="1"/>
  <c r="H116" i="1"/>
  <c r="G116" i="1"/>
  <c r="H115" i="1"/>
  <c r="G115" i="1"/>
  <c r="H114" i="1"/>
  <c r="G114" i="1"/>
  <c r="H113" i="1"/>
  <c r="G113" i="1"/>
  <c r="H112" i="1"/>
  <c r="G112" i="1"/>
  <c r="H111" i="1"/>
  <c r="G111" i="1"/>
  <c r="H110" i="1"/>
  <c r="G110" i="1"/>
  <c r="H109" i="1"/>
  <c r="G109" i="1"/>
  <c r="H108" i="1"/>
  <c r="G108" i="1"/>
  <c r="H107" i="1"/>
  <c r="G107" i="1"/>
  <c r="H106" i="1"/>
  <c r="G106" i="1"/>
  <c r="H105" i="1"/>
  <c r="G105" i="1"/>
  <c r="H104" i="1"/>
  <c r="G104" i="1"/>
  <c r="H103" i="1"/>
  <c r="G103" i="1"/>
  <c r="H102" i="1"/>
  <c r="G102" i="1"/>
  <c r="H101" i="1"/>
  <c r="G101" i="1"/>
  <c r="H100" i="1"/>
  <c r="G100" i="1"/>
  <c r="H99" i="1"/>
  <c r="G99" i="1"/>
  <c r="H98" i="1"/>
  <c r="G98" i="1"/>
  <c r="H97" i="1"/>
  <c r="G97" i="1"/>
  <c r="H96" i="1"/>
  <c r="G96" i="1"/>
  <c r="H95" i="1"/>
  <c r="G95" i="1"/>
  <c r="H94" i="1"/>
  <c r="G94" i="1"/>
  <c r="H93" i="1"/>
  <c r="G93" i="1"/>
  <c r="H92" i="1"/>
  <c r="G92" i="1"/>
  <c r="H91" i="1"/>
  <c r="G91" i="1"/>
  <c r="H90" i="1"/>
  <c r="G90" i="1"/>
  <c r="H89" i="1"/>
  <c r="G89" i="1"/>
  <c r="H88" i="1"/>
  <c r="G88" i="1"/>
  <c r="H87" i="1"/>
  <c r="G87" i="1"/>
  <c r="H86" i="1"/>
  <c r="G86" i="1"/>
  <c r="H85" i="1"/>
  <c r="G85" i="1"/>
  <c r="H84" i="1"/>
  <c r="G84" i="1"/>
  <c r="H83" i="1"/>
  <c r="G83" i="1"/>
  <c r="H82" i="1"/>
  <c r="G82" i="1"/>
  <c r="H81" i="1"/>
  <c r="G81" i="1"/>
  <c r="H80" i="1"/>
  <c r="G80" i="1"/>
  <c r="H79" i="1"/>
  <c r="G79" i="1"/>
  <c r="H78" i="1"/>
  <c r="G78" i="1"/>
  <c r="H77" i="1"/>
  <c r="G77" i="1"/>
  <c r="H76" i="1"/>
  <c r="G76" i="1"/>
  <c r="H75" i="1"/>
  <c r="G75" i="1"/>
  <c r="H74" i="1"/>
  <c r="G74" i="1"/>
  <c r="H73" i="1"/>
  <c r="G73" i="1"/>
  <c r="H72" i="1"/>
  <c r="G72" i="1"/>
  <c r="H71" i="1"/>
  <c r="G71" i="1"/>
  <c r="H70" i="1"/>
  <c r="G70" i="1"/>
  <c r="H69" i="1"/>
  <c r="G69" i="1"/>
  <c r="H68" i="1"/>
  <c r="G68" i="1"/>
  <c r="H67" i="1"/>
  <c r="G67" i="1"/>
  <c r="H66" i="1"/>
  <c r="G66" i="1"/>
  <c r="H65" i="1"/>
  <c r="G65" i="1"/>
  <c r="H64" i="1"/>
  <c r="G64" i="1"/>
  <c r="H63" i="1"/>
  <c r="G63" i="1"/>
  <c r="H62" i="1"/>
  <c r="G62" i="1"/>
  <c r="H61" i="1"/>
  <c r="G61" i="1"/>
  <c r="H60" i="1"/>
  <c r="G60" i="1"/>
  <c r="H59" i="1"/>
  <c r="G59" i="1"/>
  <c r="H58" i="1"/>
  <c r="G58" i="1"/>
  <c r="H57" i="1"/>
  <c r="G57" i="1"/>
  <c r="H56" i="1"/>
  <c r="G56" i="1"/>
  <c r="H55" i="1"/>
  <c r="G55" i="1"/>
  <c r="H54" i="1"/>
  <c r="G54" i="1"/>
  <c r="H53" i="1"/>
  <c r="G53" i="1"/>
  <c r="H52" i="1"/>
  <c r="G52" i="1"/>
  <c r="H51" i="1"/>
  <c r="G51" i="1"/>
  <c r="H50" i="1"/>
  <c r="G50" i="1"/>
  <c r="H49" i="1"/>
  <c r="G49" i="1"/>
  <c r="H48" i="1"/>
  <c r="G48" i="1"/>
  <c r="H47" i="1"/>
  <c r="G47" i="1"/>
  <c r="H46" i="1"/>
  <c r="G46" i="1"/>
  <c r="H45" i="1"/>
  <c r="G45" i="1"/>
  <c r="H44" i="1"/>
  <c r="G44" i="1"/>
  <c r="H43" i="1"/>
  <c r="G43" i="1"/>
  <c r="H42" i="1"/>
  <c r="G42" i="1"/>
  <c r="H41" i="1"/>
  <c r="G41" i="1"/>
  <c r="H40" i="1"/>
  <c r="G40" i="1"/>
  <c r="H39" i="1"/>
  <c r="G39" i="1"/>
  <c r="H38" i="1"/>
  <c r="G38" i="1"/>
  <c r="H37" i="1"/>
  <c r="G37" i="1"/>
  <c r="H36" i="1"/>
  <c r="G36" i="1"/>
  <c r="H35" i="1"/>
  <c r="G35" i="1"/>
  <c r="H34" i="1"/>
  <c r="G34" i="1"/>
  <c r="H33" i="1"/>
  <c r="G33" i="1"/>
  <c r="H32" i="1"/>
  <c r="G32" i="1"/>
  <c r="H31" i="1"/>
  <c r="G31" i="1"/>
  <c r="H30" i="1"/>
  <c r="G30" i="1"/>
  <c r="H29" i="1"/>
  <c r="G29" i="1"/>
  <c r="H28" i="1"/>
  <c r="G28" i="1"/>
  <c r="H27" i="1"/>
  <c r="G27" i="1"/>
  <c r="H26" i="1"/>
  <c r="G26" i="1"/>
  <c r="H25" i="1"/>
  <c r="G25" i="1"/>
  <c r="H24" i="1"/>
  <c r="G24" i="1"/>
  <c r="H23" i="1"/>
  <c r="G23" i="1"/>
  <c r="H22" i="1"/>
  <c r="G22" i="1"/>
  <c r="H21" i="1"/>
  <c r="G21" i="1"/>
  <c r="H20" i="1"/>
  <c r="G20" i="1"/>
  <c r="H19" i="1"/>
  <c r="G19" i="1"/>
  <c r="H18" i="1"/>
  <c r="G18" i="1"/>
  <c r="H17" i="1"/>
  <c r="G17" i="1"/>
  <c r="H16" i="1"/>
  <c r="G16" i="1"/>
  <c r="H15" i="1"/>
  <c r="G15" i="1"/>
  <c r="H14" i="1"/>
  <c r="G14" i="1"/>
  <c r="H13" i="1"/>
  <c r="G13" i="1"/>
  <c r="H12" i="1"/>
  <c r="G12" i="1"/>
  <c r="H11" i="1"/>
  <c r="G11" i="1"/>
  <c r="H10" i="1"/>
  <c r="G10" i="1"/>
  <c r="H9" i="1"/>
  <c r="G9" i="1"/>
  <c r="Q8" i="1"/>
  <c r="H8" i="1"/>
  <c r="G8" i="1"/>
  <c r="Q7" i="1"/>
  <c r="H7" i="1"/>
  <c r="G7" i="1"/>
  <c r="Q6" i="1"/>
  <c r="H6" i="1"/>
  <c r="G6" i="1"/>
  <c r="Q5" i="1"/>
  <c r="H5" i="1"/>
  <c r="G5" i="1"/>
  <c r="H4" i="1"/>
  <c r="G4" i="1"/>
  <c r="Q3" i="1"/>
  <c r="H3" i="1"/>
  <c r="G3" i="1"/>
  <c r="H2" i="1"/>
  <c r="Z43" i="17" l="1"/>
  <c r="Z44" i="17"/>
  <c r="Z34" i="17"/>
  <c r="Z35" i="17"/>
  <c r="Z38" i="17"/>
  <c r="B47" i="27"/>
  <c r="B48" i="27" s="1"/>
  <c r="Z39" i="17"/>
  <c r="Z33" i="17"/>
  <c r="Y22" i="16"/>
  <c r="Y21" i="16"/>
  <c r="Y20" i="16"/>
  <c r="Y19" i="16"/>
  <c r="X36" i="8"/>
  <c r="X37" i="8"/>
  <c r="X38" i="8"/>
  <c r="X33" i="8"/>
  <c r="X32" i="8"/>
  <c r="O28" i="4"/>
  <c r="B49" i="27" l="1"/>
  <c r="B50" i="27" s="1"/>
  <c r="B51" i="27" l="1"/>
  <c r="B52" i="27" s="1"/>
  <c r="B53" i="27" l="1"/>
  <c r="K5" i="35"/>
  <c r="E5" i="35"/>
  <c r="C5" i="35"/>
  <c r="A5" i="35"/>
</calcChain>
</file>

<file path=xl/sharedStrings.xml><?xml version="1.0" encoding="utf-8"?>
<sst xmlns="http://schemas.openxmlformats.org/spreadsheetml/2006/main" count="5433" uniqueCount="241">
  <si>
    <t>instant</t>
  </si>
  <si>
    <t>dteday</t>
  </si>
  <si>
    <t>season</t>
  </si>
  <si>
    <t>yr</t>
  </si>
  <si>
    <t>mnth</t>
  </si>
  <si>
    <t>hr</t>
  </si>
  <si>
    <t>Time of Day</t>
  </si>
  <si>
    <t>Rash Hour</t>
  </si>
  <si>
    <t>holiday</t>
  </si>
  <si>
    <t>weekday</t>
  </si>
  <si>
    <t>weathersit</t>
  </si>
  <si>
    <t>Weather Sit_M</t>
  </si>
  <si>
    <t>temp</t>
  </si>
  <si>
    <t>Sunday</t>
  </si>
  <si>
    <t>MildCold</t>
  </si>
  <si>
    <t>Matric</t>
  </si>
  <si>
    <t>Result</t>
  </si>
  <si>
    <t>Mild/Cold Weather Hours</t>
  </si>
  <si>
    <t>Sunday Hours Recorded</t>
  </si>
  <si>
    <t>Average Temperature</t>
  </si>
  <si>
    <t>Hottest Hour (temp)</t>
  </si>
  <si>
    <t>More Then  Mild</t>
  </si>
  <si>
    <t>Coldest Hour (temp)</t>
  </si>
  <si>
    <t>Holiday Hours</t>
  </si>
  <si>
    <t>Dark Cloude</t>
  </si>
  <si>
    <t>Monday</t>
  </si>
  <si>
    <t>Tuesday</t>
  </si>
  <si>
    <t>Wednesday</t>
  </si>
  <si>
    <t>Thursday</t>
  </si>
  <si>
    <t>Fryday</t>
  </si>
  <si>
    <t>Saturday</t>
  </si>
  <si>
    <t>Thander Storm</t>
  </si>
  <si>
    <t>WeekDay_Name</t>
  </si>
  <si>
    <t>Row Labels</t>
  </si>
  <si>
    <t>(blank)</t>
  </si>
  <si>
    <t>Grand Total</t>
  </si>
  <si>
    <t>Count of instant</t>
  </si>
  <si>
    <t>Afternoon</t>
  </si>
  <si>
    <t>Evening</t>
  </si>
  <si>
    <t>Morning</t>
  </si>
  <si>
    <t>Night</t>
  </si>
  <si>
    <t>Count of Rash Hour</t>
  </si>
  <si>
    <t>Unnamed: 0</t>
  </si>
  <si>
    <t>atemp</t>
  </si>
  <si>
    <t>hum</t>
  </si>
  <si>
    <t>windspeed</t>
  </si>
  <si>
    <t>casual</t>
  </si>
  <si>
    <t>registered</t>
  </si>
  <si>
    <t>cnt</t>
  </si>
  <si>
    <t>Demand(High /Medium/ Low)</t>
  </si>
  <si>
    <t>Mostly Casual / Register</t>
  </si>
  <si>
    <t>Hum(High/Humed/Comfort)</t>
  </si>
  <si>
    <t>Count How Many atemp is "0"</t>
  </si>
  <si>
    <t>Then fill them in (using average of the column):</t>
  </si>
  <si>
    <t>humidity should never be negative</t>
  </si>
  <si>
    <t>humidity should never exceed 1 (it's normalized)</t>
  </si>
  <si>
    <t>windspeed should never be negative</t>
  </si>
  <si>
    <t>check if cnt is ever less than casual (data error check)</t>
  </si>
  <si>
    <t>Basic Summary Stats</t>
  </si>
  <si>
    <t>Total rides (cnt)</t>
  </si>
  <si>
    <t>Total casual riders</t>
  </si>
  <si>
    <t>Total registered riders</t>
  </si>
  <si>
    <t>Average rides per hour</t>
  </si>
  <si>
    <t>Highest single-hour demand</t>
  </si>
  <si>
    <t>Lowest single-hour demand</t>
  </si>
  <si>
    <t>Standard deviation of demand (how spread out)</t>
  </si>
  <si>
    <t>Casual vs Registered split (%)</t>
  </si>
  <si>
    <t>% of rides from casual users</t>
  </si>
  <si>
    <t>% of rides from registered users</t>
  </si>
  <si>
    <t>Correlation analysis — what drives demand?</t>
  </si>
  <si>
    <t>atemp vs cnt correlation</t>
  </si>
  <si>
    <t>warmer weather = more bike rentals</t>
  </si>
  <si>
    <t>humidity vs cnt correlation</t>
  </si>
  <si>
    <t>higher humidity = slightly fewer rentals</t>
  </si>
  <si>
    <t>windspeed vs cnt correlation</t>
  </si>
  <si>
    <t>windspeed has little to no effect</t>
  </si>
  <si>
    <t>Sum of cnt</t>
  </si>
  <si>
    <t>Time of The Day</t>
  </si>
  <si>
    <t>Demand Category</t>
  </si>
  <si>
    <t>Weather Type</t>
  </si>
  <si>
    <t>Summary Statistics</t>
  </si>
  <si>
    <t>Total rides</t>
  </si>
  <si>
    <t>Peak single hour demand</t>
  </si>
  <si>
    <t>Lowest single hour demand</t>
  </si>
  <si>
    <t>Demand variability</t>
  </si>
  <si>
    <t>Total hourly records</t>
  </si>
  <si>
    <t>User type breakdown:</t>
  </si>
  <si>
    <t>Total casual rides</t>
  </si>
  <si>
    <t>Total registered rides</t>
  </si>
  <si>
    <t>Casual %</t>
  </si>
  <si>
    <t>Registered %</t>
  </si>
  <si>
    <t>Hours with Mild/Cold weather</t>
  </si>
  <si>
    <t>Weather stats:</t>
  </si>
  <si>
    <t>Hours with More Than Mild</t>
  </si>
  <si>
    <t>Hours with Dark Cloud</t>
  </si>
  <si>
    <t>Hours with Thunder Storm</t>
  </si>
  <si>
    <t>Avg rides in Mild/Cold</t>
  </si>
  <si>
    <t>Avg rides in More Than Mild</t>
  </si>
  <si>
    <t>Avg rides in Dark Cloud</t>
  </si>
  <si>
    <t>Correlation analysis:</t>
  </si>
  <si>
    <t>Rush hour vs normal:</t>
  </si>
  <si>
    <t>Temp vs Cnt</t>
  </si>
  <si>
    <t>Atemp vs Cnt</t>
  </si>
  <si>
    <t>Humidity vs Cnt</t>
  </si>
  <si>
    <t>Windspeed vs Cnt</t>
  </si>
  <si>
    <t>Avg rides during rush hour</t>
  </si>
  <si>
    <t>Avg rides during normal hours</t>
  </si>
  <si>
    <t>High demand hours count:</t>
  </si>
  <si>
    <t>How many hours had high demand</t>
  </si>
  <si>
    <t>Medium demand hours</t>
  </si>
  <si>
    <t>low demand hours</t>
  </si>
  <si>
    <t>Average of cnt</t>
  </si>
  <si>
    <t>Sum of casual</t>
  </si>
  <si>
    <t>Average of casual</t>
  </si>
  <si>
    <t>Sum of registered</t>
  </si>
  <si>
    <t>Average of registered</t>
  </si>
  <si>
    <t>Column Labels</t>
  </si>
  <si>
    <t>Date</t>
  </si>
  <si>
    <t>Low</t>
  </si>
  <si>
    <t>Mediam</t>
  </si>
  <si>
    <t>High</t>
  </si>
  <si>
    <t>Weekday_By Name</t>
  </si>
  <si>
    <t>Friday</t>
  </si>
  <si>
    <t>Weather</t>
  </si>
  <si>
    <t>Mild Cold</t>
  </si>
  <si>
    <t>More Than Mild</t>
  </si>
  <si>
    <t>Summary</t>
  </si>
  <si>
    <t>Maric</t>
  </si>
  <si>
    <t>Total Records</t>
  </si>
  <si>
    <t>Total Rides</t>
  </si>
  <si>
    <t>Total Casual</t>
  </si>
  <si>
    <t>Total Registered</t>
  </si>
  <si>
    <t>Average Rides/Hour</t>
  </si>
  <si>
    <t>Max Rides Single Hour</t>
  </si>
  <si>
    <t>Min Rides Single Hour</t>
  </si>
  <si>
    <t>Std Deviation</t>
  </si>
  <si>
    <t>Mild Weather Hours</t>
  </si>
  <si>
    <t>High Demand Hours</t>
  </si>
  <si>
    <t>Medium Demand Hours</t>
  </si>
  <si>
    <t>Low Demand Hours</t>
  </si>
  <si>
    <t>Rush Hour Count</t>
  </si>
  <si>
    <t>Temp vs Rides Correl</t>
  </si>
  <si>
    <t>Humidity vs Rides Correl</t>
  </si>
  <si>
    <t>Windspeed vs Rides Correl</t>
  </si>
  <si>
    <t>Times of Day</t>
  </si>
  <si>
    <t>Medium</t>
  </si>
  <si>
    <t>DashBoard Dataset A</t>
  </si>
  <si>
    <t>Temp Band</t>
  </si>
  <si>
    <t>Cold (20-30%)</t>
  </si>
  <si>
    <t>Freezing (0-10%)</t>
  </si>
  <si>
    <t>Mild (30-40%)</t>
  </si>
  <si>
    <t>Very Cold (10-20%)</t>
  </si>
  <si>
    <t>Warm (40-50%)</t>
  </si>
  <si>
    <t>Cnt</t>
  </si>
  <si>
    <t>Forecast(Cnt)</t>
  </si>
  <si>
    <t>Lower Confidence Bound(Cnt)</t>
  </si>
  <si>
    <t>Upper Confidence Bound(Cnt)</t>
  </si>
  <si>
    <t>Count anomalies</t>
  </si>
  <si>
    <t>Count demand spikes</t>
  </si>
  <si>
    <t>Count demand drops</t>
  </si>
  <si>
    <t>Detection(surprisingly high or low)</t>
  </si>
  <si>
    <t>(All)</t>
  </si>
  <si>
    <t>Peak Hour</t>
  </si>
  <si>
    <t>🚲 BIKE SHARING DEMAND DASHBOARD</t>
  </si>
  <si>
    <t>Variable</t>
  </si>
  <si>
    <t>Correlation with Rides</t>
  </si>
  <si>
    <t>Temperature</t>
  </si>
  <si>
    <t>Feels-like Temp</t>
  </si>
  <si>
    <t>Humidity</t>
  </si>
  <si>
    <t>Windspeed</t>
  </si>
  <si>
    <t>Sum of Correlation with Rides</t>
  </si>
  <si>
    <t>Normal</t>
  </si>
  <si>
    <t>Rush Hour</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</si>
  <si>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</si>
  <si>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</si>
  <si>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</si>
  <si>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</si>
  <si>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</si>
  <si>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</si>
  <si>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</si>
  <si>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</si>
  <si>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</si>
  <si>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</si>
  <si>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</si>
  <si>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</si>
  <si>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</si>
  <si>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</si>
  <si>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</si>
  <si>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</si>
  <si>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</si>
  <si>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</si>
  <si>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</si>
  <si>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</si>
  <si>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</si>
  <si>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</si>
  <si>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</si>
  <si>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</si>
  <si>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</si>
  <si>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</si>
  <si>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</si>
  <si>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</si>
  <si>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</si>
  <si>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</si>
  <si>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</si>
  <si>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</si>
  <si>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</si>
  <si>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</si>
  <si>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</si>
  <si>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</si>
  <si>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</si>
  <si>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</si>
  <si>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</si>
  <si>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</si>
  <si>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</si>
  <si>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</si>
  <si>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</si>
  <si>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</si>
  <si>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</si>
  <si>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</si>
  <si>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</si>
  <si>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</si>
  <si>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</si>
  <si>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</si>
  <si>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</si>
  <si>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</si>
  <si>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Sum of Cnt</t>
  </si>
  <si>
    <t>Sum of Forecast(Cnt)</t>
  </si>
  <si>
    <t>Registered Share</t>
  </si>
  <si>
    <t>Casual Share</t>
  </si>
  <si>
    <t>across full dataset</t>
  </si>
  <si>
    <t>system-wide average</t>
  </si>
  <si>
    <t>highest avg demand hour</t>
  </si>
  <si>
    <t>flagged holiday hours</t>
  </si>
  <si>
    <t>of total rides</t>
  </si>
  <si>
    <t>Total rides (analysis period)</t>
  </si>
  <si>
    <t>Hourly records analyzed</t>
  </si>
  <si>
    <t>Registered rider share</t>
  </si>
  <si>
    <t>Casual rider share</t>
  </si>
  <si>
    <t>Overall Ridership Profile</t>
  </si>
  <si>
    <t>(Multiple Items)</t>
  </si>
  <si>
    <t>Sum of temp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</si>
</sst>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Century Gothic"/>
      <family val="2"/>
      <scheme val="minor"/>
    </font>
    <font>
      <sz val="10"/>
      <color theme="1"/>
      <name val="Arial"/>
      <family val="2"/>
    </font>
    <font>
      <sz val="10"/>
      <color rgb="FF14181F"/>
      <name val="Times New Roman"/>
      <family val="1"/>
    </font>
    <font>
      <sz val="12"/>
      <color theme="1"/>
      <name val="Times New Roman"/>
      <family val="1"/>
    </font>
    <font>
      <b/>
      <sz val="12"/>
      <color theme="1"/>
      <name val="Times New Roman"/>
      <family val="1"/>
    </font>
    <font>
      <sz val="10"/>
      <color theme="1"/>
      <name val="Courier New"/>
      <family val="3"/>
    </font>
    <font>
      <sz val="20"/>
      <color theme="5" tint="-0.249977111117893"/>
      <name val="Century Gothic"/>
      <family val="2"/>
      <scheme val="minor"/>
    </font>
    <font>
      <b/>
      <sz val="10"/>
      <color theme="1"/>
      <name val="Times New Roman"/>
      <family val="1"/>
    </font>
    <font>
      <sz val="8"/>
      <name val="Century Gothic"/>
      <family val="2"/>
      <scheme val="minor"/>
    </font>
    <font>
      <sz val="10"/>
      <color theme="1"/>
      <name val="Arial Unicode MS"/>
    </font>
    <font>
      <b/>
      <sz val="22"/>
      <color rgb="FFFFFFFF"/>
      <name val="Arial"/>
      <family val="2"/>
    </font>
    <font>
      <i/>
      <sz val="11"/>
      <color rgb="FFFFFFFF"/>
      <name val="Arial"/>
      <family val="2"/>
    </font>
    <font>
      <b/>
      <sz val="10"/>
      <color rgb="FFD68A2A"/>
      <name val="Arial"/>
      <family val="2"/>
    </font>
    <font>
      <b/>
      <sz val="24"/>
      <color rgb="FF16324F"/>
      <name val="Arial"/>
      <family val="2"/>
    </font>
    <font>
      <sz val="9"/>
      <color rgb="FF6B7680"/>
      <name val="Arial"/>
      <family val="2"/>
    </font>
    <font>
      <sz val="10"/>
      <color rgb="FF1A1A1A"/>
      <name val="Calibri"/>
      <family val="2"/>
    </font>
    <font>
      <sz val="10.5"/>
      <color theme="1"/>
      <name val="Calibri"/>
      <family val="2"/>
    </font>
    <font>
      <b/>
      <sz val="14"/>
      <color theme="1"/>
      <name val="Calibri"/>
      <family val="2"/>
    </font>
  </fonts>
  <fills count="2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tint="0.39997558519241921"/>
        <bgColor indexed="64"/>
      </patternFill>
    </fill>
    <fill>
      <patternFill patternType="solid">
        <fgColor rgb="FFFF00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rgb="FF16324F"/>
        <bgColor indexed="64"/>
      </patternFill>
    </fill>
    <fill>
      <patternFill patternType="solid">
        <fgColor rgb="FF0E2338"/>
        <bgColor indexed="64"/>
      </patternFill>
    </fill>
    <fill>
      <patternFill patternType="solid">
        <fgColor rgb="FFF4F6F8"/>
        <bgColor indexed="64"/>
      </patternFill>
    </fill>
    <fill>
      <patternFill patternType="solid">
        <fgColor theme="7" tint="-0.249977111117893"/>
        <bgColor indexed="64"/>
      </patternFill>
    </fill>
    <fill>
      <patternFill patternType="solid">
        <fgColor theme="7" tint="-0.499984740745262"/>
        <bgColor indexed="64"/>
      </patternFill>
    </fill>
  </fills>
  <borders count="2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rgb="FFCCCCCC"/>
      </left>
      <right style="medium">
        <color rgb="FFCCCCCC"/>
      </right>
      <top/>
      <bottom/>
      <diagonal/>
    </border>
  </borders>
  <cellStyleXfs count="1">
    <xf numFmtId="0" fontId="0" fillId="0" borderId="0"/>
  </cellStyleXfs>
  <cellXfs count="132">
    <xf numFmtId="0" fontId="0" fillId="0" borderId="0" xfId="0"/>
    <xf numFmtId="0" fontId="1" fillId="0" borderId="1" xfId="0" applyFont="1" applyBorder="1" applyAlignment="1">
      <alignment wrapText="1"/>
    </xf>
    <xf numFmtId="14" fontId="1" fillId="0" borderId="1" xfId="0" applyNumberFormat="1" applyFont="1" applyBorder="1" applyAlignment="1">
      <alignment wrapText="1"/>
    </xf>
    <xf numFmtId="0" fontId="1" fillId="2" borderId="1" xfId="0" applyFont="1" applyFill="1" applyBorder="1" applyAlignment="1">
      <alignment wrapText="1"/>
    </xf>
    <xf numFmtId="0" fontId="1" fillId="3" borderId="1" xfId="0" applyFont="1" applyFill="1" applyBorder="1" applyAlignment="1">
      <alignment wrapText="1"/>
    </xf>
    <xf numFmtId="0" fontId="1" fillId="0" borderId="2" xfId="0" applyFont="1" applyBorder="1" applyAlignment="1">
      <alignment wrapText="1"/>
    </xf>
    <xf numFmtId="0" fontId="1" fillId="0" borderId="1" xfId="0" applyFont="1" applyBorder="1" applyAlignment="1">
      <alignment horizontal="right" wrapText="1"/>
    </xf>
    <xf numFmtId="14" fontId="1" fillId="0" borderId="1" xfId="0" applyNumberFormat="1" applyFont="1" applyBorder="1" applyAlignment="1">
      <alignment horizontal="right" wrapText="1"/>
    </xf>
    <xf numFmtId="0" fontId="2" fillId="0" borderId="0" xfId="0" applyFont="1"/>
    <xf numFmtId="0" fontId="1" fillId="0" borderId="1" xfId="0" applyFont="1" applyBorder="1" applyAlignment="1">
      <alignment horizontal="center" wrapText="1"/>
    </xf>
    <xf numFmtId="0" fontId="1" fillId="0" borderId="3" xfId="0" applyFont="1" applyBorder="1" applyAlignment="1">
      <alignment wrapText="1"/>
    </xf>
    <xf numFmtId="0" fontId="1" fillId="3" borderId="4" xfId="0" applyFont="1" applyFill="1" applyBorder="1" applyAlignment="1">
      <alignment wrapText="1"/>
    </xf>
    <xf numFmtId="0" fontId="1" fillId="0" borderId="5" xfId="0" applyFont="1" applyBorder="1" applyAlignment="1">
      <alignment wrapText="1"/>
    </xf>
    <xf numFmtId="0" fontId="0" fillId="4" borderId="4" xfId="0" applyFill="1" applyBorder="1"/>
    <xf numFmtId="0" fontId="1" fillId="0" borderId="6" xfId="0" applyFont="1" applyBorder="1" applyAlignment="1">
      <alignment wrapText="1"/>
    </xf>
    <xf numFmtId="0" fontId="1" fillId="3" borderId="1" xfId="0" applyFont="1" applyFill="1" applyBorder="1" applyAlignment="1">
      <alignment horizontal="right" wrapText="1"/>
    </xf>
    <xf numFmtId="14" fontId="1" fillId="3" borderId="1" xfId="0" applyNumberFormat="1" applyFont="1" applyFill="1" applyBorder="1" applyAlignment="1">
      <alignment horizontal="right" wrapText="1"/>
    </xf>
    <xf numFmtId="0" fontId="2" fillId="3" borderId="0" xfId="0" applyFont="1" applyFill="1"/>
    <xf numFmtId="0" fontId="1" fillId="3" borderId="1" xfId="0" applyFont="1" applyFill="1" applyBorder="1" applyAlignment="1">
      <alignment horizontal="center" wrapText="1"/>
    </xf>
    <xf numFmtId="0" fontId="1" fillId="5" borderId="1" xfId="0" applyFont="1" applyFill="1" applyBorder="1" applyAlignment="1">
      <alignment horizontal="right" wrapText="1"/>
    </xf>
    <xf numFmtId="14" fontId="1" fillId="5" borderId="1" xfId="0" applyNumberFormat="1" applyFont="1" applyFill="1" applyBorder="1" applyAlignment="1">
      <alignment horizontal="right" wrapText="1"/>
    </xf>
    <xf numFmtId="0" fontId="2" fillId="5" borderId="0" xfId="0" applyFont="1" applyFill="1"/>
    <xf numFmtId="0" fontId="1" fillId="5" borderId="1" xfId="0" applyFont="1" applyFill="1" applyBorder="1" applyAlignment="1">
      <alignment horizontal="center" wrapText="1"/>
    </xf>
    <xf numFmtId="14" fontId="0" fillId="0" borderId="0" xfId="0" applyNumberFormat="1"/>
    <xf numFmtId="0" fontId="2" fillId="4" borderId="4"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1" xfId="0" applyBorder="1" applyAlignment="1">
      <alignment vertical="top" wrapText="1"/>
    </xf>
    <xf numFmtId="0" fontId="0" fillId="0" borderId="0" xfId="0" applyAlignment="1">
      <alignment vertical="top" wrapText="1"/>
    </xf>
    <xf numFmtId="0" fontId="0" fillId="0" borderId="0" xfId="0" applyAlignment="1">
      <alignment wrapText="1"/>
    </xf>
    <xf numFmtId="0" fontId="0" fillId="0" borderId="1" xfId="0" applyBorder="1" applyAlignment="1">
      <alignment horizontal="right" wrapText="1"/>
    </xf>
    <xf numFmtId="0" fontId="2" fillId="0" borderId="0" xfId="0" applyFont="1" applyAlignment="1">
      <alignment vertical="center"/>
    </xf>
    <xf numFmtId="0" fontId="0" fillId="0" borderId="0" xfId="0" applyAlignment="1">
      <alignment horizontal="right" wrapText="1"/>
    </xf>
    <xf numFmtId="0" fontId="3" fillId="0" borderId="0" xfId="0" applyFont="1" applyAlignment="1">
      <alignment vertical="center"/>
    </xf>
    <xf numFmtId="0" fontId="4" fillId="0" borderId="0" xfId="0" applyFont="1"/>
    <xf numFmtId="0" fontId="2" fillId="2" borderId="0" xfId="0" applyFont="1" applyFill="1"/>
    <xf numFmtId="0" fontId="4" fillId="0" borderId="0" xfId="0" applyFont="1" applyAlignment="1">
      <alignment vertical="center"/>
    </xf>
    <xf numFmtId="0" fontId="3" fillId="0" borderId="0" xfId="0" applyFont="1"/>
    <xf numFmtId="0" fontId="1" fillId="0" borderId="7" xfId="0" applyFont="1" applyFill="1" applyBorder="1" applyAlignment="1">
      <alignment wrapText="1"/>
    </xf>
    <xf numFmtId="0" fontId="2" fillId="6" borderId="8" xfId="0" applyFont="1" applyFill="1" applyBorder="1"/>
    <xf numFmtId="0" fontId="2" fillId="6" borderId="9" xfId="0" applyFont="1" applyFill="1" applyBorder="1"/>
    <xf numFmtId="0" fontId="2" fillId="6" borderId="14" xfId="0" applyFont="1" applyFill="1" applyBorder="1"/>
    <xf numFmtId="0" fontId="2" fillId="6" borderId="10" xfId="0" applyFont="1" applyFill="1" applyBorder="1"/>
    <xf numFmtId="0" fontId="2" fillId="6" borderId="11" xfId="0" applyFont="1" applyFill="1" applyBorder="1"/>
    <xf numFmtId="0" fontId="2" fillId="6" borderId="15" xfId="0" applyFont="1" applyFill="1" applyBorder="1"/>
    <xf numFmtId="0" fontId="2" fillId="6" borderId="12" xfId="0" applyFont="1" applyFill="1" applyBorder="1"/>
    <xf numFmtId="0" fontId="2" fillId="6" borderId="13" xfId="0" applyFont="1" applyFill="1" applyBorder="1"/>
    <xf numFmtId="0" fontId="2" fillId="6" borderId="16" xfId="0" applyFont="1" applyFill="1" applyBorder="1"/>
    <xf numFmtId="0" fontId="2" fillId="7" borderId="8" xfId="0" applyFont="1" applyFill="1" applyBorder="1"/>
    <xf numFmtId="0" fontId="0" fillId="7" borderId="9" xfId="0" applyFill="1" applyBorder="1"/>
    <xf numFmtId="0" fontId="2" fillId="7" borderId="14" xfId="0" applyFont="1" applyFill="1" applyBorder="1"/>
    <xf numFmtId="0" fontId="2" fillId="7" borderId="10" xfId="0" applyFont="1" applyFill="1" applyBorder="1"/>
    <xf numFmtId="0" fontId="0" fillId="7" borderId="11" xfId="0" applyFill="1" applyBorder="1"/>
    <xf numFmtId="0" fontId="2" fillId="7" borderId="15" xfId="0" applyFont="1" applyFill="1" applyBorder="1"/>
    <xf numFmtId="0" fontId="2" fillId="7" borderId="12" xfId="0" applyFont="1" applyFill="1" applyBorder="1"/>
    <xf numFmtId="0" fontId="0" fillId="7" borderId="13" xfId="0" applyFill="1" applyBorder="1"/>
    <xf numFmtId="0" fontId="2" fillId="7" borderId="16" xfId="0" applyFont="1" applyFill="1" applyBorder="1"/>
    <xf numFmtId="0" fontId="2" fillId="8" borderId="8" xfId="0" applyFont="1" applyFill="1" applyBorder="1"/>
    <xf numFmtId="0" fontId="2" fillId="8" borderId="14" xfId="0" applyFont="1" applyFill="1" applyBorder="1"/>
    <xf numFmtId="0" fontId="2" fillId="8" borderId="10" xfId="0" applyFont="1" applyFill="1" applyBorder="1"/>
    <xf numFmtId="0" fontId="2" fillId="8" borderId="15" xfId="0" applyFont="1" applyFill="1" applyBorder="1"/>
    <xf numFmtId="0" fontId="2" fillId="8" borderId="16" xfId="0" applyFont="1" applyFill="1" applyBorder="1"/>
    <xf numFmtId="0" fontId="0" fillId="8" borderId="0" xfId="0" applyFill="1" applyBorder="1"/>
    <xf numFmtId="0" fontId="0" fillId="8" borderId="17" xfId="0" applyFill="1" applyBorder="1"/>
    <xf numFmtId="0" fontId="2" fillId="8" borderId="12" xfId="0" applyFont="1" applyFill="1" applyBorder="1" applyAlignment="1">
      <alignment vertical="center"/>
    </xf>
    <xf numFmtId="0" fontId="0" fillId="8" borderId="18" xfId="0" applyFill="1" applyBorder="1"/>
    <xf numFmtId="0" fontId="2" fillId="9" borderId="8" xfId="0" applyFont="1" applyFill="1" applyBorder="1"/>
    <xf numFmtId="0" fontId="0" fillId="9" borderId="9" xfId="0" applyFill="1" applyBorder="1"/>
    <xf numFmtId="0" fontId="2" fillId="9" borderId="14" xfId="0" applyFont="1" applyFill="1" applyBorder="1"/>
    <xf numFmtId="0" fontId="2" fillId="9" borderId="10" xfId="0" applyFont="1" applyFill="1" applyBorder="1"/>
    <xf numFmtId="0" fontId="0" fillId="9" borderId="11" xfId="0" applyFill="1" applyBorder="1"/>
    <xf numFmtId="0" fontId="2" fillId="9" borderId="15" xfId="0" applyFont="1" applyFill="1" applyBorder="1"/>
    <xf numFmtId="0" fontId="2" fillId="9" borderId="12" xfId="0" applyFont="1" applyFill="1" applyBorder="1"/>
    <xf numFmtId="0" fontId="0" fillId="9" borderId="13" xfId="0" applyFill="1" applyBorder="1"/>
    <xf numFmtId="0" fontId="2" fillId="9" borderId="16" xfId="0" applyFont="1" applyFill="1" applyBorder="1"/>
    <xf numFmtId="0" fontId="0" fillId="0" borderId="0" xfId="0" applyAlignment="1">
      <alignment vertical="center" wrapText="1"/>
    </xf>
    <xf numFmtId="0" fontId="2" fillId="10" borderId="8" xfId="0" applyFont="1" applyFill="1" applyBorder="1"/>
    <xf numFmtId="0" fontId="0" fillId="10" borderId="9" xfId="0" applyFill="1" applyBorder="1"/>
    <xf numFmtId="0" fontId="2" fillId="10" borderId="14" xfId="0" applyFont="1" applyFill="1" applyBorder="1"/>
    <xf numFmtId="0" fontId="2" fillId="10" borderId="12" xfId="0" applyFont="1" applyFill="1" applyBorder="1"/>
    <xf numFmtId="0" fontId="0" fillId="10" borderId="13" xfId="0" applyFill="1" applyBorder="1"/>
    <xf numFmtId="0" fontId="2" fillId="10" borderId="16" xfId="0" applyFont="1" applyFill="1" applyBorder="1"/>
    <xf numFmtId="0" fontId="2" fillId="11" borderId="8" xfId="0" applyFont="1" applyFill="1" applyBorder="1"/>
    <xf numFmtId="0" fontId="0" fillId="11" borderId="9" xfId="0" applyFill="1" applyBorder="1"/>
    <xf numFmtId="0" fontId="2" fillId="11" borderId="14" xfId="0" applyFont="1" applyFill="1" applyBorder="1"/>
    <xf numFmtId="0" fontId="2" fillId="11" borderId="10" xfId="0" applyFont="1" applyFill="1" applyBorder="1"/>
    <xf numFmtId="0" fontId="0" fillId="11" borderId="11" xfId="0" applyFill="1" applyBorder="1"/>
    <xf numFmtId="0" fontId="2" fillId="11" borderId="15" xfId="0" applyFont="1" applyFill="1" applyBorder="1"/>
    <xf numFmtId="0" fontId="2" fillId="11" borderId="12" xfId="0" applyFont="1" applyFill="1" applyBorder="1"/>
    <xf numFmtId="0" fontId="0" fillId="11" borderId="13" xfId="0" applyFill="1" applyBorder="1"/>
    <xf numFmtId="0" fontId="2" fillId="11" borderId="16" xfId="0" applyFont="1" applyFill="1" applyBorder="1"/>
    <xf numFmtId="0" fontId="0" fillId="0" borderId="1" xfId="0" applyBorder="1" applyAlignment="1">
      <alignment wrapText="1"/>
    </xf>
    <xf numFmtId="0" fontId="0" fillId="0" borderId="19" xfId="0" applyFill="1" applyBorder="1" applyAlignment="1">
      <alignment wrapText="1"/>
    </xf>
    <xf numFmtId="0" fontId="0" fillId="4" borderId="0" xfId="0" applyFill="1"/>
    <xf numFmtId="0" fontId="0" fillId="7" borderId="4" xfId="0" applyFill="1" applyBorder="1"/>
    <xf numFmtId="0" fontId="3" fillId="7" borderId="4" xfId="0" applyFont="1" applyFill="1" applyBorder="1" applyAlignment="1">
      <alignment vertical="center" wrapText="1"/>
    </xf>
    <xf numFmtId="0" fontId="5" fillId="7" borderId="4" xfId="0" applyFont="1" applyFill="1" applyBorder="1"/>
    <xf numFmtId="0" fontId="5" fillId="7" borderId="4" xfId="0" applyFont="1" applyFill="1" applyBorder="1" applyAlignment="1">
      <alignment vertical="center" wrapText="1"/>
    </xf>
    <xf numFmtId="0" fontId="2" fillId="7" borderId="4" xfId="0" applyFont="1" applyFill="1" applyBorder="1"/>
    <xf numFmtId="0" fontId="0" fillId="0" borderId="0" xfId="0" applyFill="1" applyBorder="1" applyAlignment="1">
      <alignment wrapText="1"/>
    </xf>
    <xf numFmtId="2" fontId="0" fillId="0" borderId="0" xfId="0" applyNumberFormat="1"/>
    <xf numFmtId="2" fontId="0" fillId="0" borderId="0" xfId="0" pivotButton="1" applyNumberFormat="1"/>
    <xf numFmtId="0" fontId="6" fillId="12" borderId="0" xfId="0" applyFont="1" applyFill="1"/>
    <xf numFmtId="0" fontId="0" fillId="12" borderId="0" xfId="0" applyFill="1"/>
    <xf numFmtId="0" fontId="0" fillId="0" borderId="4" xfId="0" applyBorder="1"/>
    <xf numFmtId="2" fontId="0" fillId="0" borderId="4" xfId="0" applyNumberFormat="1" applyBorder="1"/>
    <xf numFmtId="14" fontId="1" fillId="0" borderId="4" xfId="0" applyNumberFormat="1" applyFont="1" applyBorder="1" applyAlignment="1">
      <alignment horizontal="right" wrapText="1"/>
    </xf>
    <xf numFmtId="14" fontId="1" fillId="13" borderId="4" xfId="0" applyNumberFormat="1" applyFont="1" applyFill="1" applyBorder="1" applyAlignment="1">
      <alignment horizontal="right" wrapText="1"/>
    </xf>
    <xf numFmtId="2" fontId="0" fillId="13" borderId="4" xfId="0" applyNumberFormat="1" applyFill="1" applyBorder="1"/>
    <xf numFmtId="0" fontId="7" fillId="0" borderId="0" xfId="0" applyFont="1"/>
    <xf numFmtId="0" fontId="1" fillId="0" borderId="5" xfId="0" applyFont="1" applyBorder="1" applyAlignment="1">
      <alignment horizontal="right" wrapText="1"/>
    </xf>
    <xf numFmtId="0" fontId="0" fillId="14" borderId="0" xfId="0" applyFill="1"/>
    <xf numFmtId="1" fontId="0" fillId="0" borderId="0" xfId="0" applyNumberFormat="1"/>
    <xf numFmtId="2" fontId="9" fillId="0" borderId="0" xfId="0" applyNumberFormat="1" applyFont="1"/>
    <xf numFmtId="14" fontId="0" fillId="0" borderId="0" xfId="0" applyNumberFormat="1" applyAlignment="1">
      <alignment horizontal="left"/>
    </xf>
    <xf numFmtId="0" fontId="2" fillId="18" borderId="4" xfId="0" applyFont="1" applyFill="1" applyBorder="1"/>
    <xf numFmtId="0" fontId="0" fillId="18" borderId="4" xfId="0" applyFill="1" applyBorder="1"/>
    <xf numFmtId="0" fontId="17" fillId="0" borderId="0" xfId="0" applyFont="1"/>
    <xf numFmtId="0" fontId="0" fillId="0" borderId="0" xfId="0" applyBorder="1"/>
    <xf numFmtId="0" fontId="16" fillId="0" borderId="0" xfId="0" applyFont="1" applyBorder="1"/>
    <xf numFmtId="0" fontId="0" fillId="19" borderId="4" xfId="0" applyFill="1" applyBorder="1"/>
    <xf numFmtId="0" fontId="14" fillId="17" borderId="0" xfId="0" applyFont="1" applyFill="1" applyAlignment="1">
      <alignment horizontal="left" vertical="center" indent="1"/>
    </xf>
    <xf numFmtId="0" fontId="12" fillId="17" borderId="0" xfId="0" applyFont="1" applyFill="1" applyAlignment="1">
      <alignment horizontal="left" vertical="center" indent="1"/>
    </xf>
    <xf numFmtId="164" fontId="13" fillId="17" borderId="0" xfId="0" applyNumberFormat="1" applyFont="1" applyFill="1" applyAlignment="1">
      <alignment horizontal="left" vertical="center" indent="1"/>
    </xf>
    <xf numFmtId="0" fontId="10" fillId="15" borderId="0" xfId="0" applyFont="1" applyFill="1" applyAlignment="1">
      <alignment horizontal="left" vertical="center" indent="1"/>
    </xf>
    <xf numFmtId="0" fontId="11" fillId="16" borderId="0" xfId="0" applyFont="1" applyFill="1" applyAlignment="1">
      <alignment horizontal="left" vertical="center" indent="1"/>
    </xf>
    <xf numFmtId="0" fontId="13" fillId="17" borderId="0" xfId="0" applyFont="1" applyFill="1" applyAlignment="1">
      <alignment horizontal="left" vertical="center" indent="1"/>
    </xf>
    <xf numFmtId="0" fontId="15" fillId="17" borderId="0" xfId="0" applyFont="1" applyFill="1" applyBorder="1" applyAlignment="1">
      <alignment horizontal="center" vertical="center" wrapText="1"/>
    </xf>
    <xf numFmtId="0" fontId="15" fillId="0" borderId="0" xfId="0" applyFont="1" applyBorder="1" applyAlignment="1">
      <alignment horizontal="center" vertical="center" wrapText="1"/>
    </xf>
    <xf numFmtId="0" fontId="15" fillId="19" borderId="4" xfId="0" applyFont="1" applyFill="1" applyBorder="1" applyAlignment="1">
      <alignment horizontal="center" vertical="center" wrapText="1"/>
    </xf>
  </cellXfs>
  <cellStyles count="1">
    <cellStyle name="Normal" xfId="0" builtinId="0"/>
  </cellStyles>
  <dxfs count="7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0"/>
        <color rgb="FF14181F"/>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14181F"/>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14181F"/>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14181F"/>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14181F"/>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border>
    </dxf>
    <dxf>
      <font>
        <b val="0"/>
        <i val="0"/>
        <strike val="0"/>
        <condense val="0"/>
        <extend val="0"/>
        <outline val="0"/>
        <shadow val="0"/>
        <u val="none"/>
        <vertAlign val="baseline"/>
        <sz val="10"/>
        <color rgb="FF14181F"/>
        <name val="Times New Roman"/>
        <family val="1"/>
        <scheme val="none"/>
      </font>
      <alignment horizontal="general" vertical="center" textRotation="0" wrapText="0" indent="0" justifyLastLine="0" shrinkToFit="0" readingOrder="0"/>
    </dxf>
    <dxf>
      <fill>
        <patternFill patternType="none">
          <fgColor indexed="64"/>
          <bgColor indexed="65"/>
        </patternFill>
      </fill>
      <alignment horizontal="general" vertical="bottom" textRotation="0" wrapText="1" indent="0" justifyLastLine="0" shrinkToFit="0" readingOrder="0"/>
    </dxf>
    <dxf>
      <numFmt numFmtId="2" formatCode="0.00"/>
    </dxf>
    <dxf>
      <numFmt numFmtId="2" formatCode="0.00"/>
    </dxf>
    <dxf>
      <numFmt numFmtId="2" formatCode="0.00"/>
    </dxf>
    <dxf>
      <numFmt numFmtId="19" formatCode="dd/mm/yyyy"/>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336699"/>
      <color rgb="FFFF9900"/>
      <color rgb="FFFA9500"/>
      <color rgb="FF3A1997"/>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pivotCacheDefinition" Target="pivotCache/pivotCacheDefinition5.xml"/><Relationship Id="rId50" Type="http://schemas.openxmlformats.org/officeDocument/2006/relationships/pivotCacheDefinition" Target="pivotCache/pivotCacheDefinition8.xml"/><Relationship Id="rId55" Type="http://schemas.microsoft.com/office/2007/relationships/slicerCache" Target="slicerCaches/slicerCache4.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pivotCacheDefinition" Target="pivotCache/pivotCacheDefinition3.xml"/><Relationship Id="rId53" Type="http://schemas.microsoft.com/office/2007/relationships/slicerCache" Target="slicerCaches/slicerCache2.xml"/><Relationship Id="rId58" Type="http://schemas.microsoft.com/office/2007/relationships/slicerCache" Target="slicerCaches/slicerCache7.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pivotCacheDefinition" Target="pivotCache/pivotCacheDefinition1.xml"/><Relationship Id="rId48" Type="http://schemas.openxmlformats.org/officeDocument/2006/relationships/pivotCacheDefinition" Target="pivotCache/pivotCacheDefinition6.xml"/><Relationship Id="rId56" Type="http://schemas.microsoft.com/office/2007/relationships/slicerCache" Target="slicerCaches/slicerCache5.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pivotCacheDefinition" Target="pivotCache/pivotCacheDefinition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4.xml"/><Relationship Id="rId59" Type="http://schemas.microsoft.com/office/2007/relationships/slicerCache" Target="slicerCaches/slicerCache8.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microsoft.com/office/2007/relationships/slicerCache" Target="slicerCaches/slicerCache3.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7.xml"/><Relationship Id="rId57" Type="http://schemas.microsoft.com/office/2007/relationships/slicerCache" Target="slicerCaches/slicerCache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2.xml"/><Relationship Id="rId52" Type="http://schemas.microsoft.com/office/2007/relationships/slicerCache" Target="slicerCaches/slicerCache1.xml"/><Relationship Id="rId60"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0.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Main-New.xlsx]Final D Temparature Bin!PivotTable2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Temparature</a:t>
            </a:r>
            <a:r>
              <a:rPr lang="en-IN" baseline="0"/>
              <a:t> Bin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'Final D Temparature Bin'!$B$3</c:f>
              <c:strCache>
                <c:ptCount val="1"/>
                <c:pt idx="0">
                  <c:v>Average of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 Temparature Bin'!$A$4:$A$10</c:f>
              <c:strCache>
                <c:ptCount val="6"/>
                <c:pt idx="0">
                  <c:v>Cold (20-30%)</c:v>
                </c:pt>
                <c:pt idx="1">
                  <c:v>Freezing (0-10%)</c:v>
                </c:pt>
                <c:pt idx="2">
                  <c:v>Mild (30-40%)</c:v>
                </c:pt>
                <c:pt idx="3">
                  <c:v>Very Cold (10-20%)</c:v>
                </c:pt>
                <c:pt idx="4">
                  <c:v>Warm (40-50%)</c:v>
                </c:pt>
                <c:pt idx="5">
                  <c:v>(blank)</c:v>
                </c:pt>
              </c:strCache>
            </c:strRef>
          </c:cat>
          <c:val>
            <c:numRef>
              <c:f>'Final D Temparature Bin'!$B$4:$B$10</c:f>
              <c:numCache>
                <c:formatCode>0.00</c:formatCode>
                <c:ptCount val="6"/>
                <c:pt idx="0">
                  <c:v>4.5400457665903886</c:v>
                </c:pt>
                <c:pt idx="1">
                  <c:v>1.8627450980392157</c:v>
                </c:pt>
                <c:pt idx="2">
                  <c:v>13.971428571428572</c:v>
                </c:pt>
                <c:pt idx="3">
                  <c:v>2.3395721925133688</c:v>
                </c:pt>
                <c:pt idx="4">
                  <c:v>15.151515151515152</c:v>
                </c:pt>
              </c:numCache>
            </c:numRef>
          </c:val>
          <c:extLst>
            <c:ext xmlns:c16="http://schemas.microsoft.com/office/drawing/2014/chart" uri="{C3380CC4-5D6E-409C-BE32-E72D297353CC}">
              <c16:uniqueId val="{00000000-C5A8-4A3B-A7EB-E69ECD3014B1}"/>
            </c:ext>
          </c:extLst>
        </c:ser>
        <c:ser>
          <c:idx val="1"/>
          <c:order val="1"/>
          <c:tx>
            <c:strRef>
              <c:f>'Final D Temparature Bin'!$C$3</c:f>
              <c:strCache>
                <c:ptCount val="1"/>
                <c:pt idx="0">
                  <c:v>Average of registered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 Temparature Bin'!$A$4:$A$10</c:f>
              <c:strCache>
                <c:ptCount val="6"/>
                <c:pt idx="0">
                  <c:v>Cold (20-30%)</c:v>
                </c:pt>
                <c:pt idx="1">
                  <c:v>Freezing (0-10%)</c:v>
                </c:pt>
                <c:pt idx="2">
                  <c:v>Mild (30-40%)</c:v>
                </c:pt>
                <c:pt idx="3">
                  <c:v>Very Cold (10-20%)</c:v>
                </c:pt>
                <c:pt idx="4">
                  <c:v>Warm (40-50%)</c:v>
                </c:pt>
                <c:pt idx="5">
                  <c:v>(blank)</c:v>
                </c:pt>
              </c:strCache>
            </c:strRef>
          </c:cat>
          <c:val>
            <c:numRef>
              <c:f>'Final D Temparature Bin'!$C$4:$C$10</c:f>
              <c:numCache>
                <c:formatCode>0.00</c:formatCode>
                <c:ptCount val="6"/>
                <c:pt idx="0">
                  <c:v>55.455377574370708</c:v>
                </c:pt>
                <c:pt idx="1">
                  <c:v>27.941176470588236</c:v>
                </c:pt>
                <c:pt idx="2">
                  <c:v>79.904761904761898</c:v>
                </c:pt>
                <c:pt idx="3">
                  <c:v>47.783422459893046</c:v>
                </c:pt>
                <c:pt idx="4">
                  <c:v>44.333333333333336</c:v>
                </c:pt>
              </c:numCache>
            </c:numRef>
          </c:val>
          <c:extLst>
            <c:ext xmlns:c16="http://schemas.microsoft.com/office/drawing/2014/chart" uri="{C3380CC4-5D6E-409C-BE32-E72D297353CC}">
              <c16:uniqueId val="{00000001-C5A8-4A3B-A7EB-E69ECD3014B1}"/>
            </c:ext>
          </c:extLst>
        </c:ser>
        <c:ser>
          <c:idx val="2"/>
          <c:order val="2"/>
          <c:tx>
            <c:strRef>
              <c:f>'Final D Temparature Bin'!$D$3</c:f>
              <c:strCache>
                <c:ptCount val="1"/>
                <c:pt idx="0">
                  <c:v>Average of cnt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 Temparature Bin'!$A$4:$A$10</c:f>
              <c:strCache>
                <c:ptCount val="6"/>
                <c:pt idx="0">
                  <c:v>Cold (20-30%)</c:v>
                </c:pt>
                <c:pt idx="1">
                  <c:v>Freezing (0-10%)</c:v>
                </c:pt>
                <c:pt idx="2">
                  <c:v>Mild (30-40%)</c:v>
                </c:pt>
                <c:pt idx="3">
                  <c:v>Very Cold (10-20%)</c:v>
                </c:pt>
                <c:pt idx="4">
                  <c:v>Warm (40-50%)</c:v>
                </c:pt>
                <c:pt idx="5">
                  <c:v>(blank)</c:v>
                </c:pt>
              </c:strCache>
            </c:strRef>
          </c:cat>
          <c:val>
            <c:numRef>
              <c:f>'Final D Temparature Bin'!$D$4:$D$10</c:f>
              <c:numCache>
                <c:formatCode>0.00</c:formatCode>
                <c:ptCount val="6"/>
                <c:pt idx="0">
                  <c:v>59.995423340961096</c:v>
                </c:pt>
                <c:pt idx="1">
                  <c:v>29.803921568627452</c:v>
                </c:pt>
                <c:pt idx="2">
                  <c:v>93.876190476190473</c:v>
                </c:pt>
                <c:pt idx="3">
                  <c:v>50.122994652406419</c:v>
                </c:pt>
                <c:pt idx="4">
                  <c:v>59.484848484848484</c:v>
                </c:pt>
              </c:numCache>
            </c:numRef>
          </c:val>
          <c:extLst>
            <c:ext xmlns:c16="http://schemas.microsoft.com/office/drawing/2014/chart" uri="{C3380CC4-5D6E-409C-BE32-E72D297353CC}">
              <c16:uniqueId val="{00000002-C5A8-4A3B-A7EB-E69ECD3014B1}"/>
            </c:ext>
          </c:extLst>
        </c:ser>
        <c:dLbls>
          <c:dLblPos val="outEnd"/>
          <c:showLegendKey val="0"/>
          <c:showVal val="1"/>
          <c:showCatName val="0"/>
          <c:showSerName val="0"/>
          <c:showPercent val="0"/>
          <c:showBubbleSize val="0"/>
        </c:dLbls>
        <c:gapWidth val="182"/>
        <c:axId val="645769375"/>
        <c:axId val="645770207"/>
      </c:barChart>
      <c:catAx>
        <c:axId val="64576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770207"/>
        <c:crosses val="autoZero"/>
        <c:auto val="1"/>
        <c:lblAlgn val="ctr"/>
        <c:lblOffset val="100"/>
        <c:noMultiLvlLbl val="0"/>
      </c:catAx>
      <c:valAx>
        <c:axId val="6457702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76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 D Actual VS Forecasted!PivotTable7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 D Actual VS Forecasted'!$B$1</c:f>
              <c:strCache>
                <c:ptCount val="1"/>
                <c:pt idx="0">
                  <c:v>Sum of Cnt</c:v>
                </c:pt>
              </c:strCache>
            </c:strRef>
          </c:tx>
          <c:spPr>
            <a:solidFill>
              <a:schemeClr val="accent1"/>
            </a:solidFill>
            <a:ln>
              <a:noFill/>
            </a:ln>
            <a:effectLst/>
          </c:spPr>
          <c:invertIfNegative val="0"/>
          <c:cat>
            <c:strRef>
              <c:f>'Fin D Actual VS Forecasted'!$A$2:$A$54</c:f>
              <c:strCache>
                <c:ptCount val="52"/>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strCache>
            </c:strRef>
          </c:cat>
          <c:val>
            <c:numRef>
              <c:f>'Fin D Actual VS Forecasted'!$B$2:$B$54</c:f>
              <c:numCache>
                <c:formatCode>General</c:formatCode>
                <c:ptCount val="52"/>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1-EF00-42CF-AFAE-CBCA88393936}"/>
            </c:ext>
          </c:extLst>
        </c:ser>
        <c:ser>
          <c:idx val="1"/>
          <c:order val="1"/>
          <c:tx>
            <c:strRef>
              <c:f>'Fin D Actual VS Forecasted'!$C$1</c:f>
              <c:strCache>
                <c:ptCount val="1"/>
                <c:pt idx="0">
                  <c:v>Sum of Forecast(Cnt)</c:v>
                </c:pt>
              </c:strCache>
            </c:strRef>
          </c:tx>
          <c:spPr>
            <a:solidFill>
              <a:schemeClr val="accent2"/>
            </a:solidFill>
            <a:ln>
              <a:noFill/>
            </a:ln>
            <a:effectLst/>
          </c:spPr>
          <c:invertIfNegative val="0"/>
          <c:cat>
            <c:strRef>
              <c:f>'Fin D Actual VS Forecasted'!$A$2:$A$54</c:f>
              <c:strCache>
                <c:ptCount val="52"/>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strCache>
            </c:strRef>
          </c:cat>
          <c:val>
            <c:numRef>
              <c:f>'Fin D Actual VS Forecasted'!$C$2:$C$54</c:f>
              <c:numCache>
                <c:formatCode>General</c:formatCode>
                <c:ptCount val="52"/>
                <c:pt idx="44">
                  <c:v>151</c:v>
                </c:pt>
                <c:pt idx="45">
                  <c:v>1387.2167441635288</c:v>
                </c:pt>
                <c:pt idx="46">
                  <c:v>1392.5597746183603</c:v>
                </c:pt>
                <c:pt idx="47">
                  <c:v>1397.902805073192</c:v>
                </c:pt>
                <c:pt idx="48">
                  <c:v>1403.2458355280237</c:v>
                </c:pt>
                <c:pt idx="49">
                  <c:v>1408.5888659828554</c:v>
                </c:pt>
                <c:pt idx="50">
                  <c:v>1413.9318964376871</c:v>
                </c:pt>
                <c:pt idx="51">
                  <c:v>1419.2749268925186</c:v>
                </c:pt>
              </c:numCache>
            </c:numRef>
          </c:val>
          <c:extLst>
            <c:ext xmlns:c16="http://schemas.microsoft.com/office/drawing/2014/chart" uri="{C3380CC4-5D6E-409C-BE32-E72D297353CC}">
              <c16:uniqueId val="{00000002-EF00-42CF-AFAE-CBCA88393936}"/>
            </c:ext>
          </c:extLst>
        </c:ser>
        <c:dLbls>
          <c:showLegendKey val="0"/>
          <c:showVal val="0"/>
          <c:showCatName val="0"/>
          <c:showSerName val="0"/>
          <c:showPercent val="0"/>
          <c:showBubbleSize val="0"/>
        </c:dLbls>
        <c:gapWidth val="219"/>
        <c:overlap val="-27"/>
        <c:axId val="1688762799"/>
        <c:axId val="1688763215"/>
      </c:barChart>
      <c:catAx>
        <c:axId val="168876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63215"/>
        <c:crosses val="autoZero"/>
        <c:auto val="1"/>
        <c:lblAlgn val="ctr"/>
        <c:lblOffset val="100"/>
        <c:noMultiLvlLbl val="0"/>
      </c:catAx>
      <c:valAx>
        <c:axId val="168876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6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 D Actual VS Forecasted!PivotTable7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Actual vs Forecasted Daily Rides (Recent Window)</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 D Actual VS Forecasted'!$B$1</c:f>
              <c:strCache>
                <c:ptCount val="1"/>
                <c:pt idx="0">
                  <c:v>Sum of Cnt</c:v>
                </c:pt>
              </c:strCache>
            </c:strRef>
          </c:tx>
          <c:spPr>
            <a:ln w="28575" cap="rnd">
              <a:solidFill>
                <a:schemeClr val="accent2"/>
              </a:solidFill>
              <a:round/>
            </a:ln>
            <a:effectLst/>
          </c:spPr>
          <c:marker>
            <c:symbol val="none"/>
          </c:marker>
          <c:cat>
            <c:strRef>
              <c:f>'Fin D Actual VS Forecasted'!$A$2:$A$54</c:f>
              <c:strCache>
                <c:ptCount val="52"/>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strCache>
            </c:strRef>
          </c:cat>
          <c:val>
            <c:numRef>
              <c:f>'Fin D Actual VS Forecasted'!$B$2:$B$54</c:f>
              <c:numCache>
                <c:formatCode>General</c:formatCode>
                <c:ptCount val="52"/>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4F48-4DED-8442-C05791EC673F}"/>
            </c:ext>
          </c:extLst>
        </c:ser>
        <c:ser>
          <c:idx val="1"/>
          <c:order val="1"/>
          <c:tx>
            <c:strRef>
              <c:f>'Fin D Actual VS Forecasted'!$C$1</c:f>
              <c:strCache>
                <c:ptCount val="1"/>
                <c:pt idx="0">
                  <c:v>Sum of Forecast(Cnt)</c:v>
                </c:pt>
              </c:strCache>
            </c:strRef>
          </c:tx>
          <c:spPr>
            <a:ln w="28575" cap="rnd">
              <a:solidFill>
                <a:schemeClr val="accent4"/>
              </a:solidFill>
              <a:round/>
            </a:ln>
            <a:effectLst/>
          </c:spPr>
          <c:marker>
            <c:symbol val="none"/>
          </c:marker>
          <c:cat>
            <c:strRef>
              <c:f>'Fin D Actual VS Forecasted'!$A$2:$A$54</c:f>
              <c:strCache>
                <c:ptCount val="52"/>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strCache>
            </c:strRef>
          </c:cat>
          <c:val>
            <c:numRef>
              <c:f>'Fin D Actual VS Forecasted'!$C$2:$C$54</c:f>
              <c:numCache>
                <c:formatCode>General</c:formatCode>
                <c:ptCount val="52"/>
                <c:pt idx="44">
                  <c:v>151</c:v>
                </c:pt>
                <c:pt idx="45">
                  <c:v>1387.2167441635288</c:v>
                </c:pt>
                <c:pt idx="46">
                  <c:v>1392.5597746183603</c:v>
                </c:pt>
                <c:pt idx="47">
                  <c:v>1397.902805073192</c:v>
                </c:pt>
                <c:pt idx="48">
                  <c:v>1403.2458355280237</c:v>
                </c:pt>
                <c:pt idx="49">
                  <c:v>1408.5888659828554</c:v>
                </c:pt>
                <c:pt idx="50">
                  <c:v>1413.9318964376871</c:v>
                </c:pt>
                <c:pt idx="51">
                  <c:v>1419.2749268925186</c:v>
                </c:pt>
              </c:numCache>
            </c:numRef>
          </c:val>
          <c:smooth val="0"/>
          <c:extLst>
            <c:ext xmlns:c16="http://schemas.microsoft.com/office/drawing/2014/chart" uri="{C3380CC4-5D6E-409C-BE32-E72D297353CC}">
              <c16:uniqueId val="{00000001-4F48-4DED-8442-C05791EC673F}"/>
            </c:ext>
          </c:extLst>
        </c:ser>
        <c:dLbls>
          <c:showLegendKey val="0"/>
          <c:showVal val="0"/>
          <c:showCatName val="0"/>
          <c:showSerName val="0"/>
          <c:showPercent val="0"/>
          <c:showBubbleSize val="0"/>
        </c:dLbls>
        <c:smooth val="0"/>
        <c:axId val="1688772783"/>
        <c:axId val="1688773615"/>
      </c:lineChart>
      <c:catAx>
        <c:axId val="168877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73615"/>
        <c:crosses val="autoZero"/>
        <c:auto val="1"/>
        <c:lblAlgn val="ctr"/>
        <c:lblOffset val="100"/>
        <c:noMultiLvlLbl val="0"/>
      </c:catAx>
      <c:valAx>
        <c:axId val="168877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7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Main-New.xlsx]Final d Rides by hour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Average Rides by Hour of Day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'Final d Rides by hour '!$B$3</c:f>
              <c:strCache>
                <c:ptCount val="1"/>
                <c:pt idx="0">
                  <c:v>Average of cnt</c:v>
                </c:pt>
              </c:strCache>
            </c:strRef>
          </c:tx>
          <c:spPr>
            <a:ln w="31750" cap="rnd">
              <a:solidFill>
                <a:schemeClr val="accent1"/>
              </a:solidFill>
              <a:round/>
            </a:ln>
            <a:effectLst/>
          </c:spPr>
          <c:marker>
            <c:symbol val="circle"/>
            <c:size val="5"/>
            <c:spPr>
              <a:solidFill>
                <a:schemeClr val="accent1"/>
              </a:solidFill>
              <a:ln w="9525">
                <a:solidFill>
                  <a:schemeClr val="accent1"/>
                </a:solidFill>
              </a:ln>
              <a:effectLst/>
            </c:spPr>
          </c:marker>
          <c:cat>
            <c:strRef>
              <c:f>'Final d Rides by hour '!$A$4:$A$28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'Final d Rides by hour '!$B$4:$B$28</c:f>
              <c:numCache>
                <c:formatCode>0.00</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1"/>
          <c:extLst>
            <c:ext xmlns:c16="http://schemas.microsoft.com/office/drawing/2014/chart" uri="{C3380CC4-5D6E-409C-BE32-E72D297353CC}">
              <c16:uniqueId val="{00000000-2B60-4182-9F01-46F3848E7FE3}"/>
            </c:ext>
          </c:extLst>
        </c:ser>
        <c:ser>
          <c:idx val="1"/>
          <c:order val="1"/>
          <c:tx>
            <c:strRef>
              <c:f>'Final d Rides by hour '!$C$3</c:f>
              <c:strCache>
                <c:ptCount val="1"/>
                <c:pt idx="0">
                  <c:v>Average of registered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'Final d Rides by hour '!$A$4:$A$28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'Final d Rides by hour '!$C$4:$C$28</c:f>
              <c:numCache>
                <c:formatCode>0.00</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1-2B60-4182-9F01-46F3848E7FE3}"/>
            </c:ext>
          </c:extLst>
        </c:ser>
        <c:ser>
          <c:idx val="2"/>
          <c:order val="2"/>
          <c:tx>
            <c:strRef>
              <c:f>'Final d Rides by hour '!$D$3</c:f>
              <c:strCache>
                <c:ptCount val="1"/>
                <c:pt idx="0">
                  <c:v>Average of casual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'Final d Rides by hour '!$A$4:$A$28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'Final d Rides by hour '!$D$4:$D$28</c:f>
              <c:numCache>
                <c:formatCode>0.00</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2-2B60-4182-9F01-46F3848E7FE3}"/>
            </c:ext>
          </c:extLst>
        </c:ser>
        <c:dLbls>
          <c:showLegendKey val="0"/>
          <c:showVal val="0"/>
          <c:showCatName val="0"/>
          <c:showSerName val="0"/>
          <c:showPercent val="0"/>
          <c:showBubbleSize val="0"/>
        </c:dLbls>
        <c:marker val="1"/>
        <c:smooth val="0"/>
        <c:axId val="405487232"/>
        <c:axId val="405475584"/>
      </c:lineChart>
      <c:catAx>
        <c:axId val="40548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75584"/>
        <c:crosses val="autoZero"/>
        <c:auto val="1"/>
        <c:lblAlgn val="ctr"/>
        <c:lblOffset val="100"/>
        <c:noMultiLvlLbl val="0"/>
      </c:catAx>
      <c:valAx>
        <c:axId val="4054755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8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Main-New.xlsx]Final D Rides by Weather!PivotTable2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Rides by Weather Condition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37000">
                  <a:srgbClr val="D1DCF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27000">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 D Rides by Weather'!$B$3</c:f>
              <c:strCache>
                <c:ptCount val="1"/>
                <c:pt idx="0">
                  <c:v>Sum of casual</c:v>
                </c:pt>
              </c:strCache>
            </c:strRef>
          </c:tx>
          <c:spPr>
            <a:solidFill>
              <a:schemeClr val="accent1"/>
            </a:solidFill>
            <a:ln>
              <a:noFill/>
            </a:ln>
            <a:effectLst/>
          </c:spPr>
          <c:invertIfNegative val="0"/>
          <c:cat>
            <c:strRef>
              <c:f>'Final D Rides by Weather'!$A$4:$A$8</c:f>
              <c:strCache>
                <c:ptCount val="4"/>
                <c:pt idx="0">
                  <c:v>Dark Cloude</c:v>
                </c:pt>
                <c:pt idx="1">
                  <c:v>Mild Cold</c:v>
                </c:pt>
                <c:pt idx="2">
                  <c:v>More Than Mild</c:v>
                </c:pt>
                <c:pt idx="3">
                  <c:v>Thander Storm</c:v>
                </c:pt>
              </c:strCache>
            </c:strRef>
          </c:cat>
          <c:val>
            <c:numRef>
              <c:f>'Final D Rides by Weather'!$B$4:$B$8</c:f>
              <c:numCache>
                <c:formatCode>General</c:formatCode>
                <c:ptCount val="4"/>
                <c:pt idx="0">
                  <c:v>171</c:v>
                </c:pt>
                <c:pt idx="1">
                  <c:v>3211</c:v>
                </c:pt>
                <c:pt idx="2">
                  <c:v>1538</c:v>
                </c:pt>
                <c:pt idx="3">
                  <c:v>1</c:v>
                </c:pt>
              </c:numCache>
            </c:numRef>
          </c:val>
          <c:extLst>
            <c:ext xmlns:c16="http://schemas.microsoft.com/office/drawing/2014/chart" uri="{C3380CC4-5D6E-409C-BE32-E72D297353CC}">
              <c16:uniqueId val="{00000000-32EB-4CB5-B352-DC4AB70610AE}"/>
            </c:ext>
          </c:extLst>
        </c:ser>
        <c:ser>
          <c:idx val="1"/>
          <c:order val="1"/>
          <c:tx>
            <c:strRef>
              <c:f>'Final D Rides by Weather'!$C$3</c:f>
              <c:strCache>
                <c:ptCount val="1"/>
                <c:pt idx="0">
                  <c:v>Sum of registered</c:v>
                </c:pt>
              </c:strCache>
            </c:strRef>
          </c:tx>
          <c:spPr>
            <a:solidFill>
              <a:schemeClr val="accent2"/>
            </a:solidFill>
            <a:ln>
              <a:gradFill>
                <a:gsLst>
                  <a:gs pos="37000">
                    <a:srgbClr val="D1DCF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27000">
                <a:schemeClr val="bg1"/>
              </a:glow>
            </a:effectLst>
          </c:spPr>
          <c:invertIfNegative val="0"/>
          <c:cat>
            <c:strRef>
              <c:f>'Final D Rides by Weather'!$A$4:$A$8</c:f>
              <c:strCache>
                <c:ptCount val="4"/>
                <c:pt idx="0">
                  <c:v>Dark Cloude</c:v>
                </c:pt>
                <c:pt idx="1">
                  <c:v>Mild Cold</c:v>
                </c:pt>
                <c:pt idx="2">
                  <c:v>More Than Mild</c:v>
                </c:pt>
                <c:pt idx="3">
                  <c:v>Thander Storm</c:v>
                </c:pt>
              </c:strCache>
            </c:strRef>
          </c:cat>
          <c:val>
            <c:numRef>
              <c:f>'Final D Rides by Weather'!$C$4:$C$8</c:f>
              <c:numCache>
                <c:formatCode>General</c:formatCode>
                <c:ptCount val="4"/>
                <c:pt idx="0">
                  <c:v>2618</c:v>
                </c:pt>
                <c:pt idx="1">
                  <c:v>34162</c:v>
                </c:pt>
                <c:pt idx="2">
                  <c:v>16568</c:v>
                </c:pt>
                <c:pt idx="3">
                  <c:v>35</c:v>
                </c:pt>
              </c:numCache>
            </c:numRef>
          </c:val>
          <c:extLst>
            <c:ext xmlns:c16="http://schemas.microsoft.com/office/drawing/2014/chart" uri="{C3380CC4-5D6E-409C-BE32-E72D297353CC}">
              <c16:uniqueId val="{00000001-32EB-4CB5-B352-DC4AB70610AE}"/>
            </c:ext>
          </c:extLst>
        </c:ser>
        <c:ser>
          <c:idx val="2"/>
          <c:order val="2"/>
          <c:tx>
            <c:strRef>
              <c:f>'Final D Rides by Weather'!$D$3</c:f>
              <c:strCache>
                <c:ptCount val="1"/>
                <c:pt idx="0">
                  <c:v>Average of cnt</c:v>
                </c:pt>
              </c:strCache>
            </c:strRef>
          </c:tx>
          <c:spPr>
            <a:solidFill>
              <a:schemeClr val="accent3"/>
            </a:solidFill>
            <a:ln>
              <a:noFill/>
            </a:ln>
            <a:effectLst/>
          </c:spPr>
          <c:invertIfNegative val="0"/>
          <c:cat>
            <c:strRef>
              <c:f>'Final D Rides by Weather'!$A$4:$A$8</c:f>
              <c:strCache>
                <c:ptCount val="4"/>
                <c:pt idx="0">
                  <c:v>Dark Cloude</c:v>
                </c:pt>
                <c:pt idx="1">
                  <c:v>Mild Cold</c:v>
                </c:pt>
                <c:pt idx="2">
                  <c:v>More Than Mild</c:v>
                </c:pt>
                <c:pt idx="3">
                  <c:v>Thander Storm</c:v>
                </c:pt>
              </c:strCache>
            </c:strRef>
          </c:cat>
          <c:val>
            <c:numRef>
              <c:f>'Final D Rides by Weather'!$D$4:$D$8</c:f>
              <c:numCache>
                <c:formatCode>0.00</c:formatCode>
                <c:ptCount val="4"/>
                <c:pt idx="0">
                  <c:v>33.202380952380949</c:v>
                </c:pt>
                <c:pt idx="1">
                  <c:v>61.671617161716171</c:v>
                </c:pt>
                <c:pt idx="2">
                  <c:v>58.595469255663431</c:v>
                </c:pt>
                <c:pt idx="3">
                  <c:v>36</c:v>
                </c:pt>
              </c:numCache>
            </c:numRef>
          </c:val>
          <c:extLst>
            <c:ext xmlns:c16="http://schemas.microsoft.com/office/drawing/2014/chart" uri="{C3380CC4-5D6E-409C-BE32-E72D297353CC}">
              <c16:uniqueId val="{00000002-32EB-4CB5-B352-DC4AB70610AE}"/>
            </c:ext>
          </c:extLst>
        </c:ser>
        <c:dLbls>
          <c:showLegendKey val="0"/>
          <c:showVal val="0"/>
          <c:showCatName val="0"/>
          <c:showSerName val="0"/>
          <c:showPercent val="0"/>
          <c:showBubbleSize val="0"/>
        </c:dLbls>
        <c:gapWidth val="219"/>
        <c:overlap val="-27"/>
        <c:axId val="405503872"/>
        <c:axId val="405512192"/>
      </c:barChart>
      <c:catAx>
        <c:axId val="40550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12192"/>
        <c:crosses val="autoZero"/>
        <c:auto val="1"/>
        <c:lblAlgn val="ctr"/>
        <c:lblOffset val="100"/>
        <c:noMultiLvlLbl val="0"/>
      </c:catAx>
      <c:valAx>
        <c:axId val="40551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0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Main-New.xlsx]FinalD RidesVsWeekday&amp;Demand!PivotTable3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Demand Category by Day of Week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'FinalD RidesVsWeekday&amp;Demand'!$B$3:$B$4</c:f>
              <c:strCache>
                <c:ptCount val="1"/>
                <c:pt idx="0">
                  <c:v>High</c:v>
                </c:pt>
              </c:strCache>
            </c:strRef>
          </c:tx>
          <c:spPr>
            <a:solidFill>
              <a:schemeClr val="accent2"/>
            </a:solidFill>
            <a:ln>
              <a:noFill/>
            </a:ln>
            <a:effectLst/>
          </c:spPr>
          <c:invertIfNegative val="0"/>
          <c:cat>
            <c:strRef>
              <c:f>'FinalD RidesVsWeekday&amp;Demand'!$A$5:$A$12</c:f>
              <c:strCache>
                <c:ptCount val="7"/>
                <c:pt idx="0">
                  <c:v>Sunday</c:v>
                </c:pt>
                <c:pt idx="1">
                  <c:v>Monday</c:v>
                </c:pt>
                <c:pt idx="2">
                  <c:v>Tuesday</c:v>
                </c:pt>
                <c:pt idx="3">
                  <c:v>Wednesday</c:v>
                </c:pt>
                <c:pt idx="4">
                  <c:v>Thursday</c:v>
                </c:pt>
                <c:pt idx="5">
                  <c:v>Friday</c:v>
                </c:pt>
                <c:pt idx="6">
                  <c:v>Saturday</c:v>
                </c:pt>
              </c:strCache>
            </c:strRef>
          </c:cat>
          <c:val>
            <c:numRef>
              <c:f>'FinalD RidesVsWeekday&amp;Demand'!$B$5:$B$12</c:f>
              <c:numCache>
                <c:formatCode>0.00</c:formatCode>
                <c:ptCount val="7"/>
                <c:pt idx="0">
                  <c:v>174</c:v>
                </c:pt>
                <c:pt idx="1">
                  <c:v>165</c:v>
                </c:pt>
                <c:pt idx="2">
                  <c:v>175.06666666666666</c:v>
                </c:pt>
                <c:pt idx="3">
                  <c:v>199.16666666666666</c:v>
                </c:pt>
                <c:pt idx="4">
                  <c:v>180.91666666666666</c:v>
                </c:pt>
                <c:pt idx="5">
                  <c:v>184.64285714285714</c:v>
                </c:pt>
                <c:pt idx="6">
                  <c:v>185.42857142857142</c:v>
                </c:pt>
              </c:numCache>
            </c:numRef>
          </c:val>
          <c:extLst>
            <c:ext xmlns:c16="http://schemas.microsoft.com/office/drawing/2014/chart" uri="{C3380CC4-5D6E-409C-BE32-E72D297353CC}">
              <c16:uniqueId val="{00000000-1BFA-4032-AE49-B6C0E1449F60}"/>
            </c:ext>
          </c:extLst>
        </c:ser>
        <c:ser>
          <c:idx val="1"/>
          <c:order val="1"/>
          <c:tx>
            <c:strRef>
              <c:f>'FinalD RidesVsWeekday&amp;Demand'!$C$3:$C$4</c:f>
              <c:strCache>
                <c:ptCount val="1"/>
                <c:pt idx="0">
                  <c:v>Low</c:v>
                </c:pt>
              </c:strCache>
            </c:strRef>
          </c:tx>
          <c:spPr>
            <a:solidFill>
              <a:schemeClr val="accent4"/>
            </a:solidFill>
            <a:ln>
              <a:noFill/>
            </a:ln>
            <a:effectLst/>
          </c:spPr>
          <c:invertIfNegative val="0"/>
          <c:cat>
            <c:strRef>
              <c:f>'FinalD RidesVsWeekday&amp;Demand'!$A$5:$A$12</c:f>
              <c:strCache>
                <c:ptCount val="7"/>
                <c:pt idx="0">
                  <c:v>Sunday</c:v>
                </c:pt>
                <c:pt idx="1">
                  <c:v>Monday</c:v>
                </c:pt>
                <c:pt idx="2">
                  <c:v>Tuesday</c:v>
                </c:pt>
                <c:pt idx="3">
                  <c:v>Wednesday</c:v>
                </c:pt>
                <c:pt idx="4">
                  <c:v>Thursday</c:v>
                </c:pt>
                <c:pt idx="5">
                  <c:v>Friday</c:v>
                </c:pt>
                <c:pt idx="6">
                  <c:v>Saturday</c:v>
                </c:pt>
              </c:strCache>
            </c:strRef>
          </c:cat>
          <c:val>
            <c:numRef>
              <c:f>'FinalD RidesVsWeekday&amp;Demand'!$C$5:$C$12</c:f>
              <c:numCache>
                <c:formatCode>0.00</c:formatCode>
                <c:ptCount val="7"/>
                <c:pt idx="0">
                  <c:v>20.948979591836736</c:v>
                </c:pt>
                <c:pt idx="1">
                  <c:v>19.121212121212121</c:v>
                </c:pt>
                <c:pt idx="2">
                  <c:v>17.421052631578949</c:v>
                </c:pt>
                <c:pt idx="3">
                  <c:v>19.94736842105263</c:v>
                </c:pt>
                <c:pt idx="4">
                  <c:v>21.698412698412699</c:v>
                </c:pt>
                <c:pt idx="5">
                  <c:v>20.037037037037038</c:v>
                </c:pt>
                <c:pt idx="6">
                  <c:v>19.8</c:v>
                </c:pt>
              </c:numCache>
            </c:numRef>
          </c:val>
          <c:extLst>
            <c:ext xmlns:c16="http://schemas.microsoft.com/office/drawing/2014/chart" uri="{C3380CC4-5D6E-409C-BE32-E72D297353CC}">
              <c16:uniqueId val="{00000000-B9E7-48CA-BDBB-F1A524EA3333}"/>
            </c:ext>
          </c:extLst>
        </c:ser>
        <c:ser>
          <c:idx val="2"/>
          <c:order val="2"/>
          <c:tx>
            <c:strRef>
              <c:f>'FinalD RidesVsWeekday&amp;Demand'!$D$3:$D$4</c:f>
              <c:strCache>
                <c:ptCount val="1"/>
                <c:pt idx="0">
                  <c:v>Medium</c:v>
                </c:pt>
              </c:strCache>
            </c:strRef>
          </c:tx>
          <c:spPr>
            <a:solidFill>
              <a:schemeClr val="accent6"/>
            </a:solidFill>
            <a:ln>
              <a:noFill/>
            </a:ln>
            <a:effectLst/>
          </c:spPr>
          <c:invertIfNegative val="0"/>
          <c:cat>
            <c:strRef>
              <c:f>'FinalD RidesVsWeekday&amp;Demand'!$A$5:$A$12</c:f>
              <c:strCache>
                <c:ptCount val="7"/>
                <c:pt idx="0">
                  <c:v>Sunday</c:v>
                </c:pt>
                <c:pt idx="1">
                  <c:v>Monday</c:v>
                </c:pt>
                <c:pt idx="2">
                  <c:v>Tuesday</c:v>
                </c:pt>
                <c:pt idx="3">
                  <c:v>Wednesday</c:v>
                </c:pt>
                <c:pt idx="4">
                  <c:v>Thursday</c:v>
                </c:pt>
                <c:pt idx="5">
                  <c:v>Friday</c:v>
                </c:pt>
                <c:pt idx="6">
                  <c:v>Saturday</c:v>
                </c:pt>
              </c:strCache>
            </c:strRef>
          </c:cat>
          <c:val>
            <c:numRef>
              <c:f>'FinalD RidesVsWeekday&amp;Demand'!$D$5:$D$12</c:f>
              <c:numCache>
                <c:formatCode>0.00</c:formatCode>
                <c:ptCount val="7"/>
                <c:pt idx="0">
                  <c:v>82.402985074626869</c:v>
                </c:pt>
                <c:pt idx="1">
                  <c:v>84.696428571428569</c:v>
                </c:pt>
                <c:pt idx="2">
                  <c:v>77.58620689655173</c:v>
                </c:pt>
                <c:pt idx="3">
                  <c:v>83.724137931034477</c:v>
                </c:pt>
                <c:pt idx="4">
                  <c:v>80.553571428571431</c:v>
                </c:pt>
                <c:pt idx="5">
                  <c:v>84.05263157894737</c:v>
                </c:pt>
                <c:pt idx="6">
                  <c:v>82.984375</c:v>
                </c:pt>
              </c:numCache>
            </c:numRef>
          </c:val>
          <c:extLst>
            <c:ext xmlns:c16="http://schemas.microsoft.com/office/drawing/2014/chart" uri="{C3380CC4-5D6E-409C-BE32-E72D297353CC}">
              <c16:uniqueId val="{00000001-B9E7-48CA-BDBB-F1A524EA3333}"/>
            </c:ext>
          </c:extLst>
        </c:ser>
        <c:dLbls>
          <c:showLegendKey val="0"/>
          <c:showVal val="0"/>
          <c:showCatName val="0"/>
          <c:showSerName val="0"/>
          <c:showPercent val="0"/>
          <c:showBubbleSize val="0"/>
        </c:dLbls>
        <c:gapWidth val="150"/>
        <c:overlap val="100"/>
        <c:axId val="405451040"/>
        <c:axId val="405456864"/>
      </c:barChart>
      <c:catAx>
        <c:axId val="40545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56864"/>
        <c:crosses val="autoZero"/>
        <c:auto val="1"/>
        <c:lblAlgn val="ctr"/>
        <c:lblOffset val="100"/>
        <c:noMultiLvlLbl val="0"/>
      </c:catAx>
      <c:valAx>
        <c:axId val="4054568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5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Main-New.xlsx]FinalD Times of a day!PivotTable5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Rides by Time of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49"/>
        <c:spPr>
          <a:solidFill>
            <a:srgbClr val="002060"/>
          </a:solidFill>
          <a:ln>
            <a:noFill/>
          </a:ln>
          <a:effectLst>
            <a:outerShdw blurRad="57150" dist="19050" dir="5400000" algn="ctr" rotWithShape="0">
              <a:srgbClr val="000000">
                <a:alpha val="63000"/>
              </a:srgbClr>
            </a:outerShdw>
          </a:effectLst>
        </c:spPr>
      </c:pivotFmt>
      <c:pivotFmt>
        <c:idx val="50"/>
        <c:spPr>
          <a:solidFill>
            <a:srgbClr val="FF9900"/>
          </a:solidFill>
          <a:ln>
            <a:noFill/>
          </a:ln>
          <a:effectLst>
            <a:outerShdw blurRad="57150" dist="19050" dir="5400000" algn="ctr" rotWithShape="0">
              <a:srgbClr val="000000">
                <a:alpha val="63000"/>
              </a:srgbClr>
            </a:outerShdw>
          </a:effectLst>
        </c:spPr>
      </c:pivotFmt>
      <c:pivotFmt>
        <c:idx val="51"/>
        <c:spPr>
          <a:solidFill>
            <a:srgbClr val="336699"/>
          </a:solidFill>
          <a:ln>
            <a:noFill/>
          </a:ln>
          <a:effectLst>
            <a:outerShdw blurRad="57150" dist="19050" dir="5400000" algn="ctr" rotWithShape="0">
              <a:srgbClr val="000000">
                <a:alpha val="63000"/>
              </a:srgbClr>
            </a:outerShdw>
          </a:effectLst>
        </c:spPr>
      </c:pivotFmt>
      <c:pivotFmt>
        <c:idx val="52"/>
        <c:spPr>
          <a:solidFill>
            <a:schemeClr val="tx1">
              <a:lumMod val="50000"/>
              <a:lumOff val="50000"/>
            </a:schemeClr>
          </a:solidFill>
          <a:ln>
            <a:noFill/>
          </a:ln>
          <a:effectLst>
            <a:outerShdw blurRad="57150" dist="19050" dir="5400000" algn="ctr" rotWithShape="0">
              <a:srgbClr val="000000">
                <a:alpha val="63000"/>
              </a:srgbClr>
            </a:outerShdw>
          </a:effectLst>
        </c:spPr>
      </c:pivotFmt>
      <c:pivotFmt>
        <c:idx val="5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solidFill>
            <a:srgbClr val="FF9900"/>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'FinalD Times of a day'!$B$3</c:f>
              <c:strCache>
                <c:ptCount val="1"/>
                <c:pt idx="0">
                  <c:v>Sum of cnt</c:v>
                </c:pt>
              </c:strCache>
            </c:strRef>
          </c:tx>
          <c:dPt>
            <c:idx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B3B-4F38-8D83-1204A79B0484}"/>
              </c:ext>
            </c:extLst>
          </c:dPt>
          <c:dPt>
            <c:idx val="1"/>
            <c:bubble3D val="0"/>
            <c:spPr>
              <a:solidFill>
                <a:srgbClr val="FF99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B3B-4F38-8D83-1204A79B0484}"/>
              </c:ext>
            </c:extLst>
          </c:dPt>
          <c:dPt>
            <c:idx val="2"/>
            <c:bubble3D val="0"/>
            <c:spPr>
              <a:solidFill>
                <a:srgbClr val="3366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B3B-4F38-8D83-1204A79B0484}"/>
              </c:ext>
            </c:extLst>
          </c:dPt>
          <c:dPt>
            <c:idx val="3"/>
            <c:bubble3D val="0"/>
            <c:spPr>
              <a:solidFill>
                <a:schemeClr val="tx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B3B-4F38-8D83-1204A79B0484}"/>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B3B-4F38-8D83-1204A79B04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'FinalD Times of a day'!$A$4:$A$8</c:f>
              <c:strCache>
                <c:ptCount val="4"/>
                <c:pt idx="0">
                  <c:v>Afternoon</c:v>
                </c:pt>
                <c:pt idx="1">
                  <c:v>Evening</c:v>
                </c:pt>
                <c:pt idx="2">
                  <c:v>Morning</c:v>
                </c:pt>
                <c:pt idx="3">
                  <c:v>Night</c:v>
                </c:pt>
              </c:strCache>
            </c:strRef>
          </c:cat>
          <c:val>
            <c:numRef>
              <c:f>'FinalD Times of a day'!$B$4:$B$8</c:f>
              <c:numCache>
                <c:formatCode>General</c:formatCode>
                <c:ptCount val="4"/>
                <c:pt idx="0">
                  <c:v>23308</c:v>
                </c:pt>
                <c:pt idx="1">
                  <c:v>16187</c:v>
                </c:pt>
                <c:pt idx="2">
                  <c:v>16968</c:v>
                </c:pt>
                <c:pt idx="3">
                  <c:v>1841</c:v>
                </c:pt>
              </c:numCache>
            </c:numRef>
          </c:val>
          <c:extLst>
            <c:ext xmlns:c16="http://schemas.microsoft.com/office/drawing/2014/chart" uri="{C3380CC4-5D6E-409C-BE32-E72D297353CC}">
              <c16:uniqueId val="{00000000-20EE-406B-9AF3-2FA002FCDED7}"/>
            </c:ext>
          </c:extLst>
        </c:ser>
        <c:ser>
          <c:idx val="1"/>
          <c:order val="1"/>
          <c:tx>
            <c:strRef>
              <c:f>'FinalD Times of a day'!$C$3</c:f>
              <c:strCache>
                <c:ptCount val="1"/>
                <c:pt idx="0">
                  <c:v>Sum of registered</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B3B-4F38-8D83-1204A79B0484}"/>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B3B-4F38-8D83-1204A79B0484}"/>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B3B-4F38-8D83-1204A79B0484}"/>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B3B-4F38-8D83-1204A79B0484}"/>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B3B-4F38-8D83-1204A79B04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'FinalD Times of a day'!$A$4:$A$8</c:f>
              <c:strCache>
                <c:ptCount val="4"/>
                <c:pt idx="0">
                  <c:v>Afternoon</c:v>
                </c:pt>
                <c:pt idx="1">
                  <c:v>Evening</c:v>
                </c:pt>
                <c:pt idx="2">
                  <c:v>Morning</c:v>
                </c:pt>
                <c:pt idx="3">
                  <c:v>Night</c:v>
                </c:pt>
              </c:strCache>
            </c:strRef>
          </c:cat>
          <c:val>
            <c:numRef>
              <c:f>'FinalD Times of a day'!$C$4:$C$8</c:f>
              <c:numCache>
                <c:formatCode>General</c:formatCode>
                <c:ptCount val="4"/>
                <c:pt idx="0">
                  <c:v>20423</c:v>
                </c:pt>
                <c:pt idx="1">
                  <c:v>15317</c:v>
                </c:pt>
                <c:pt idx="2">
                  <c:v>16001</c:v>
                </c:pt>
                <c:pt idx="3">
                  <c:v>1642</c:v>
                </c:pt>
              </c:numCache>
            </c:numRef>
          </c:val>
          <c:extLst>
            <c:ext xmlns:c16="http://schemas.microsoft.com/office/drawing/2014/chart" uri="{C3380CC4-5D6E-409C-BE32-E72D297353CC}">
              <c16:uniqueId val="{00000001-20EE-406B-9AF3-2FA002FCDED7}"/>
            </c:ext>
          </c:extLst>
        </c:ser>
        <c:ser>
          <c:idx val="2"/>
          <c:order val="2"/>
          <c:tx>
            <c:strRef>
              <c:f>'FinalD Times of a day'!$D$3</c:f>
              <c:strCache>
                <c:ptCount val="1"/>
                <c:pt idx="0">
                  <c:v>Sum of casual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B3B-4F38-8D83-1204A79B0484}"/>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B3B-4F38-8D83-1204A79B0484}"/>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B3B-4F38-8D83-1204A79B0484}"/>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B3B-4F38-8D83-1204A79B0484}"/>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B3B-4F38-8D83-1204A79B04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'FinalD Times of a day'!$A$4:$A$8</c:f>
              <c:strCache>
                <c:ptCount val="4"/>
                <c:pt idx="0">
                  <c:v>Afternoon</c:v>
                </c:pt>
                <c:pt idx="1">
                  <c:v>Evening</c:v>
                </c:pt>
                <c:pt idx="2">
                  <c:v>Morning</c:v>
                </c:pt>
                <c:pt idx="3">
                  <c:v>Night</c:v>
                </c:pt>
              </c:strCache>
            </c:strRef>
          </c:cat>
          <c:val>
            <c:numRef>
              <c:f>'FinalD Times of a day'!$D$4:$D$8</c:f>
              <c:numCache>
                <c:formatCode>General</c:formatCode>
                <c:ptCount val="4"/>
                <c:pt idx="0">
                  <c:v>2885</c:v>
                </c:pt>
                <c:pt idx="1">
                  <c:v>870</c:v>
                </c:pt>
                <c:pt idx="2">
                  <c:v>967</c:v>
                </c:pt>
                <c:pt idx="3">
                  <c:v>199</c:v>
                </c:pt>
              </c:numCache>
            </c:numRef>
          </c:val>
          <c:extLst>
            <c:ext xmlns:c16="http://schemas.microsoft.com/office/drawing/2014/chart" uri="{C3380CC4-5D6E-409C-BE32-E72D297353CC}">
              <c16:uniqueId val="{00000002-20EE-406B-9AF3-2FA002FCDE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Main-New.xlsx]FinalD Times of a day!PivotTable5</c:name>
    <c:fmtId val="2"/>
  </c:pivotSource>
  <c:chart>
    <c:title>
      <c:tx>
        <c:rich>
          <a:bodyPr rot="0" spcFirstLastPara="1" vertOverflow="ellipsis" vert="horz" wrap="square" anchor="ctr" anchorCtr="1"/>
          <a:lstStyle/>
          <a:p>
            <a:pPr>
              <a:defRPr sz="1600" b="1" i="0" u="none" strike="noStrike" kern="1200" baseline="0">
                <a:solidFill>
                  <a:srgbClr val="16324F"/>
                </a:solidFill>
                <a:latin typeface="+mn-lt"/>
                <a:ea typeface="+mn-ea"/>
                <a:cs typeface="+mn-cs"/>
              </a:defRPr>
            </a:pPr>
            <a:r>
              <a:rPr lang="en-IN"/>
              <a:t>Rides by Time of Day</a:t>
            </a:r>
          </a:p>
        </c:rich>
      </c:tx>
      <c:overlay val="0"/>
      <c:spPr>
        <a:noFill/>
        <a:ln>
          <a:noFill/>
        </a:ln>
        <a:effectLst/>
      </c:sp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2"/>
        <c:spPr>
          <a:solidFill>
            <a:srgbClr val="F2A340"/>
          </a:solidFill>
          <a:ln>
            <a:solidFill>
              <a:srgbClr val="FFFFFF"/>
            </a:solidFill>
          </a:ln>
        </c:spPr>
      </c:pivotFmt>
      <c:pivotFmt>
        <c:idx val="23"/>
        <c:spPr>
          <a:solidFill>
            <a:srgbClr val="3E6680"/>
          </a:solidFill>
          <a:ln>
            <a:solidFill>
              <a:srgbClr val="FFFFFF"/>
            </a:solidFill>
          </a:ln>
        </c:spPr>
        <c:dLbl>
          <c:idx val="0"/>
          <c:layout>
            <c:manualLayout>
              <c:x val="-1.919041746287738E-2"/>
              <c:y val="-1.85063230732522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4"/>
        <c:spPr>
          <a:solidFill>
            <a:srgbClr val="16324F"/>
          </a:solidFill>
          <a:ln>
            <a:solidFill>
              <a:srgbClr val="FFFFFF"/>
            </a:solidFill>
          </a:ln>
        </c:spPr>
      </c:pivotFmt>
      <c:pivotFmt>
        <c:idx val="25"/>
        <c:spPr>
          <a:solidFill>
            <a:srgbClr val="B7C2CA"/>
          </a:solidFill>
          <a:ln>
            <a:solidFill>
              <a:srgbClr val="FFFFFF"/>
            </a:solidFill>
          </a:ln>
        </c:spPr>
      </c:pivotFmt>
      <c:pivotFmt>
        <c:idx val="26"/>
        <c:spPr>
          <a:solidFill>
            <a:srgbClr val="E8ECEF"/>
          </a:solidFill>
          <a:ln>
            <a:solidFill>
              <a:srgbClr val="FFFFFF"/>
            </a:solidFill>
          </a:ln>
        </c:spPr>
      </c:pivotFmt>
      <c:pivotFmt>
        <c:idx val="2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2A340"/>
          </a:solidFill>
          <a:ln>
            <a:solidFill>
              <a:srgbClr val="FFFFFF"/>
            </a:solidFill>
          </a:ln>
        </c:spPr>
      </c:pivotFmt>
      <c:pivotFmt>
        <c:idx val="29"/>
        <c:spPr>
          <a:solidFill>
            <a:srgbClr val="3E6680"/>
          </a:solidFill>
          <a:ln>
            <a:solidFill>
              <a:srgbClr val="FFFFFF"/>
            </a:solidFill>
          </a:ln>
        </c:spPr>
      </c:pivotFmt>
      <c:pivotFmt>
        <c:idx val="30"/>
        <c:spPr>
          <a:solidFill>
            <a:srgbClr val="16324F"/>
          </a:solidFill>
          <a:ln>
            <a:solidFill>
              <a:srgbClr val="FFFFFF"/>
            </a:solidFill>
          </a:ln>
        </c:spPr>
      </c:pivotFmt>
      <c:pivotFmt>
        <c:idx val="31"/>
        <c:spPr>
          <a:solidFill>
            <a:srgbClr val="B7C2CA"/>
          </a:solidFill>
          <a:ln>
            <a:solidFill>
              <a:srgbClr val="FFFFFF"/>
            </a:solidFill>
          </a:ln>
        </c:spPr>
      </c:pivotFmt>
      <c:pivotFmt>
        <c:idx val="32"/>
        <c:spPr>
          <a:solidFill>
            <a:srgbClr val="E8ECEF"/>
          </a:solidFill>
          <a:ln>
            <a:solidFill>
              <a:srgbClr val="FFFFFF"/>
            </a:solidFill>
          </a:ln>
        </c:spPr>
      </c:pivotFmt>
      <c:pivotFmt>
        <c:idx val="3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2A340"/>
          </a:solidFill>
          <a:ln>
            <a:solidFill>
              <a:srgbClr val="FFFFFF"/>
            </a:solidFill>
          </a:ln>
        </c:spPr>
      </c:pivotFmt>
      <c:pivotFmt>
        <c:idx val="35"/>
        <c:spPr>
          <a:solidFill>
            <a:srgbClr val="3E6680"/>
          </a:solidFill>
          <a:ln>
            <a:solidFill>
              <a:srgbClr val="FFFFFF"/>
            </a:solidFill>
          </a:ln>
        </c:spPr>
      </c:pivotFmt>
      <c:pivotFmt>
        <c:idx val="36"/>
        <c:spPr>
          <a:solidFill>
            <a:srgbClr val="16324F"/>
          </a:solidFill>
          <a:ln>
            <a:solidFill>
              <a:srgbClr val="FFFFFF"/>
            </a:solidFill>
          </a:ln>
        </c:spPr>
      </c:pivotFmt>
      <c:pivotFmt>
        <c:idx val="37"/>
        <c:spPr>
          <a:solidFill>
            <a:srgbClr val="B7C2CA"/>
          </a:solidFill>
          <a:ln>
            <a:solidFill>
              <a:srgbClr val="FFFFFF"/>
            </a:solidFill>
          </a:ln>
        </c:spPr>
      </c:pivotFmt>
      <c:pivotFmt>
        <c:idx val="38"/>
        <c:spPr>
          <a:solidFill>
            <a:srgbClr val="E8ECEF"/>
          </a:solidFill>
          <a:ln>
            <a:solidFill>
              <a:srgbClr val="FFFFFF"/>
            </a:solidFill>
          </a:ln>
        </c:spPr>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'FinalD Times of a day'!$B$3</c:f>
              <c:strCache>
                <c:ptCount val="1"/>
                <c:pt idx="0">
                  <c:v>Sum of cnt</c:v>
                </c:pt>
              </c:strCache>
            </c:strRef>
          </c:tx>
          <c:dPt>
            <c:idx val="0"/>
            <c:bubble3D val="0"/>
            <c:spPr>
              <a:solidFill>
                <a:srgbClr val="F2A340"/>
              </a:solidFill>
              <a:ln>
                <a:solidFill>
                  <a:srgbClr val="FFFFFF"/>
                </a:solidFill>
              </a:ln>
            </c:spPr>
            <c:extLst>
              <c:ext xmlns:c16="http://schemas.microsoft.com/office/drawing/2014/chart" uri="{C3380CC4-5D6E-409C-BE32-E72D297353CC}">
                <c16:uniqueId val="{00000001-1023-4622-9DB7-66385BA2A800}"/>
              </c:ext>
            </c:extLst>
          </c:dPt>
          <c:dPt>
            <c:idx val="1"/>
            <c:bubble3D val="0"/>
            <c:spPr>
              <a:solidFill>
                <a:srgbClr val="3E6680"/>
              </a:solidFill>
              <a:ln>
                <a:solidFill>
                  <a:srgbClr val="FFFFFF"/>
                </a:solidFill>
              </a:ln>
            </c:spPr>
            <c:extLst>
              <c:ext xmlns:c16="http://schemas.microsoft.com/office/drawing/2014/chart" uri="{C3380CC4-5D6E-409C-BE32-E72D297353CC}">
                <c16:uniqueId val="{00000003-1023-4622-9DB7-66385BA2A800}"/>
              </c:ext>
            </c:extLst>
          </c:dPt>
          <c:dPt>
            <c:idx val="2"/>
            <c:bubble3D val="0"/>
            <c:spPr>
              <a:solidFill>
                <a:srgbClr val="16324F"/>
              </a:solidFill>
              <a:ln>
                <a:solidFill>
                  <a:srgbClr val="FFFFFF"/>
                </a:solidFill>
              </a:ln>
            </c:spPr>
            <c:extLst>
              <c:ext xmlns:c16="http://schemas.microsoft.com/office/drawing/2014/chart" uri="{C3380CC4-5D6E-409C-BE32-E72D297353CC}">
                <c16:uniqueId val="{00000005-1023-4622-9DB7-66385BA2A800}"/>
              </c:ext>
            </c:extLst>
          </c:dPt>
          <c:dPt>
            <c:idx val="3"/>
            <c:bubble3D val="0"/>
            <c:spPr>
              <a:solidFill>
                <a:srgbClr val="B7C2CA"/>
              </a:solidFill>
              <a:ln>
                <a:solidFill>
                  <a:srgbClr val="FFFFFF"/>
                </a:solidFill>
              </a:ln>
            </c:spPr>
            <c:extLst>
              <c:ext xmlns:c16="http://schemas.microsoft.com/office/drawing/2014/chart" uri="{C3380CC4-5D6E-409C-BE32-E72D297353CC}">
                <c16:uniqueId val="{00000007-1023-4622-9DB7-66385BA2A800}"/>
              </c:ext>
            </c:extLst>
          </c:dPt>
          <c:dPt>
            <c:idx val="4"/>
            <c:bubble3D val="0"/>
            <c:extLst>
              <c:ext xmlns:c16="http://schemas.microsoft.com/office/drawing/2014/chart" uri="{C3380CC4-5D6E-409C-BE32-E72D297353CC}">
                <c16:uniqueId val="{00000009-1023-4622-9DB7-66385BA2A800}"/>
              </c:ext>
            </c:extLst>
          </c:dPt>
          <c:dLbls>
            <c:dLbl>
              <c:idx val="1"/>
              <c:layout>
                <c:manualLayout>
                  <c:x val="-1.919041746287738E-2"/>
                  <c:y val="-1.8506323073252208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023-4622-9DB7-66385BA2A8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'FinalD Times of a day'!$A$4:$A$8</c:f>
              <c:strCache>
                <c:ptCount val="4"/>
                <c:pt idx="0">
                  <c:v>Afternoon</c:v>
                </c:pt>
                <c:pt idx="1">
                  <c:v>Evening</c:v>
                </c:pt>
                <c:pt idx="2">
                  <c:v>Morning</c:v>
                </c:pt>
                <c:pt idx="3">
                  <c:v>Night</c:v>
                </c:pt>
              </c:strCache>
            </c:strRef>
          </c:cat>
          <c:val>
            <c:numRef>
              <c:f>'FinalD Times of a day'!$B$4:$B$8</c:f>
              <c:numCache>
                <c:formatCode>General</c:formatCode>
                <c:ptCount val="4"/>
                <c:pt idx="0">
                  <c:v>23308</c:v>
                </c:pt>
                <c:pt idx="1">
                  <c:v>16187</c:v>
                </c:pt>
                <c:pt idx="2">
                  <c:v>16968</c:v>
                </c:pt>
                <c:pt idx="3">
                  <c:v>1841</c:v>
                </c:pt>
              </c:numCache>
            </c:numRef>
          </c:val>
          <c:extLst>
            <c:ext xmlns:c16="http://schemas.microsoft.com/office/drawing/2014/chart" uri="{C3380CC4-5D6E-409C-BE32-E72D297353CC}">
              <c16:uniqueId val="{0000000A-1023-4622-9DB7-66385BA2A800}"/>
            </c:ext>
          </c:extLst>
        </c:ser>
        <c:ser>
          <c:idx val="1"/>
          <c:order val="1"/>
          <c:tx>
            <c:strRef>
              <c:f>'FinalD Times of a day'!$C$3</c:f>
              <c:strCache>
                <c:ptCount val="1"/>
                <c:pt idx="0">
                  <c:v>Sum of registered</c:v>
                </c:pt>
              </c:strCache>
            </c:strRef>
          </c:tx>
          <c:dPt>
            <c:idx val="0"/>
            <c:bubble3D val="0"/>
            <c:spPr>
              <a:solidFill>
                <a:srgbClr val="F2A340"/>
              </a:solidFill>
              <a:ln>
                <a:solidFill>
                  <a:srgbClr val="FFFFFF"/>
                </a:solidFill>
              </a:ln>
            </c:spPr>
            <c:extLst>
              <c:ext xmlns:c16="http://schemas.microsoft.com/office/drawing/2014/chart" uri="{C3380CC4-5D6E-409C-BE32-E72D297353CC}">
                <c16:uniqueId val="{0000000C-1023-4622-9DB7-66385BA2A800}"/>
              </c:ext>
            </c:extLst>
          </c:dPt>
          <c:dPt>
            <c:idx val="1"/>
            <c:bubble3D val="0"/>
            <c:spPr>
              <a:solidFill>
                <a:srgbClr val="3E6680"/>
              </a:solidFill>
              <a:ln>
                <a:solidFill>
                  <a:srgbClr val="FFFFFF"/>
                </a:solidFill>
              </a:ln>
            </c:spPr>
            <c:extLst>
              <c:ext xmlns:c16="http://schemas.microsoft.com/office/drawing/2014/chart" uri="{C3380CC4-5D6E-409C-BE32-E72D297353CC}">
                <c16:uniqueId val="{0000000E-1023-4622-9DB7-66385BA2A800}"/>
              </c:ext>
            </c:extLst>
          </c:dPt>
          <c:dPt>
            <c:idx val="2"/>
            <c:bubble3D val="0"/>
            <c:spPr>
              <a:solidFill>
                <a:srgbClr val="16324F"/>
              </a:solidFill>
              <a:ln>
                <a:solidFill>
                  <a:srgbClr val="FFFFFF"/>
                </a:solidFill>
              </a:ln>
            </c:spPr>
            <c:extLst>
              <c:ext xmlns:c16="http://schemas.microsoft.com/office/drawing/2014/chart" uri="{C3380CC4-5D6E-409C-BE32-E72D297353CC}">
                <c16:uniqueId val="{00000010-1023-4622-9DB7-66385BA2A800}"/>
              </c:ext>
            </c:extLst>
          </c:dPt>
          <c:dPt>
            <c:idx val="3"/>
            <c:bubble3D val="0"/>
            <c:spPr>
              <a:solidFill>
                <a:srgbClr val="B7C2CA"/>
              </a:solidFill>
              <a:ln>
                <a:solidFill>
                  <a:srgbClr val="FFFFFF"/>
                </a:solidFill>
              </a:ln>
            </c:spPr>
            <c:extLst>
              <c:ext xmlns:c16="http://schemas.microsoft.com/office/drawing/2014/chart" uri="{C3380CC4-5D6E-409C-BE32-E72D297353CC}">
                <c16:uniqueId val="{00000012-1023-4622-9DB7-66385BA2A800}"/>
              </c:ext>
            </c:extLst>
          </c:dPt>
          <c:dPt>
            <c:idx val="4"/>
            <c:bubble3D val="0"/>
            <c:extLst>
              <c:ext xmlns:c16="http://schemas.microsoft.com/office/drawing/2014/chart" uri="{C3380CC4-5D6E-409C-BE32-E72D297353CC}">
                <c16:uniqueId val="{00000014-1023-4622-9DB7-66385BA2A8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'FinalD Times of a day'!$A$4:$A$8</c:f>
              <c:strCache>
                <c:ptCount val="4"/>
                <c:pt idx="0">
                  <c:v>Afternoon</c:v>
                </c:pt>
                <c:pt idx="1">
                  <c:v>Evening</c:v>
                </c:pt>
                <c:pt idx="2">
                  <c:v>Morning</c:v>
                </c:pt>
                <c:pt idx="3">
                  <c:v>Night</c:v>
                </c:pt>
              </c:strCache>
            </c:strRef>
          </c:cat>
          <c:val>
            <c:numRef>
              <c:f>'FinalD Times of a day'!$C$4:$C$8</c:f>
              <c:numCache>
                <c:formatCode>General</c:formatCode>
                <c:ptCount val="4"/>
                <c:pt idx="0">
                  <c:v>20423</c:v>
                </c:pt>
                <c:pt idx="1">
                  <c:v>15317</c:v>
                </c:pt>
                <c:pt idx="2">
                  <c:v>16001</c:v>
                </c:pt>
                <c:pt idx="3">
                  <c:v>1642</c:v>
                </c:pt>
              </c:numCache>
            </c:numRef>
          </c:val>
          <c:extLst>
            <c:ext xmlns:c16="http://schemas.microsoft.com/office/drawing/2014/chart" uri="{C3380CC4-5D6E-409C-BE32-E72D297353CC}">
              <c16:uniqueId val="{00000015-1023-4622-9DB7-66385BA2A800}"/>
            </c:ext>
          </c:extLst>
        </c:ser>
        <c:ser>
          <c:idx val="2"/>
          <c:order val="2"/>
          <c:tx>
            <c:strRef>
              <c:f>'FinalD Times of a day'!$D$3</c:f>
              <c:strCache>
                <c:ptCount val="1"/>
                <c:pt idx="0">
                  <c:v>Sum of casual</c:v>
                </c:pt>
              </c:strCache>
            </c:strRef>
          </c:tx>
          <c:dPt>
            <c:idx val="0"/>
            <c:bubble3D val="0"/>
            <c:spPr>
              <a:solidFill>
                <a:srgbClr val="F2A340"/>
              </a:solidFill>
              <a:ln>
                <a:solidFill>
                  <a:srgbClr val="FFFFFF"/>
                </a:solidFill>
              </a:ln>
            </c:spPr>
            <c:extLst>
              <c:ext xmlns:c16="http://schemas.microsoft.com/office/drawing/2014/chart" uri="{C3380CC4-5D6E-409C-BE32-E72D297353CC}">
                <c16:uniqueId val="{00000017-1023-4622-9DB7-66385BA2A800}"/>
              </c:ext>
            </c:extLst>
          </c:dPt>
          <c:dPt>
            <c:idx val="1"/>
            <c:bubble3D val="0"/>
            <c:spPr>
              <a:solidFill>
                <a:srgbClr val="3E6680"/>
              </a:solidFill>
              <a:ln>
                <a:solidFill>
                  <a:srgbClr val="FFFFFF"/>
                </a:solidFill>
              </a:ln>
            </c:spPr>
            <c:extLst>
              <c:ext xmlns:c16="http://schemas.microsoft.com/office/drawing/2014/chart" uri="{C3380CC4-5D6E-409C-BE32-E72D297353CC}">
                <c16:uniqueId val="{00000019-1023-4622-9DB7-66385BA2A800}"/>
              </c:ext>
            </c:extLst>
          </c:dPt>
          <c:dPt>
            <c:idx val="2"/>
            <c:bubble3D val="0"/>
            <c:spPr>
              <a:solidFill>
                <a:srgbClr val="16324F"/>
              </a:solidFill>
              <a:ln>
                <a:solidFill>
                  <a:srgbClr val="FFFFFF"/>
                </a:solidFill>
              </a:ln>
            </c:spPr>
            <c:extLst>
              <c:ext xmlns:c16="http://schemas.microsoft.com/office/drawing/2014/chart" uri="{C3380CC4-5D6E-409C-BE32-E72D297353CC}">
                <c16:uniqueId val="{0000001B-1023-4622-9DB7-66385BA2A800}"/>
              </c:ext>
            </c:extLst>
          </c:dPt>
          <c:dPt>
            <c:idx val="3"/>
            <c:bubble3D val="0"/>
            <c:spPr>
              <a:solidFill>
                <a:srgbClr val="B7C2CA"/>
              </a:solidFill>
              <a:ln>
                <a:solidFill>
                  <a:srgbClr val="FFFFFF"/>
                </a:solidFill>
              </a:ln>
            </c:spPr>
            <c:extLst>
              <c:ext xmlns:c16="http://schemas.microsoft.com/office/drawing/2014/chart" uri="{C3380CC4-5D6E-409C-BE32-E72D297353CC}">
                <c16:uniqueId val="{0000001D-1023-4622-9DB7-66385BA2A800}"/>
              </c:ext>
            </c:extLst>
          </c:dPt>
          <c:dPt>
            <c:idx val="4"/>
            <c:bubble3D val="0"/>
            <c:extLst>
              <c:ext xmlns:c16="http://schemas.microsoft.com/office/drawing/2014/chart" uri="{C3380CC4-5D6E-409C-BE32-E72D297353CC}">
                <c16:uniqueId val="{0000001F-1023-4622-9DB7-66385BA2A8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'FinalD Times of a day'!$A$4:$A$8</c:f>
              <c:strCache>
                <c:ptCount val="4"/>
                <c:pt idx="0">
                  <c:v>Afternoon</c:v>
                </c:pt>
                <c:pt idx="1">
                  <c:v>Evening</c:v>
                </c:pt>
                <c:pt idx="2">
                  <c:v>Morning</c:v>
                </c:pt>
                <c:pt idx="3">
                  <c:v>Night</c:v>
                </c:pt>
              </c:strCache>
            </c:strRef>
          </c:cat>
          <c:val>
            <c:numRef>
              <c:f>'FinalD Times of a day'!$D$4:$D$8</c:f>
              <c:numCache>
                <c:formatCode>General</c:formatCode>
                <c:ptCount val="4"/>
                <c:pt idx="0">
                  <c:v>2885</c:v>
                </c:pt>
                <c:pt idx="1">
                  <c:v>870</c:v>
                </c:pt>
                <c:pt idx="2">
                  <c:v>967</c:v>
                </c:pt>
                <c:pt idx="3">
                  <c:v>199</c:v>
                </c:pt>
              </c:numCache>
            </c:numRef>
          </c:val>
          <c:extLst>
            <c:ext xmlns:c16="http://schemas.microsoft.com/office/drawing/2014/chart" uri="{C3380CC4-5D6E-409C-BE32-E72D297353CC}">
              <c16:uniqueId val="{00000020-1023-4622-9DB7-66385BA2A80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Main-New.xlsx]FinalD RidesVsWeekday&amp;Demand!PivotTable3</c:name>
    <c:fmtId val="2"/>
  </c:pivotSource>
  <c:chart>
    <c:title>
      <c:tx>
        <c:rich>
          <a:bodyPr rot="0" spcFirstLastPara="1" vertOverflow="ellipsis" vert="horz" wrap="square" anchor="ctr" anchorCtr="1"/>
          <a:lstStyle/>
          <a:p>
            <a:pPr>
              <a:defRPr sz="1400" b="1" i="0" u="none" strike="noStrike" kern="1200" spc="0" baseline="0">
                <a:solidFill>
                  <a:srgbClr val="16324F"/>
                </a:solidFill>
                <a:latin typeface="+mn-lt"/>
                <a:ea typeface="+mn-ea"/>
                <a:cs typeface="+mn-cs"/>
              </a:defRPr>
            </a:pPr>
            <a:r>
              <a:rPr lang="en-IN" sz="1400" b="0" i="0" u="none" strike="noStrike" baseline="0">
                <a:effectLst/>
              </a:rPr>
              <a:t>Demand Category by Day of Week</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6324F"/>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2A3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7C2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E66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8E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'FinalD RidesVsWeekday&amp;Demand'!$B$3:$B$4</c:f>
              <c:strCache>
                <c:ptCount val="1"/>
                <c:pt idx="0">
                  <c:v>High</c:v>
                </c:pt>
              </c:strCache>
            </c:strRef>
          </c:tx>
          <c:spPr>
            <a:solidFill>
              <a:srgbClr val="F2A340"/>
            </a:solidFill>
            <a:ln>
              <a:noFill/>
            </a:ln>
            <a:effectLst/>
          </c:spPr>
          <c:invertIfNegative val="0"/>
          <c:cat>
            <c:strRef>
              <c:f>'FinalD RidesVsWeekday&amp;Demand'!$A$5:$A$12</c:f>
              <c:strCache>
                <c:ptCount val="7"/>
                <c:pt idx="0">
                  <c:v>Sunday</c:v>
                </c:pt>
                <c:pt idx="1">
                  <c:v>Monday</c:v>
                </c:pt>
                <c:pt idx="2">
                  <c:v>Tuesday</c:v>
                </c:pt>
                <c:pt idx="3">
                  <c:v>Wednesday</c:v>
                </c:pt>
                <c:pt idx="4">
                  <c:v>Thursday</c:v>
                </c:pt>
                <c:pt idx="5">
                  <c:v>Friday</c:v>
                </c:pt>
                <c:pt idx="6">
                  <c:v>Saturday</c:v>
                </c:pt>
              </c:strCache>
            </c:strRef>
          </c:cat>
          <c:val>
            <c:numRef>
              <c:f>'FinalD RidesVsWeekday&amp;Demand'!$B$5:$B$12</c:f>
              <c:numCache>
                <c:formatCode>0.00</c:formatCode>
                <c:ptCount val="7"/>
                <c:pt idx="0">
                  <c:v>174</c:v>
                </c:pt>
                <c:pt idx="1">
                  <c:v>165</c:v>
                </c:pt>
                <c:pt idx="2">
                  <c:v>175.06666666666666</c:v>
                </c:pt>
                <c:pt idx="3">
                  <c:v>199.16666666666666</c:v>
                </c:pt>
                <c:pt idx="4">
                  <c:v>180.91666666666666</c:v>
                </c:pt>
                <c:pt idx="5">
                  <c:v>184.64285714285714</c:v>
                </c:pt>
                <c:pt idx="6">
                  <c:v>185.42857142857142</c:v>
                </c:pt>
              </c:numCache>
            </c:numRef>
          </c:val>
          <c:extLst>
            <c:ext xmlns:c16="http://schemas.microsoft.com/office/drawing/2014/chart" uri="{C3380CC4-5D6E-409C-BE32-E72D297353CC}">
              <c16:uniqueId val="{00000000-8DFD-47E8-8B82-6513C2E8A303}"/>
            </c:ext>
          </c:extLst>
        </c:ser>
        <c:ser>
          <c:idx val="1"/>
          <c:order val="1"/>
          <c:tx>
            <c:strRef>
              <c:f>'FinalD RidesVsWeekday&amp;Demand'!$C$3:$C$4</c:f>
              <c:strCache>
                <c:ptCount val="1"/>
                <c:pt idx="0">
                  <c:v>Low</c:v>
                </c:pt>
              </c:strCache>
            </c:strRef>
          </c:tx>
          <c:spPr>
            <a:solidFill>
              <a:srgbClr val="B7C2CA"/>
            </a:solidFill>
            <a:ln>
              <a:noFill/>
            </a:ln>
            <a:effectLst/>
          </c:spPr>
          <c:invertIfNegative val="0"/>
          <c:cat>
            <c:strRef>
              <c:f>'FinalD RidesVsWeekday&amp;Demand'!$A$5:$A$12</c:f>
              <c:strCache>
                <c:ptCount val="7"/>
                <c:pt idx="0">
                  <c:v>Sunday</c:v>
                </c:pt>
                <c:pt idx="1">
                  <c:v>Monday</c:v>
                </c:pt>
                <c:pt idx="2">
                  <c:v>Tuesday</c:v>
                </c:pt>
                <c:pt idx="3">
                  <c:v>Wednesday</c:v>
                </c:pt>
                <c:pt idx="4">
                  <c:v>Thursday</c:v>
                </c:pt>
                <c:pt idx="5">
                  <c:v>Friday</c:v>
                </c:pt>
                <c:pt idx="6">
                  <c:v>Saturday</c:v>
                </c:pt>
              </c:strCache>
            </c:strRef>
          </c:cat>
          <c:val>
            <c:numRef>
              <c:f>'FinalD RidesVsWeekday&amp;Demand'!$C$5:$C$12</c:f>
              <c:numCache>
                <c:formatCode>0.00</c:formatCode>
                <c:ptCount val="7"/>
                <c:pt idx="0">
                  <c:v>20.948979591836736</c:v>
                </c:pt>
                <c:pt idx="1">
                  <c:v>19.121212121212121</c:v>
                </c:pt>
                <c:pt idx="2">
                  <c:v>17.421052631578949</c:v>
                </c:pt>
                <c:pt idx="3">
                  <c:v>19.94736842105263</c:v>
                </c:pt>
                <c:pt idx="4">
                  <c:v>21.698412698412699</c:v>
                </c:pt>
                <c:pt idx="5">
                  <c:v>20.037037037037038</c:v>
                </c:pt>
                <c:pt idx="6">
                  <c:v>19.8</c:v>
                </c:pt>
              </c:numCache>
            </c:numRef>
          </c:val>
          <c:extLst>
            <c:ext xmlns:c16="http://schemas.microsoft.com/office/drawing/2014/chart" uri="{C3380CC4-5D6E-409C-BE32-E72D297353CC}">
              <c16:uniqueId val="{00000001-3D7E-4A3A-8255-BB8A37274B68}"/>
            </c:ext>
          </c:extLst>
        </c:ser>
        <c:ser>
          <c:idx val="2"/>
          <c:order val="2"/>
          <c:tx>
            <c:strRef>
              <c:f>'FinalD RidesVsWeekday&amp;Demand'!$D$3:$D$4</c:f>
              <c:strCache>
                <c:ptCount val="1"/>
                <c:pt idx="0">
                  <c:v>Medium</c:v>
                </c:pt>
              </c:strCache>
            </c:strRef>
          </c:tx>
          <c:spPr>
            <a:solidFill>
              <a:srgbClr val="3E6680"/>
            </a:solidFill>
            <a:ln>
              <a:noFill/>
            </a:ln>
            <a:effectLst/>
          </c:spPr>
          <c:invertIfNegative val="0"/>
          <c:cat>
            <c:strRef>
              <c:f>'FinalD RidesVsWeekday&amp;Demand'!$A$5:$A$12</c:f>
              <c:strCache>
                <c:ptCount val="7"/>
                <c:pt idx="0">
                  <c:v>Sunday</c:v>
                </c:pt>
                <c:pt idx="1">
                  <c:v>Monday</c:v>
                </c:pt>
                <c:pt idx="2">
                  <c:v>Tuesday</c:v>
                </c:pt>
                <c:pt idx="3">
                  <c:v>Wednesday</c:v>
                </c:pt>
                <c:pt idx="4">
                  <c:v>Thursday</c:v>
                </c:pt>
                <c:pt idx="5">
                  <c:v>Friday</c:v>
                </c:pt>
                <c:pt idx="6">
                  <c:v>Saturday</c:v>
                </c:pt>
              </c:strCache>
            </c:strRef>
          </c:cat>
          <c:val>
            <c:numRef>
              <c:f>'FinalD RidesVsWeekday&amp;Demand'!$D$5:$D$12</c:f>
              <c:numCache>
                <c:formatCode>0.00</c:formatCode>
                <c:ptCount val="7"/>
                <c:pt idx="0">
                  <c:v>82.402985074626869</c:v>
                </c:pt>
                <c:pt idx="1">
                  <c:v>84.696428571428569</c:v>
                </c:pt>
                <c:pt idx="2">
                  <c:v>77.58620689655173</c:v>
                </c:pt>
                <c:pt idx="3">
                  <c:v>83.724137931034477</c:v>
                </c:pt>
                <c:pt idx="4">
                  <c:v>80.553571428571431</c:v>
                </c:pt>
                <c:pt idx="5">
                  <c:v>84.05263157894737</c:v>
                </c:pt>
                <c:pt idx="6">
                  <c:v>82.984375</c:v>
                </c:pt>
              </c:numCache>
            </c:numRef>
          </c:val>
          <c:extLst>
            <c:ext xmlns:c16="http://schemas.microsoft.com/office/drawing/2014/chart" uri="{C3380CC4-5D6E-409C-BE32-E72D297353CC}">
              <c16:uniqueId val="{00000002-3D7E-4A3A-8255-BB8A37274B68}"/>
            </c:ext>
          </c:extLst>
        </c:ser>
        <c:dLbls>
          <c:showLegendKey val="0"/>
          <c:showVal val="0"/>
          <c:showCatName val="0"/>
          <c:showSerName val="0"/>
          <c:showPercent val="0"/>
          <c:showBubbleSize val="0"/>
        </c:dLbls>
        <c:gapWidth val="150"/>
        <c:overlap val="100"/>
        <c:axId val="405451040"/>
        <c:axId val="405456864"/>
      </c:barChart>
      <c:catAx>
        <c:axId val="40545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56864"/>
        <c:crosses val="autoZero"/>
        <c:auto val="1"/>
        <c:lblAlgn val="ctr"/>
        <c:lblOffset val="100"/>
        <c:noMultiLvlLbl val="0"/>
      </c:catAx>
      <c:valAx>
        <c:axId val="4054568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5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Main-New.xlsx]Final D Rides by Weather!PivotTable2</c:name>
    <c:fmtId val="2"/>
  </c:pivotSource>
  <c:chart>
    <c:title>
      <c:tx>
        <c:rich>
          <a:bodyPr rot="0" spcFirstLastPara="1" vertOverflow="ellipsis" vert="horz" wrap="square" anchor="ctr" anchorCtr="1"/>
          <a:lstStyle/>
          <a:p>
            <a:pPr>
              <a:defRPr sz="1400" b="1" i="0" u="none" strike="noStrike" kern="1200" spc="0" baseline="0">
                <a:solidFill>
                  <a:srgbClr val="16324F"/>
                </a:solidFill>
                <a:latin typeface="+mn-lt"/>
                <a:ea typeface="+mn-ea"/>
                <a:cs typeface="+mn-cs"/>
              </a:defRPr>
            </a:pPr>
            <a:r>
              <a:rPr lang="en-IN" sz="1400" b="0" i="0" u="none" strike="noStrike" baseline="0">
                <a:effectLst/>
              </a:rPr>
              <a:t>Rides by Weather Condition</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6324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37000">
                  <a:srgbClr val="D1DCF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27000">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gradFill>
              <a:gsLst>
                <a:gs pos="37000">
                  <a:srgbClr val="D1DCF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27000">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2A3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632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E66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 D Rides by Weather'!$B$3</c:f>
              <c:strCache>
                <c:ptCount val="1"/>
                <c:pt idx="0">
                  <c:v>Sum of casual</c:v>
                </c:pt>
              </c:strCache>
            </c:strRef>
          </c:tx>
          <c:spPr>
            <a:solidFill>
              <a:srgbClr val="F2A340"/>
            </a:solidFill>
            <a:ln>
              <a:noFill/>
            </a:ln>
            <a:effectLst/>
          </c:spPr>
          <c:invertIfNegative val="0"/>
          <c:cat>
            <c:strRef>
              <c:f>'Final D Rides by Weather'!$A$4:$A$8</c:f>
              <c:strCache>
                <c:ptCount val="4"/>
                <c:pt idx="0">
                  <c:v>Dark Cloude</c:v>
                </c:pt>
                <c:pt idx="1">
                  <c:v>Mild Cold</c:v>
                </c:pt>
                <c:pt idx="2">
                  <c:v>More Than Mild</c:v>
                </c:pt>
                <c:pt idx="3">
                  <c:v>Thander Storm</c:v>
                </c:pt>
              </c:strCache>
            </c:strRef>
          </c:cat>
          <c:val>
            <c:numRef>
              <c:f>'Final D Rides by Weather'!$B$4:$B$8</c:f>
              <c:numCache>
                <c:formatCode>General</c:formatCode>
                <c:ptCount val="4"/>
                <c:pt idx="0">
                  <c:v>171</c:v>
                </c:pt>
                <c:pt idx="1">
                  <c:v>3211</c:v>
                </c:pt>
                <c:pt idx="2">
                  <c:v>1538</c:v>
                </c:pt>
                <c:pt idx="3">
                  <c:v>1</c:v>
                </c:pt>
              </c:numCache>
            </c:numRef>
          </c:val>
          <c:extLst>
            <c:ext xmlns:c16="http://schemas.microsoft.com/office/drawing/2014/chart" uri="{C3380CC4-5D6E-409C-BE32-E72D297353CC}">
              <c16:uniqueId val="{00000000-7F2B-4F60-AC82-B3CB702A8A76}"/>
            </c:ext>
          </c:extLst>
        </c:ser>
        <c:ser>
          <c:idx val="1"/>
          <c:order val="1"/>
          <c:tx>
            <c:strRef>
              <c:f>'Final D Rides by Weather'!$C$3</c:f>
              <c:strCache>
                <c:ptCount val="1"/>
                <c:pt idx="0">
                  <c:v>Sum of registered</c:v>
                </c:pt>
              </c:strCache>
            </c:strRef>
          </c:tx>
          <c:spPr>
            <a:solidFill>
              <a:srgbClr val="16324F"/>
            </a:solidFill>
            <a:ln>
              <a:noFill/>
            </a:ln>
            <a:effectLst/>
          </c:spPr>
          <c:invertIfNegative val="0"/>
          <c:cat>
            <c:strRef>
              <c:f>'Final D Rides by Weather'!$A$4:$A$8</c:f>
              <c:strCache>
                <c:ptCount val="4"/>
                <c:pt idx="0">
                  <c:v>Dark Cloude</c:v>
                </c:pt>
                <c:pt idx="1">
                  <c:v>Mild Cold</c:v>
                </c:pt>
                <c:pt idx="2">
                  <c:v>More Than Mild</c:v>
                </c:pt>
                <c:pt idx="3">
                  <c:v>Thander Storm</c:v>
                </c:pt>
              </c:strCache>
            </c:strRef>
          </c:cat>
          <c:val>
            <c:numRef>
              <c:f>'Final D Rides by Weather'!$C$4:$C$8</c:f>
              <c:numCache>
                <c:formatCode>General</c:formatCode>
                <c:ptCount val="4"/>
                <c:pt idx="0">
                  <c:v>2618</c:v>
                </c:pt>
                <c:pt idx="1">
                  <c:v>34162</c:v>
                </c:pt>
                <c:pt idx="2">
                  <c:v>16568</c:v>
                </c:pt>
                <c:pt idx="3">
                  <c:v>35</c:v>
                </c:pt>
              </c:numCache>
            </c:numRef>
          </c:val>
          <c:extLst>
            <c:ext xmlns:c16="http://schemas.microsoft.com/office/drawing/2014/chart" uri="{C3380CC4-5D6E-409C-BE32-E72D297353CC}">
              <c16:uniqueId val="{00000001-7F2B-4F60-AC82-B3CB702A8A76}"/>
            </c:ext>
          </c:extLst>
        </c:ser>
        <c:ser>
          <c:idx val="2"/>
          <c:order val="2"/>
          <c:tx>
            <c:strRef>
              <c:f>'Final D Rides by Weather'!$D$3</c:f>
              <c:strCache>
                <c:ptCount val="1"/>
                <c:pt idx="0">
                  <c:v>Average of cnt</c:v>
                </c:pt>
              </c:strCache>
            </c:strRef>
          </c:tx>
          <c:spPr>
            <a:solidFill>
              <a:srgbClr val="3E6680"/>
            </a:solidFill>
            <a:ln>
              <a:noFill/>
            </a:ln>
            <a:effectLst/>
          </c:spPr>
          <c:invertIfNegative val="0"/>
          <c:cat>
            <c:strRef>
              <c:f>'Final D Rides by Weather'!$A$4:$A$8</c:f>
              <c:strCache>
                <c:ptCount val="4"/>
                <c:pt idx="0">
                  <c:v>Dark Cloude</c:v>
                </c:pt>
                <c:pt idx="1">
                  <c:v>Mild Cold</c:v>
                </c:pt>
                <c:pt idx="2">
                  <c:v>More Than Mild</c:v>
                </c:pt>
                <c:pt idx="3">
                  <c:v>Thander Storm</c:v>
                </c:pt>
              </c:strCache>
            </c:strRef>
          </c:cat>
          <c:val>
            <c:numRef>
              <c:f>'Final D Rides by Weather'!$D$4:$D$8</c:f>
              <c:numCache>
                <c:formatCode>0.00</c:formatCode>
                <c:ptCount val="4"/>
                <c:pt idx="0">
                  <c:v>33.202380952380949</c:v>
                </c:pt>
                <c:pt idx="1">
                  <c:v>61.671617161716171</c:v>
                </c:pt>
                <c:pt idx="2">
                  <c:v>58.595469255663431</c:v>
                </c:pt>
                <c:pt idx="3">
                  <c:v>36</c:v>
                </c:pt>
              </c:numCache>
            </c:numRef>
          </c:val>
          <c:extLst>
            <c:ext xmlns:c16="http://schemas.microsoft.com/office/drawing/2014/chart" uri="{C3380CC4-5D6E-409C-BE32-E72D297353CC}">
              <c16:uniqueId val="{00000002-7F2B-4F60-AC82-B3CB702A8A76}"/>
            </c:ext>
          </c:extLst>
        </c:ser>
        <c:dLbls>
          <c:showLegendKey val="0"/>
          <c:showVal val="0"/>
          <c:showCatName val="0"/>
          <c:showSerName val="0"/>
          <c:showPercent val="0"/>
          <c:showBubbleSize val="0"/>
        </c:dLbls>
        <c:gapWidth val="219"/>
        <c:overlap val="-27"/>
        <c:axId val="405503872"/>
        <c:axId val="405512192"/>
      </c:barChart>
      <c:catAx>
        <c:axId val="40550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12192"/>
        <c:crosses val="autoZero"/>
        <c:auto val="1"/>
        <c:lblAlgn val="ctr"/>
        <c:lblOffset val="100"/>
        <c:noMultiLvlLbl val="0"/>
      </c:catAx>
      <c:valAx>
        <c:axId val="40551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0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Main-New.xlsx]Final d Rides by hour !PivotTable1</c:name>
    <c:fmtId val="2"/>
  </c:pivotSource>
  <c:chart>
    <c:title>
      <c:tx>
        <c:rich>
          <a:bodyPr rot="0" spcFirstLastPara="1" vertOverflow="ellipsis" vert="horz" wrap="square" anchor="ctr" anchorCtr="1"/>
          <a:lstStyle/>
          <a:p>
            <a:pPr>
              <a:defRPr sz="1400" b="1" i="0" u="none" strike="noStrike" kern="1200" spc="0" baseline="0">
                <a:solidFill>
                  <a:srgbClr val="16324F"/>
                </a:solidFill>
                <a:latin typeface="+mn-lt"/>
                <a:ea typeface="+mn-ea"/>
                <a:cs typeface="+mn-cs"/>
              </a:defRPr>
            </a:pPr>
            <a:r>
              <a:rPr lang="en-IN" sz="1400" b="0" i="0" u="none" strike="noStrike" baseline="0">
                <a:effectLst/>
              </a:rPr>
              <a:t>Average Rides by Hour of Day</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6324F"/>
              </a:solidFill>
              <a:latin typeface="+mn-lt"/>
              <a:ea typeface="+mn-ea"/>
              <a:cs typeface="+mn-cs"/>
            </a:defRPr>
          </a:pPr>
          <a:endParaRPr lang="en-US"/>
        </a:p>
      </c:txPr>
    </c:title>
    <c:autoTitleDeleted val="0"/>
    <c:pivotFmts>
      <c:pivotFmt>
        <c:idx val="0"/>
        <c:spPr>
          <a:solidFill>
            <a:schemeClr val="accent1"/>
          </a:solidFill>
          <a:ln w="317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rgbClr val="16324F"/>
            </a:solidFill>
            <a:round/>
          </a:ln>
          <a:effectLst/>
        </c:spPr>
        <c:marker>
          <c:symbol val="circle"/>
          <c:size val="5"/>
          <c:spPr>
            <a:solidFill>
              <a:srgbClr val="16324F"/>
            </a:solidFill>
            <a:ln w="9525">
              <a:solidFill>
                <a:srgbClr val="16324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rgbClr val="3E6680"/>
            </a:solidFill>
            <a:round/>
          </a:ln>
          <a:effectLst/>
        </c:spPr>
        <c:marker>
          <c:symbol val="circle"/>
          <c:size val="5"/>
          <c:spPr>
            <a:solidFill>
              <a:srgbClr val="3E6680"/>
            </a:solidFill>
            <a:ln w="9525">
              <a:solidFill>
                <a:srgbClr val="3E668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rgbClr val="F2A340"/>
            </a:solidFill>
            <a:round/>
          </a:ln>
          <a:effectLst/>
        </c:spPr>
        <c:marker>
          <c:symbol val="circle"/>
          <c:size val="5"/>
          <c:spPr>
            <a:solidFill>
              <a:srgbClr val="F2A340"/>
            </a:solidFill>
            <a:ln w="9525">
              <a:solidFill>
                <a:srgbClr val="F2A34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'Final d Rides by hour '!$B$3</c:f>
              <c:strCache>
                <c:ptCount val="1"/>
                <c:pt idx="0">
                  <c:v>Average of cnt</c:v>
                </c:pt>
              </c:strCache>
            </c:strRef>
          </c:tx>
          <c:spPr>
            <a:ln w="31750" cap="rnd">
              <a:solidFill>
                <a:srgbClr val="16324F"/>
              </a:solidFill>
              <a:round/>
            </a:ln>
            <a:effectLst/>
          </c:spPr>
          <c:marker>
            <c:symbol val="circle"/>
            <c:size val="5"/>
            <c:spPr>
              <a:solidFill>
                <a:srgbClr val="16324F"/>
              </a:solidFill>
              <a:ln w="9525">
                <a:solidFill>
                  <a:srgbClr val="16324F"/>
                </a:solidFill>
              </a:ln>
              <a:effectLst/>
            </c:spPr>
          </c:marker>
          <c:cat>
            <c:strRef>
              <c:f>'Final d Rides by hour '!$A$4:$A$28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'Final d Rides by hour '!$B$4:$B$28</c:f>
              <c:numCache>
                <c:formatCode>0.00</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1"/>
          <c:extLst>
            <c:ext xmlns:c16="http://schemas.microsoft.com/office/drawing/2014/chart" uri="{C3380CC4-5D6E-409C-BE32-E72D297353CC}">
              <c16:uniqueId val="{00000000-ACDF-4646-A3EF-C42BBB29B582}"/>
            </c:ext>
          </c:extLst>
        </c:ser>
        <c:ser>
          <c:idx val="1"/>
          <c:order val="1"/>
          <c:tx>
            <c:strRef>
              <c:f>'Final d Rides by hour '!$C$3</c:f>
              <c:strCache>
                <c:ptCount val="1"/>
                <c:pt idx="0">
                  <c:v>Average of registered</c:v>
                </c:pt>
              </c:strCache>
            </c:strRef>
          </c:tx>
          <c:spPr>
            <a:ln w="22225" cap="rnd">
              <a:solidFill>
                <a:srgbClr val="3E6680"/>
              </a:solidFill>
              <a:round/>
            </a:ln>
            <a:effectLst/>
          </c:spPr>
          <c:marker>
            <c:symbol val="circle"/>
            <c:size val="5"/>
            <c:spPr>
              <a:solidFill>
                <a:srgbClr val="3E6680"/>
              </a:solidFill>
              <a:ln w="9525">
                <a:solidFill>
                  <a:srgbClr val="3E6680"/>
                </a:solidFill>
              </a:ln>
              <a:effectLst/>
            </c:spPr>
          </c:marker>
          <c:cat>
            <c:strRef>
              <c:f>'Final d Rides by hour '!$A$4:$A$28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'Final d Rides by hour '!$C$4:$C$28</c:f>
              <c:numCache>
                <c:formatCode>0.00</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1-ACDF-4646-A3EF-C42BBB29B582}"/>
            </c:ext>
          </c:extLst>
        </c:ser>
        <c:ser>
          <c:idx val="2"/>
          <c:order val="2"/>
          <c:tx>
            <c:strRef>
              <c:f>'Final d Rides by hour '!$D$3</c:f>
              <c:strCache>
                <c:ptCount val="1"/>
                <c:pt idx="0">
                  <c:v>Average of casual</c:v>
                </c:pt>
              </c:strCache>
            </c:strRef>
          </c:tx>
          <c:spPr>
            <a:ln w="22225" cap="rnd">
              <a:solidFill>
                <a:srgbClr val="F2A340"/>
              </a:solidFill>
              <a:round/>
            </a:ln>
            <a:effectLst/>
          </c:spPr>
          <c:marker>
            <c:symbol val="circle"/>
            <c:size val="5"/>
            <c:spPr>
              <a:solidFill>
                <a:srgbClr val="F2A340"/>
              </a:solidFill>
              <a:ln w="9525">
                <a:solidFill>
                  <a:srgbClr val="F2A340"/>
                </a:solidFill>
              </a:ln>
              <a:effectLst/>
            </c:spPr>
          </c:marker>
          <c:cat>
            <c:strRef>
              <c:f>'Final d Rides by hour '!$A$4:$A$28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'Final d Rides by hour '!$D$4:$D$28</c:f>
              <c:numCache>
                <c:formatCode>0.00</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2-ACDF-4646-A3EF-C42BBB29B582}"/>
            </c:ext>
          </c:extLst>
        </c:ser>
        <c:dLbls>
          <c:showLegendKey val="0"/>
          <c:showVal val="0"/>
          <c:showCatName val="0"/>
          <c:showSerName val="0"/>
          <c:showPercent val="0"/>
          <c:showBubbleSize val="0"/>
        </c:dLbls>
        <c:marker val="1"/>
        <c:smooth val="0"/>
        <c:axId val="405487232"/>
        <c:axId val="405475584"/>
      </c:lineChart>
      <c:catAx>
        <c:axId val="40548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75584"/>
        <c:crosses val="autoZero"/>
        <c:auto val="1"/>
        <c:lblAlgn val="ctr"/>
        <c:lblOffset val="100"/>
        <c:noMultiLvlLbl val="0"/>
      </c:catAx>
      <c:valAx>
        <c:axId val="4054755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8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Work Main-New.xlsx]FinDOve Average Rides by Weekda!PivotTable2</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0" i="0" baseline="0">
                <a:effectLst/>
              </a:rPr>
              <a:t>Overall Average Rides by Weekday</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'FinDOve Average Rides by Weekda'!$B$3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'FinDOve Average Rides by Weekda'!$A$4:$A$11</c:f>
              <c:strCache>
                <c:ptCount val="7"/>
                <c:pt idx="0">
                  <c:v>Sunday</c:v>
                </c:pt>
                <c:pt idx="1">
                  <c:v>Monday</c:v>
                </c:pt>
                <c:pt idx="2">
                  <c:v>Tuesday</c:v>
                </c:pt>
                <c:pt idx="3">
                  <c:v>Wednesday</c:v>
                </c:pt>
                <c:pt idx="4">
                  <c:v>Thursday</c:v>
                </c:pt>
                <c:pt idx="5">
                  <c:v>Friday</c:v>
                </c:pt>
                <c:pt idx="6">
                  <c:v>Saturday</c:v>
                </c:pt>
              </c:strCache>
            </c:strRef>
          </c:cat>
          <c:val>
            <c:numRef>
              <c:f>'FinDOve Average Rides by Weekda'!$B$4:$B$11</c:f>
              <c:numCache>
                <c:formatCode>0</c:formatCode>
                <c:ptCount val="7"/>
                <c:pt idx="0">
                  <c:v>46.674698795180724</c:v>
                </c:pt>
                <c:pt idx="1">
                  <c:v>49.518292682926827</c:v>
                </c:pt>
                <c:pt idx="2">
                  <c:v>56.711409395973156</c:v>
                </c:pt>
                <c:pt idx="3">
                  <c:v>66.00787401574803</c:v>
                </c:pt>
                <c:pt idx="4">
                  <c:v>61.44274809160305</c:v>
                </c:pt>
                <c:pt idx="5">
                  <c:v>67.664000000000001</c:v>
                </c:pt>
                <c:pt idx="6">
                  <c:v>65.905797101449281</c:v>
                </c:pt>
              </c:numCache>
            </c:numRef>
          </c:val>
          <c:extLst>
            <c:ext xmlns:c16="http://schemas.microsoft.com/office/drawing/2014/chart" uri="{C3380CC4-5D6E-409C-BE32-E72D297353CC}">
              <c16:uniqueId val="{00000000-E619-464A-A7F1-DBDBE7059856}"/>
            </c:ext>
          </c:extLst>
        </c:ser>
        <c:dLbls>
          <c:dLblPos val="outEnd"/>
          <c:showLegendKey val="0"/>
          <c:showVal val="1"/>
          <c:showCatName val="0"/>
          <c:showSerName val="0"/>
          <c:showPercent val="0"/>
          <c:showBubbleSize val="0"/>
        </c:dLbls>
        <c:gapWidth val="219"/>
        <c:overlap val="-27"/>
        <c:axId val="1249033423"/>
        <c:axId val="1249033007"/>
      </c:barChart>
      <c:catAx>
        <c:axId val="124903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033007"/>
        <c:crosses val="autoZero"/>
        <c:auto val="1"/>
        <c:lblAlgn val="ctr"/>
        <c:lblOffset val="100"/>
        <c:noMultiLvlLbl val="0"/>
      </c:catAx>
      <c:valAx>
        <c:axId val="1249033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03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 D Actual VS Forecasted!PivotTable7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Actual vs Forecasted Daily Rides (Recent Window)</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 D Actual VS Forecasted'!$B$1</c:f>
              <c:strCache>
                <c:ptCount val="1"/>
                <c:pt idx="0">
                  <c:v>Sum of Cnt</c:v>
                </c:pt>
              </c:strCache>
            </c:strRef>
          </c:tx>
          <c:spPr>
            <a:ln w="28575" cap="rnd">
              <a:solidFill>
                <a:schemeClr val="accent2"/>
              </a:solidFill>
              <a:round/>
            </a:ln>
            <a:effectLst/>
          </c:spPr>
          <c:marker>
            <c:symbol val="none"/>
          </c:marker>
          <c:cat>
            <c:strRef>
              <c:f>'Fin D Actual VS Forecasted'!$A$2:$A$54</c:f>
              <c:strCache>
                <c:ptCount val="52"/>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strCache>
            </c:strRef>
          </c:cat>
          <c:val>
            <c:numRef>
              <c:f>'Fin D Actual VS Forecasted'!$B$2:$B$54</c:f>
              <c:numCache>
                <c:formatCode>General</c:formatCode>
                <c:ptCount val="52"/>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2BA0-462D-9826-DAA801465DD2}"/>
            </c:ext>
          </c:extLst>
        </c:ser>
        <c:ser>
          <c:idx val="1"/>
          <c:order val="1"/>
          <c:tx>
            <c:strRef>
              <c:f>'Fin D Actual VS Forecasted'!$C$1</c:f>
              <c:strCache>
                <c:ptCount val="1"/>
                <c:pt idx="0">
                  <c:v>Sum of Forecast(Cnt)</c:v>
                </c:pt>
              </c:strCache>
            </c:strRef>
          </c:tx>
          <c:spPr>
            <a:ln w="28575" cap="rnd">
              <a:solidFill>
                <a:schemeClr val="accent4"/>
              </a:solidFill>
              <a:round/>
            </a:ln>
            <a:effectLst/>
          </c:spPr>
          <c:marker>
            <c:symbol val="none"/>
          </c:marker>
          <c:cat>
            <c:strRef>
              <c:f>'Fin D Actual VS Forecasted'!$A$2:$A$54</c:f>
              <c:strCache>
                <c:ptCount val="52"/>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strCache>
            </c:strRef>
          </c:cat>
          <c:val>
            <c:numRef>
              <c:f>'Fin D Actual VS Forecasted'!$C$2:$C$54</c:f>
              <c:numCache>
                <c:formatCode>General</c:formatCode>
                <c:ptCount val="52"/>
                <c:pt idx="44">
                  <c:v>151</c:v>
                </c:pt>
                <c:pt idx="45">
                  <c:v>1387.2167441635288</c:v>
                </c:pt>
                <c:pt idx="46">
                  <c:v>1392.5597746183603</c:v>
                </c:pt>
                <c:pt idx="47">
                  <c:v>1397.902805073192</c:v>
                </c:pt>
                <c:pt idx="48">
                  <c:v>1403.2458355280237</c:v>
                </c:pt>
                <c:pt idx="49">
                  <c:v>1408.5888659828554</c:v>
                </c:pt>
                <c:pt idx="50">
                  <c:v>1413.9318964376871</c:v>
                </c:pt>
                <c:pt idx="51">
                  <c:v>1419.2749268925186</c:v>
                </c:pt>
              </c:numCache>
            </c:numRef>
          </c:val>
          <c:smooth val="0"/>
          <c:extLst>
            <c:ext xmlns:c16="http://schemas.microsoft.com/office/drawing/2014/chart" uri="{C3380CC4-5D6E-409C-BE32-E72D297353CC}">
              <c16:uniqueId val="{00000001-2BA0-462D-9826-DAA801465DD2}"/>
            </c:ext>
          </c:extLst>
        </c:ser>
        <c:dLbls>
          <c:showLegendKey val="0"/>
          <c:showVal val="0"/>
          <c:showCatName val="0"/>
          <c:showSerName val="0"/>
          <c:showPercent val="0"/>
          <c:showBubbleSize val="0"/>
        </c:dLbls>
        <c:smooth val="0"/>
        <c:axId val="1688772783"/>
        <c:axId val="1688773615"/>
      </c:lineChart>
      <c:catAx>
        <c:axId val="168877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73615"/>
        <c:crosses val="autoZero"/>
        <c:auto val="1"/>
        <c:lblAlgn val="ctr"/>
        <c:lblOffset val="100"/>
        <c:noMultiLvlLbl val="0"/>
      </c:catAx>
      <c:valAx>
        <c:axId val="168877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7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Main-New.xlsx]FiDAverage Rides by Hour of Day!PivotTable1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0" i="0" baseline="0">
                <a:effectLst/>
              </a:rPr>
              <a:t>Average Rides by Hour of Day</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2060"/>
          </a:solidFill>
          <a:ln>
            <a:noFill/>
          </a:ln>
          <a:effectLst/>
        </c:spPr>
      </c:pivotFmt>
      <c:pivotFmt>
        <c:idx val="3"/>
        <c:spPr>
          <a:solidFill>
            <a:srgbClr val="002060"/>
          </a:solidFill>
          <a:ln>
            <a:solidFill>
              <a:srgbClr val="002060"/>
            </a:solid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rgbClr val="002060"/>
          </a:solidFill>
          <a:ln>
            <a:noFill/>
          </a:ln>
          <a:effectLst/>
        </c:spPr>
      </c:pivotFmt>
      <c:pivotFmt>
        <c:idx val="7"/>
        <c:spPr>
          <a:solidFill>
            <a:srgbClr val="002060"/>
          </a:solidFill>
          <a:ln>
            <a:noFill/>
          </a:ln>
          <a:effectLst/>
        </c:spPr>
      </c:pivotFmt>
      <c:pivotFmt>
        <c:idx val="8"/>
        <c:spPr>
          <a:solidFill>
            <a:srgbClr val="002060"/>
          </a:solidFill>
          <a:ln>
            <a:noFill/>
          </a:ln>
          <a:effectLst/>
        </c:spPr>
      </c:pivotFmt>
      <c:pivotFmt>
        <c:idx val="9"/>
        <c:spPr>
          <a:solidFill>
            <a:srgbClr val="002060"/>
          </a:solidFill>
          <a:ln>
            <a:noFill/>
          </a:ln>
          <a:effectLst/>
        </c:spPr>
      </c:pivotFmt>
      <c:pivotFmt>
        <c:idx val="10"/>
        <c:spPr>
          <a:solidFill>
            <a:srgbClr val="002060"/>
          </a:solidFill>
          <a:ln>
            <a:noFill/>
          </a:ln>
          <a:effectLst/>
        </c:spPr>
      </c:pivotFmt>
      <c:pivotFmt>
        <c:idx val="11"/>
        <c:spPr>
          <a:solidFill>
            <a:srgbClr val="002060"/>
          </a:solidFill>
          <a:ln>
            <a:noFill/>
          </a:ln>
          <a:effectLst/>
        </c:spPr>
      </c:pivotFmt>
      <c:pivotFmt>
        <c:idx val="12"/>
        <c:spPr>
          <a:solidFill>
            <a:srgbClr val="002060"/>
          </a:solidFill>
          <a:ln>
            <a:noFill/>
          </a:ln>
          <a:effectLst/>
        </c:spPr>
      </c:pivotFmt>
      <c:pivotFmt>
        <c:idx val="13"/>
        <c:spPr>
          <a:solidFill>
            <a:srgbClr val="002060"/>
          </a:solidFill>
          <a:ln>
            <a:noFill/>
          </a:ln>
          <a:effectLst/>
        </c:spPr>
      </c:pivotFmt>
      <c:pivotFmt>
        <c:idx val="14"/>
        <c:spPr>
          <a:solidFill>
            <a:srgbClr val="002060"/>
          </a:solidFill>
          <a:ln>
            <a:noFill/>
          </a:ln>
          <a:effectLst/>
        </c:spPr>
      </c:pivotFmt>
      <c:pivotFmt>
        <c:idx val="15"/>
        <c:spPr>
          <a:solidFill>
            <a:schemeClr val="accent5">
              <a:lumMod val="75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75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75000"/>
            </a:schemeClr>
          </a:solidFill>
          <a:ln>
            <a:solidFill>
              <a:schemeClr val="accent5">
                <a:lumMod val="75000"/>
              </a:schemeClr>
            </a:solidFill>
          </a:ln>
          <a:effectLst/>
        </c:spPr>
      </c:pivotFmt>
      <c:pivotFmt>
        <c:idx val="22"/>
        <c:spPr>
          <a:solidFill>
            <a:srgbClr val="FF9900"/>
          </a:solidFill>
          <a:ln>
            <a:solidFill>
              <a:srgbClr val="FFC000"/>
            </a:solidFill>
          </a:ln>
          <a:effectLst/>
        </c:spPr>
      </c:pivotFmt>
      <c:pivotFmt>
        <c:idx val="23"/>
        <c:spPr>
          <a:solidFill>
            <a:srgbClr val="FF9900"/>
          </a:solidFill>
          <a:ln>
            <a:noFill/>
          </a:ln>
          <a:effectLst/>
        </c:spPr>
      </c:pivotFmt>
      <c:pivotFmt>
        <c:idx val="24"/>
        <c:spPr>
          <a:solidFill>
            <a:srgbClr val="FF9900"/>
          </a:solidFill>
          <a:ln>
            <a:noFill/>
          </a:ln>
          <a:effectLst/>
        </c:spPr>
      </c:pivotFmt>
    </c:pivotFmts>
    <c:plotArea>
      <c:layout/>
      <c:barChart>
        <c:barDir val="col"/>
        <c:grouping val="clustered"/>
        <c:varyColors val="0"/>
        <c:ser>
          <c:idx val="0"/>
          <c:order val="0"/>
          <c:tx>
            <c:strRef>
              <c:f>'FiDAverage Rides by Hour of Day'!$B$3</c:f>
              <c:strCache>
                <c:ptCount val="1"/>
                <c:pt idx="0">
                  <c:v>Total</c:v>
                </c:pt>
              </c:strCache>
            </c:strRef>
          </c:tx>
          <c:spPr>
            <a:solidFill>
              <a:schemeClr val="accent2"/>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C7AC-4359-B740-E4A216A9C595}"/>
              </c:ext>
            </c:extLst>
          </c:dPt>
          <c:dPt>
            <c:idx val="1"/>
            <c:invertIfNegative val="0"/>
            <c:bubble3D val="0"/>
            <c:spPr>
              <a:solidFill>
                <a:srgbClr val="002060"/>
              </a:solidFill>
              <a:ln>
                <a:noFill/>
              </a:ln>
              <a:effectLst/>
            </c:spPr>
            <c:extLst>
              <c:ext xmlns:c16="http://schemas.microsoft.com/office/drawing/2014/chart" uri="{C3380CC4-5D6E-409C-BE32-E72D297353CC}">
                <c16:uniqueId val="{00000002-C7AC-4359-B740-E4A216A9C595}"/>
              </c:ext>
            </c:extLst>
          </c:dPt>
          <c:dPt>
            <c:idx val="2"/>
            <c:invertIfNegative val="0"/>
            <c:bubble3D val="0"/>
            <c:spPr>
              <a:solidFill>
                <a:srgbClr val="002060"/>
              </a:solidFill>
              <a:ln>
                <a:solidFill>
                  <a:srgbClr val="002060"/>
                </a:solidFill>
              </a:ln>
              <a:effectLst/>
            </c:spPr>
            <c:extLst>
              <c:ext xmlns:c16="http://schemas.microsoft.com/office/drawing/2014/chart" uri="{C3380CC4-5D6E-409C-BE32-E72D297353CC}">
                <c16:uniqueId val="{00000003-C7AC-4359-B740-E4A216A9C595}"/>
              </c:ext>
            </c:extLst>
          </c:dPt>
          <c:dPt>
            <c:idx val="3"/>
            <c:invertIfNegative val="0"/>
            <c:bubble3D val="0"/>
            <c:spPr>
              <a:solidFill>
                <a:srgbClr val="002060"/>
              </a:solidFill>
              <a:ln>
                <a:noFill/>
              </a:ln>
              <a:effectLst/>
            </c:spPr>
            <c:extLst>
              <c:ext xmlns:c16="http://schemas.microsoft.com/office/drawing/2014/chart" uri="{C3380CC4-5D6E-409C-BE32-E72D297353CC}">
                <c16:uniqueId val="{00000004-C7AC-4359-B740-E4A216A9C595}"/>
              </c:ext>
            </c:extLst>
          </c:dPt>
          <c:dPt>
            <c:idx val="4"/>
            <c:invertIfNegative val="0"/>
            <c:bubble3D val="0"/>
            <c:spPr>
              <a:solidFill>
                <a:srgbClr val="002060"/>
              </a:solidFill>
              <a:ln>
                <a:noFill/>
              </a:ln>
              <a:effectLst/>
            </c:spPr>
            <c:extLst>
              <c:ext xmlns:c16="http://schemas.microsoft.com/office/drawing/2014/chart" uri="{C3380CC4-5D6E-409C-BE32-E72D297353CC}">
                <c16:uniqueId val="{00000005-C7AC-4359-B740-E4A216A9C595}"/>
              </c:ext>
            </c:extLst>
          </c:dPt>
          <c:dPt>
            <c:idx val="5"/>
            <c:invertIfNegative val="0"/>
            <c:bubble3D val="0"/>
            <c:spPr>
              <a:solidFill>
                <a:srgbClr val="002060"/>
              </a:solidFill>
              <a:ln>
                <a:noFill/>
              </a:ln>
              <a:effectLst/>
            </c:spPr>
            <c:extLst>
              <c:ext xmlns:c16="http://schemas.microsoft.com/office/drawing/2014/chart" uri="{C3380CC4-5D6E-409C-BE32-E72D297353CC}">
                <c16:uniqueId val="{00000006-C7AC-4359-B740-E4A216A9C595}"/>
              </c:ext>
            </c:extLst>
          </c:dPt>
          <c:dPt>
            <c:idx val="6"/>
            <c:invertIfNegative val="0"/>
            <c:bubble3D val="0"/>
            <c:spPr>
              <a:solidFill>
                <a:srgbClr val="002060"/>
              </a:solidFill>
              <a:ln>
                <a:noFill/>
              </a:ln>
              <a:effectLst/>
            </c:spPr>
            <c:extLst>
              <c:ext xmlns:c16="http://schemas.microsoft.com/office/drawing/2014/chart" uri="{C3380CC4-5D6E-409C-BE32-E72D297353CC}">
                <c16:uniqueId val="{00000007-C7AC-4359-B740-E4A216A9C595}"/>
              </c:ext>
            </c:extLst>
          </c:dPt>
          <c:dPt>
            <c:idx val="7"/>
            <c:invertIfNegative val="0"/>
            <c:bubble3D val="0"/>
            <c:spPr>
              <a:solidFill>
                <a:srgbClr val="002060"/>
              </a:solidFill>
              <a:ln>
                <a:noFill/>
              </a:ln>
              <a:effectLst/>
            </c:spPr>
            <c:extLst>
              <c:ext xmlns:c16="http://schemas.microsoft.com/office/drawing/2014/chart" uri="{C3380CC4-5D6E-409C-BE32-E72D297353CC}">
                <c16:uniqueId val="{00000008-C7AC-4359-B740-E4A216A9C595}"/>
              </c:ext>
            </c:extLst>
          </c:dPt>
          <c:dPt>
            <c:idx val="8"/>
            <c:invertIfNegative val="0"/>
            <c:bubble3D val="0"/>
            <c:spPr>
              <a:solidFill>
                <a:srgbClr val="FF9900"/>
              </a:solidFill>
              <a:ln>
                <a:solidFill>
                  <a:srgbClr val="FFC000"/>
                </a:solidFill>
              </a:ln>
              <a:effectLst/>
            </c:spPr>
            <c:extLst>
              <c:ext xmlns:c16="http://schemas.microsoft.com/office/drawing/2014/chart" uri="{C3380CC4-5D6E-409C-BE32-E72D297353CC}">
                <c16:uniqueId val="{00000016-C7AC-4359-B740-E4A216A9C595}"/>
              </c:ext>
            </c:extLst>
          </c:dPt>
          <c:dPt>
            <c:idx val="9"/>
            <c:invertIfNegative val="0"/>
            <c:bubble3D val="0"/>
            <c:spPr>
              <a:solidFill>
                <a:schemeClr val="accent5">
                  <a:lumMod val="75000"/>
                </a:schemeClr>
              </a:solidFill>
              <a:ln>
                <a:noFill/>
              </a:ln>
              <a:effectLst/>
            </c:spPr>
            <c:extLst>
              <c:ext xmlns:c16="http://schemas.microsoft.com/office/drawing/2014/chart" uri="{C3380CC4-5D6E-409C-BE32-E72D297353CC}">
                <c16:uniqueId val="{0000000F-C7AC-4359-B740-E4A216A9C595}"/>
              </c:ext>
            </c:extLst>
          </c:dPt>
          <c:dPt>
            <c:idx val="10"/>
            <c:invertIfNegative val="0"/>
            <c:bubble3D val="0"/>
            <c:spPr>
              <a:solidFill>
                <a:srgbClr val="002060"/>
              </a:solidFill>
              <a:ln>
                <a:noFill/>
              </a:ln>
              <a:effectLst/>
            </c:spPr>
            <c:extLst>
              <c:ext xmlns:c16="http://schemas.microsoft.com/office/drawing/2014/chart" uri="{C3380CC4-5D6E-409C-BE32-E72D297353CC}">
                <c16:uniqueId val="{00000009-C7AC-4359-B740-E4A216A9C595}"/>
              </c:ext>
            </c:extLst>
          </c:dPt>
          <c:dPt>
            <c:idx val="11"/>
            <c:invertIfNegative val="0"/>
            <c:bubble3D val="0"/>
            <c:spPr>
              <a:solidFill>
                <a:srgbClr val="002060"/>
              </a:solidFill>
              <a:ln>
                <a:noFill/>
              </a:ln>
              <a:effectLst/>
            </c:spPr>
            <c:extLst>
              <c:ext xmlns:c16="http://schemas.microsoft.com/office/drawing/2014/chart" uri="{C3380CC4-5D6E-409C-BE32-E72D297353CC}">
                <c16:uniqueId val="{0000000A-C7AC-4359-B740-E4A216A9C595}"/>
              </c:ext>
            </c:extLst>
          </c:dPt>
          <c:dPt>
            <c:idx val="12"/>
            <c:invertIfNegative val="0"/>
            <c:bubble3D val="0"/>
            <c:spPr>
              <a:solidFill>
                <a:schemeClr val="accent5">
                  <a:lumMod val="75000"/>
                </a:schemeClr>
              </a:solidFill>
              <a:ln>
                <a:noFill/>
              </a:ln>
              <a:effectLst/>
            </c:spPr>
            <c:extLst>
              <c:ext xmlns:c16="http://schemas.microsoft.com/office/drawing/2014/chart" uri="{C3380CC4-5D6E-409C-BE32-E72D297353CC}">
                <c16:uniqueId val="{00000010-C7AC-4359-B740-E4A216A9C595}"/>
              </c:ext>
            </c:extLst>
          </c:dPt>
          <c:dPt>
            <c:idx val="13"/>
            <c:invertIfNegative val="0"/>
            <c:bubble3D val="0"/>
            <c:spPr>
              <a:solidFill>
                <a:schemeClr val="accent5">
                  <a:lumMod val="75000"/>
                </a:schemeClr>
              </a:solidFill>
              <a:ln>
                <a:noFill/>
              </a:ln>
              <a:effectLst/>
            </c:spPr>
            <c:extLst>
              <c:ext xmlns:c16="http://schemas.microsoft.com/office/drawing/2014/chart" uri="{C3380CC4-5D6E-409C-BE32-E72D297353CC}">
                <c16:uniqueId val="{00000011-C7AC-4359-B740-E4A216A9C595}"/>
              </c:ext>
            </c:extLst>
          </c:dPt>
          <c:dPt>
            <c:idx val="14"/>
            <c:invertIfNegative val="0"/>
            <c:bubble3D val="0"/>
            <c:spPr>
              <a:solidFill>
                <a:schemeClr val="accent5">
                  <a:lumMod val="75000"/>
                </a:schemeClr>
              </a:solidFill>
              <a:ln>
                <a:noFill/>
              </a:ln>
              <a:effectLst/>
            </c:spPr>
            <c:extLst>
              <c:ext xmlns:c16="http://schemas.microsoft.com/office/drawing/2014/chart" uri="{C3380CC4-5D6E-409C-BE32-E72D297353CC}">
                <c16:uniqueId val="{00000012-C7AC-4359-B740-E4A216A9C595}"/>
              </c:ext>
            </c:extLst>
          </c:dPt>
          <c:dPt>
            <c:idx val="15"/>
            <c:invertIfNegative val="0"/>
            <c:bubble3D val="0"/>
            <c:spPr>
              <a:solidFill>
                <a:schemeClr val="accent5">
                  <a:lumMod val="75000"/>
                </a:schemeClr>
              </a:solidFill>
              <a:ln>
                <a:noFill/>
              </a:ln>
              <a:effectLst/>
            </c:spPr>
            <c:extLst>
              <c:ext xmlns:c16="http://schemas.microsoft.com/office/drawing/2014/chart" uri="{C3380CC4-5D6E-409C-BE32-E72D297353CC}">
                <c16:uniqueId val="{00000013-C7AC-4359-B740-E4A216A9C595}"/>
              </c:ext>
            </c:extLst>
          </c:dPt>
          <c:dPt>
            <c:idx val="16"/>
            <c:invertIfNegative val="0"/>
            <c:bubble3D val="0"/>
            <c:spPr>
              <a:solidFill>
                <a:schemeClr val="accent5">
                  <a:lumMod val="75000"/>
                </a:schemeClr>
              </a:solidFill>
              <a:ln>
                <a:noFill/>
              </a:ln>
              <a:effectLst/>
            </c:spPr>
            <c:extLst>
              <c:ext xmlns:c16="http://schemas.microsoft.com/office/drawing/2014/chart" uri="{C3380CC4-5D6E-409C-BE32-E72D297353CC}">
                <c16:uniqueId val="{00000014-C7AC-4359-B740-E4A216A9C595}"/>
              </c:ext>
            </c:extLst>
          </c:dPt>
          <c:dPt>
            <c:idx val="17"/>
            <c:invertIfNegative val="0"/>
            <c:bubble3D val="0"/>
            <c:spPr>
              <a:solidFill>
                <a:srgbClr val="FF9900"/>
              </a:solidFill>
              <a:ln>
                <a:noFill/>
              </a:ln>
              <a:effectLst/>
            </c:spPr>
            <c:extLst>
              <c:ext xmlns:c16="http://schemas.microsoft.com/office/drawing/2014/chart" uri="{C3380CC4-5D6E-409C-BE32-E72D297353CC}">
                <c16:uniqueId val="{00000017-C7AC-4359-B740-E4A216A9C595}"/>
              </c:ext>
            </c:extLst>
          </c:dPt>
          <c:dPt>
            <c:idx val="18"/>
            <c:invertIfNegative val="0"/>
            <c:bubble3D val="0"/>
            <c:spPr>
              <a:solidFill>
                <a:srgbClr val="FF9900"/>
              </a:solidFill>
              <a:ln>
                <a:noFill/>
              </a:ln>
              <a:effectLst/>
            </c:spPr>
            <c:extLst>
              <c:ext xmlns:c16="http://schemas.microsoft.com/office/drawing/2014/chart" uri="{C3380CC4-5D6E-409C-BE32-E72D297353CC}">
                <c16:uniqueId val="{00000018-C7AC-4359-B740-E4A216A9C595}"/>
              </c:ext>
            </c:extLst>
          </c:dPt>
          <c:dPt>
            <c:idx val="19"/>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15-C7AC-4359-B740-E4A216A9C595}"/>
              </c:ext>
            </c:extLst>
          </c:dPt>
          <c:dPt>
            <c:idx val="20"/>
            <c:invertIfNegative val="0"/>
            <c:bubble3D val="0"/>
            <c:spPr>
              <a:solidFill>
                <a:srgbClr val="002060"/>
              </a:solidFill>
              <a:ln>
                <a:noFill/>
              </a:ln>
              <a:effectLst/>
            </c:spPr>
            <c:extLst>
              <c:ext xmlns:c16="http://schemas.microsoft.com/office/drawing/2014/chart" uri="{C3380CC4-5D6E-409C-BE32-E72D297353CC}">
                <c16:uniqueId val="{0000000B-C7AC-4359-B740-E4A216A9C595}"/>
              </c:ext>
            </c:extLst>
          </c:dPt>
          <c:dPt>
            <c:idx val="21"/>
            <c:invertIfNegative val="0"/>
            <c:bubble3D val="0"/>
            <c:spPr>
              <a:solidFill>
                <a:srgbClr val="002060"/>
              </a:solidFill>
              <a:ln>
                <a:noFill/>
              </a:ln>
              <a:effectLst/>
            </c:spPr>
            <c:extLst>
              <c:ext xmlns:c16="http://schemas.microsoft.com/office/drawing/2014/chart" uri="{C3380CC4-5D6E-409C-BE32-E72D297353CC}">
                <c16:uniqueId val="{0000000C-C7AC-4359-B740-E4A216A9C595}"/>
              </c:ext>
            </c:extLst>
          </c:dPt>
          <c:dPt>
            <c:idx val="22"/>
            <c:invertIfNegative val="0"/>
            <c:bubble3D val="0"/>
            <c:spPr>
              <a:solidFill>
                <a:srgbClr val="002060"/>
              </a:solidFill>
              <a:ln>
                <a:noFill/>
              </a:ln>
              <a:effectLst/>
            </c:spPr>
            <c:extLst>
              <c:ext xmlns:c16="http://schemas.microsoft.com/office/drawing/2014/chart" uri="{C3380CC4-5D6E-409C-BE32-E72D297353CC}">
                <c16:uniqueId val="{0000000D-C7AC-4359-B740-E4A216A9C595}"/>
              </c:ext>
            </c:extLst>
          </c:dPt>
          <c:dPt>
            <c:idx val="23"/>
            <c:invertIfNegative val="0"/>
            <c:bubble3D val="0"/>
            <c:spPr>
              <a:solidFill>
                <a:srgbClr val="002060"/>
              </a:solidFill>
              <a:ln>
                <a:noFill/>
              </a:ln>
              <a:effectLst/>
            </c:spPr>
            <c:extLst>
              <c:ext xmlns:c16="http://schemas.microsoft.com/office/drawing/2014/chart" uri="{C3380CC4-5D6E-409C-BE32-E72D297353CC}">
                <c16:uniqueId val="{0000000E-C7AC-4359-B740-E4A216A9C5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'FiDAverage Rides by Hour of Day'!$A$4:$A$28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'FiDAverage Rides by Hour of Day'!$B$4:$B$28</c:f>
              <c:numCache>
                <c:formatCode>0</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extLst>
            <c:ext xmlns:c16="http://schemas.microsoft.com/office/drawing/2014/chart" uri="{C3380CC4-5D6E-409C-BE32-E72D297353CC}">
              <c16:uniqueId val="{00000000-7395-43ED-8D52-85654CBED74D}"/>
            </c:ext>
          </c:extLst>
        </c:ser>
        <c:dLbls>
          <c:dLblPos val="outEnd"/>
          <c:showLegendKey val="0"/>
          <c:showVal val="1"/>
          <c:showCatName val="0"/>
          <c:showSerName val="0"/>
          <c:showPercent val="0"/>
          <c:showBubbleSize val="0"/>
        </c:dLbls>
        <c:gapWidth val="219"/>
        <c:overlap val="-27"/>
        <c:axId val="1177313903"/>
        <c:axId val="1177309743"/>
      </c:barChart>
      <c:catAx>
        <c:axId val="117731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309743"/>
        <c:crosses val="autoZero"/>
        <c:auto val="1"/>
        <c:lblAlgn val="ctr"/>
        <c:lblOffset val="100"/>
        <c:noMultiLvlLbl val="0"/>
      </c:catAx>
      <c:valAx>
        <c:axId val="1177309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31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Work Main-New.xlsx]FinDOve Average Rides by Weekda!PivotTable2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0" i="0" baseline="0">
                <a:effectLst/>
              </a:rPr>
              <a:t>Overall Average Rides by Weekday</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'FinDOve Average Rides by Weekda'!$B$3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'FinDOve Average Rides by Weekda'!$A$4:$A$11</c:f>
              <c:strCache>
                <c:ptCount val="7"/>
                <c:pt idx="0">
                  <c:v>Sunday</c:v>
                </c:pt>
                <c:pt idx="1">
                  <c:v>Monday</c:v>
                </c:pt>
                <c:pt idx="2">
                  <c:v>Tuesday</c:v>
                </c:pt>
                <c:pt idx="3">
                  <c:v>Wednesday</c:v>
                </c:pt>
                <c:pt idx="4">
                  <c:v>Thursday</c:v>
                </c:pt>
                <c:pt idx="5">
                  <c:v>Friday</c:v>
                </c:pt>
                <c:pt idx="6">
                  <c:v>Saturday</c:v>
                </c:pt>
              </c:strCache>
            </c:strRef>
          </c:cat>
          <c:val>
            <c:numRef>
              <c:f>'FinDOve Average Rides by Weekda'!$B$4:$B$11</c:f>
              <c:numCache>
                <c:formatCode>0</c:formatCode>
                <c:ptCount val="7"/>
                <c:pt idx="0">
                  <c:v>46.674698795180724</c:v>
                </c:pt>
                <c:pt idx="1">
                  <c:v>49.518292682926827</c:v>
                </c:pt>
                <c:pt idx="2">
                  <c:v>56.711409395973156</c:v>
                </c:pt>
                <c:pt idx="3">
                  <c:v>66.00787401574803</c:v>
                </c:pt>
                <c:pt idx="4">
                  <c:v>61.44274809160305</c:v>
                </c:pt>
                <c:pt idx="5">
                  <c:v>67.664000000000001</c:v>
                </c:pt>
                <c:pt idx="6">
                  <c:v>65.905797101449281</c:v>
                </c:pt>
              </c:numCache>
            </c:numRef>
          </c:val>
          <c:extLst>
            <c:ext xmlns:c16="http://schemas.microsoft.com/office/drawing/2014/chart" uri="{C3380CC4-5D6E-409C-BE32-E72D297353CC}">
              <c16:uniqueId val="{00000000-237D-40F5-89CC-D13C90A48BF9}"/>
            </c:ext>
          </c:extLst>
        </c:ser>
        <c:dLbls>
          <c:dLblPos val="outEnd"/>
          <c:showLegendKey val="0"/>
          <c:showVal val="1"/>
          <c:showCatName val="0"/>
          <c:showSerName val="0"/>
          <c:showPercent val="0"/>
          <c:showBubbleSize val="0"/>
        </c:dLbls>
        <c:gapWidth val="219"/>
        <c:overlap val="-27"/>
        <c:axId val="1249033423"/>
        <c:axId val="1249033007"/>
      </c:barChart>
      <c:catAx>
        <c:axId val="124903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033007"/>
        <c:crosses val="autoZero"/>
        <c:auto val="1"/>
        <c:lblAlgn val="ctr"/>
        <c:lblOffset val="100"/>
        <c:noMultiLvlLbl val="0"/>
      </c:catAx>
      <c:valAx>
        <c:axId val="1249033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03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Main-New.xlsx]FinDAvgRidesinHigh-Demand Hours!PivotTable3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sz="1800" b="0" i="0" baseline="0">
                <a:effectLst/>
              </a:rPr>
              <a:t>Avg Rides in High-Demand Hours</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rgbClr val="FA9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'FinDAvgRidesinHigh-Demand Hours'!$B$3</c:f>
              <c:strCache>
                <c:ptCount val="1"/>
                <c:pt idx="0">
                  <c:v>Total</c:v>
                </c:pt>
              </c:strCache>
            </c:strRef>
          </c:tx>
          <c:spPr>
            <a:solidFill>
              <a:srgbClr val="FA9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'FinDAvgRidesinHigh-Demand Hours'!$A$4:$A$11</c:f>
              <c:strCache>
                <c:ptCount val="7"/>
                <c:pt idx="0">
                  <c:v>Sunday</c:v>
                </c:pt>
                <c:pt idx="1">
                  <c:v>Monday</c:v>
                </c:pt>
                <c:pt idx="2">
                  <c:v>Tuesday</c:v>
                </c:pt>
                <c:pt idx="3">
                  <c:v>Wednesday</c:v>
                </c:pt>
                <c:pt idx="4">
                  <c:v>Thursday</c:v>
                </c:pt>
                <c:pt idx="5">
                  <c:v>Friday</c:v>
                </c:pt>
                <c:pt idx="6">
                  <c:v>Saturday</c:v>
                </c:pt>
              </c:strCache>
            </c:strRef>
          </c:cat>
          <c:val>
            <c:numRef>
              <c:f>'FinDAvgRidesinHigh-Demand Hours'!$B$4:$B$11</c:f>
              <c:numCache>
                <c:formatCode>0</c:formatCode>
                <c:ptCount val="7"/>
                <c:pt idx="0">
                  <c:v>46.674698795180724</c:v>
                </c:pt>
                <c:pt idx="1">
                  <c:v>49.518292682926827</c:v>
                </c:pt>
                <c:pt idx="2">
                  <c:v>56.711409395973156</c:v>
                </c:pt>
                <c:pt idx="3">
                  <c:v>66.00787401574803</c:v>
                </c:pt>
                <c:pt idx="4">
                  <c:v>61.44274809160305</c:v>
                </c:pt>
                <c:pt idx="5">
                  <c:v>67.664000000000001</c:v>
                </c:pt>
                <c:pt idx="6">
                  <c:v>65.905797101449281</c:v>
                </c:pt>
              </c:numCache>
            </c:numRef>
          </c:val>
          <c:extLst>
            <c:ext xmlns:c16="http://schemas.microsoft.com/office/drawing/2014/chart" uri="{C3380CC4-5D6E-409C-BE32-E72D297353CC}">
              <c16:uniqueId val="{00000000-9B0E-4A71-BED9-0F051B7A6ED4}"/>
            </c:ext>
          </c:extLst>
        </c:ser>
        <c:dLbls>
          <c:dLblPos val="outEnd"/>
          <c:showLegendKey val="0"/>
          <c:showVal val="1"/>
          <c:showCatName val="0"/>
          <c:showSerName val="0"/>
          <c:showPercent val="0"/>
          <c:showBubbleSize val="0"/>
        </c:dLbls>
        <c:gapWidth val="219"/>
        <c:overlap val="-27"/>
        <c:axId val="1177284783"/>
        <c:axId val="1177283119"/>
      </c:barChart>
      <c:catAx>
        <c:axId val="117728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83119"/>
        <c:crosses val="autoZero"/>
        <c:auto val="1"/>
        <c:lblAlgn val="ctr"/>
        <c:lblOffset val="100"/>
        <c:noMultiLvlLbl val="0"/>
      </c:catAx>
      <c:valAx>
        <c:axId val="1177283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8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Main-New.xlsx]finD Avg Rid by Weath Con!PivotTable1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0" i="0" baseline="0">
                <a:effectLst/>
              </a:rPr>
              <a:t>Average Rides by Weather Condition</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chemeClr val="accent5">
              <a:lumMod val="75000"/>
            </a:schemeClr>
          </a:solidFill>
          <a:ln>
            <a:noFill/>
          </a:ln>
          <a:effectLst/>
        </c:spPr>
      </c:pivotFmt>
      <c:pivotFmt>
        <c:idx val="3"/>
        <c:spPr>
          <a:solidFill>
            <a:srgbClr val="FF9900"/>
          </a:solidFill>
          <a:ln>
            <a:noFill/>
          </a:ln>
          <a:effectLst/>
        </c:spPr>
      </c:pivotFmt>
      <c:pivotFmt>
        <c:idx val="4"/>
        <c:spPr>
          <a:solidFill>
            <a:srgbClr val="CC3300"/>
          </a:solidFill>
          <a:ln>
            <a:noFill/>
          </a:ln>
          <a:effectLst/>
        </c:spPr>
      </c:pivotFmt>
    </c:pivotFmts>
    <c:plotArea>
      <c:layout/>
      <c:barChart>
        <c:barDir val="col"/>
        <c:grouping val="clustered"/>
        <c:varyColors val="0"/>
        <c:ser>
          <c:idx val="0"/>
          <c:order val="0"/>
          <c:tx>
            <c:strRef>
              <c:f>'finD Avg Rid by Weath Con'!$B$3</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2-D74B-462A-85D7-62AFC5EDA0F7}"/>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D74B-462A-85D7-62AFC5EDA0F7}"/>
              </c:ext>
            </c:extLst>
          </c:dPt>
          <c:dPt>
            <c:idx val="2"/>
            <c:invertIfNegative val="0"/>
            <c:bubble3D val="0"/>
            <c:spPr>
              <a:solidFill>
                <a:srgbClr val="FF9900"/>
              </a:solidFill>
              <a:ln>
                <a:noFill/>
              </a:ln>
              <a:effectLst/>
            </c:spPr>
            <c:extLst>
              <c:ext xmlns:c16="http://schemas.microsoft.com/office/drawing/2014/chart" uri="{C3380CC4-5D6E-409C-BE32-E72D297353CC}">
                <c16:uniqueId val="{00000004-D74B-462A-85D7-62AFC5EDA0F7}"/>
              </c:ext>
            </c:extLst>
          </c:dPt>
          <c:dPt>
            <c:idx val="3"/>
            <c:invertIfNegative val="0"/>
            <c:bubble3D val="0"/>
            <c:spPr>
              <a:solidFill>
                <a:srgbClr val="CC3300"/>
              </a:solidFill>
              <a:ln>
                <a:noFill/>
              </a:ln>
              <a:effectLst/>
            </c:spPr>
            <c:extLst>
              <c:ext xmlns:c16="http://schemas.microsoft.com/office/drawing/2014/chart" uri="{C3380CC4-5D6E-409C-BE32-E72D297353CC}">
                <c16:uniqueId val="{00000005-D74B-462A-85D7-62AFC5EDA0F7}"/>
              </c:ext>
            </c:extLst>
          </c:dPt>
          <c:cat>
            <c:strRef>
              <c:f>'finD Avg Rid by Weath Con'!$A$4:$A$8</c:f>
              <c:strCache>
                <c:ptCount val="4"/>
                <c:pt idx="0">
                  <c:v>Dark Cloude</c:v>
                </c:pt>
                <c:pt idx="1">
                  <c:v>Mild Cold</c:v>
                </c:pt>
                <c:pt idx="2">
                  <c:v>More Than Mild</c:v>
                </c:pt>
                <c:pt idx="3">
                  <c:v>Thander Storm</c:v>
                </c:pt>
              </c:strCache>
            </c:strRef>
          </c:cat>
          <c:val>
            <c:numRef>
              <c:f>'finD Avg Rid by Weath Con'!$B$4:$B$8</c:f>
              <c:numCache>
                <c:formatCode>0</c:formatCode>
                <c:ptCount val="4"/>
                <c:pt idx="0">
                  <c:v>33.202380952380949</c:v>
                </c:pt>
                <c:pt idx="1">
                  <c:v>61.671617161716171</c:v>
                </c:pt>
                <c:pt idx="2">
                  <c:v>58.595469255663431</c:v>
                </c:pt>
                <c:pt idx="3">
                  <c:v>36</c:v>
                </c:pt>
              </c:numCache>
            </c:numRef>
          </c:val>
          <c:extLst>
            <c:ext xmlns:c16="http://schemas.microsoft.com/office/drawing/2014/chart" uri="{C3380CC4-5D6E-409C-BE32-E72D297353CC}">
              <c16:uniqueId val="{00000000-D74B-462A-85D7-62AFC5EDA0F7}"/>
            </c:ext>
          </c:extLst>
        </c:ser>
        <c:dLbls>
          <c:showLegendKey val="0"/>
          <c:showVal val="0"/>
          <c:showCatName val="0"/>
          <c:showSerName val="0"/>
          <c:showPercent val="0"/>
          <c:showBubbleSize val="0"/>
        </c:dLbls>
        <c:gapWidth val="219"/>
        <c:overlap val="-27"/>
        <c:axId val="1247156623"/>
        <c:axId val="1247144143"/>
      </c:barChart>
      <c:catAx>
        <c:axId val="124715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44143"/>
        <c:crosses val="autoZero"/>
        <c:auto val="1"/>
        <c:lblAlgn val="ctr"/>
        <c:lblOffset val="100"/>
        <c:noMultiLvlLbl val="0"/>
      </c:catAx>
      <c:valAx>
        <c:axId val="124714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5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Main-New.xlsx]FinD RiderVolBy WeatheStach!PivotTable1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0" i="0" baseline="0">
                <a:effectLst/>
              </a:rPr>
              <a:t>Rider Volume by Weather (Stacked)</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'FinD RiderVolBy WeatheStach'!$B$3</c:f>
              <c:strCache>
                <c:ptCount val="1"/>
                <c:pt idx="0">
                  <c:v>Sum of registered</c:v>
                </c:pt>
              </c:strCache>
            </c:strRef>
          </c:tx>
          <c:spPr>
            <a:solidFill>
              <a:srgbClr val="002060"/>
            </a:solidFill>
            <a:ln>
              <a:noFill/>
            </a:ln>
            <a:effectLst/>
          </c:spPr>
          <c:invertIfNegative val="0"/>
          <c:cat>
            <c:strRef>
              <c:f>'FinD RiderVolBy WeatheStach'!$A$4:$A$8</c:f>
              <c:strCache>
                <c:ptCount val="4"/>
                <c:pt idx="0">
                  <c:v>Mild Cold</c:v>
                </c:pt>
                <c:pt idx="1">
                  <c:v>More Than Mild</c:v>
                </c:pt>
                <c:pt idx="2">
                  <c:v>Dark Cloude</c:v>
                </c:pt>
                <c:pt idx="3">
                  <c:v>Thander Storm</c:v>
                </c:pt>
              </c:strCache>
            </c:strRef>
          </c:cat>
          <c:val>
            <c:numRef>
              <c:f>'FinD RiderVolBy WeatheStach'!$B$4:$B$8</c:f>
              <c:numCache>
                <c:formatCode>General</c:formatCode>
                <c:ptCount val="4"/>
                <c:pt idx="0">
                  <c:v>34162</c:v>
                </c:pt>
                <c:pt idx="1">
                  <c:v>16568</c:v>
                </c:pt>
                <c:pt idx="2">
                  <c:v>2618</c:v>
                </c:pt>
                <c:pt idx="3">
                  <c:v>35</c:v>
                </c:pt>
              </c:numCache>
            </c:numRef>
          </c:val>
          <c:extLst>
            <c:ext xmlns:c16="http://schemas.microsoft.com/office/drawing/2014/chart" uri="{C3380CC4-5D6E-409C-BE32-E72D297353CC}">
              <c16:uniqueId val="{00000000-A664-4E53-ADC6-FA27F42565E0}"/>
            </c:ext>
          </c:extLst>
        </c:ser>
        <c:ser>
          <c:idx val="1"/>
          <c:order val="1"/>
          <c:tx>
            <c:strRef>
              <c:f>'FinD RiderVolBy WeatheStach'!$C$3</c:f>
              <c:strCache>
                <c:ptCount val="1"/>
                <c:pt idx="0">
                  <c:v>Sum of casual</c:v>
                </c:pt>
              </c:strCache>
            </c:strRef>
          </c:tx>
          <c:spPr>
            <a:solidFill>
              <a:schemeClr val="accent2"/>
            </a:solidFill>
            <a:ln>
              <a:noFill/>
            </a:ln>
            <a:effectLst/>
          </c:spPr>
          <c:invertIfNegative val="0"/>
          <c:cat>
            <c:strRef>
              <c:f>'FinD RiderVolBy WeatheStach'!$A$4:$A$8</c:f>
              <c:strCache>
                <c:ptCount val="4"/>
                <c:pt idx="0">
                  <c:v>Mild Cold</c:v>
                </c:pt>
                <c:pt idx="1">
                  <c:v>More Than Mild</c:v>
                </c:pt>
                <c:pt idx="2">
                  <c:v>Dark Cloude</c:v>
                </c:pt>
                <c:pt idx="3">
                  <c:v>Thander Storm</c:v>
                </c:pt>
              </c:strCache>
            </c:strRef>
          </c:cat>
          <c:val>
            <c:numRef>
              <c:f>'FinD RiderVolBy WeatheStach'!$C$4:$C$8</c:f>
              <c:numCache>
                <c:formatCode>General</c:formatCode>
                <c:ptCount val="4"/>
                <c:pt idx="0">
                  <c:v>3211</c:v>
                </c:pt>
                <c:pt idx="1">
                  <c:v>1538</c:v>
                </c:pt>
                <c:pt idx="2">
                  <c:v>171</c:v>
                </c:pt>
                <c:pt idx="3">
                  <c:v>1</c:v>
                </c:pt>
              </c:numCache>
            </c:numRef>
          </c:val>
          <c:extLst>
            <c:ext xmlns:c16="http://schemas.microsoft.com/office/drawing/2014/chart" uri="{C3380CC4-5D6E-409C-BE32-E72D297353CC}">
              <c16:uniqueId val="{00000001-A664-4E53-ADC6-FA27F42565E0}"/>
            </c:ext>
          </c:extLst>
        </c:ser>
        <c:dLbls>
          <c:showLegendKey val="0"/>
          <c:showVal val="0"/>
          <c:showCatName val="0"/>
          <c:showSerName val="0"/>
          <c:showPercent val="0"/>
          <c:showBubbleSize val="0"/>
        </c:dLbls>
        <c:gapWidth val="150"/>
        <c:overlap val="100"/>
        <c:axId val="1279641087"/>
        <c:axId val="1279641503"/>
      </c:barChart>
      <c:catAx>
        <c:axId val="127964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641503"/>
        <c:crosses val="autoZero"/>
        <c:auto val="1"/>
        <c:lblAlgn val="ctr"/>
        <c:lblOffset val="100"/>
        <c:noMultiLvlLbl val="0"/>
      </c:catAx>
      <c:valAx>
        <c:axId val="127964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64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Work Main-New.xlsx]FinD AVG Rides by temp Band!PivotTable2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0" i="0" baseline="0">
                <a:effectLst/>
              </a:rPr>
              <a:t>Average Rides by Temperature Band</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'FinD AVG Rides by temp Band'!$B$3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 AVG Rides by temp Band'!$A$4:$A$9</c:f>
              <c:strCache>
                <c:ptCount val="5"/>
                <c:pt idx="0">
                  <c:v>Freezing (0-10%)</c:v>
                </c:pt>
                <c:pt idx="1">
                  <c:v>Very Cold (10-20%)</c:v>
                </c:pt>
                <c:pt idx="2">
                  <c:v>Cold (20-30%)</c:v>
                </c:pt>
                <c:pt idx="3">
                  <c:v>Mild (30-40%)</c:v>
                </c:pt>
                <c:pt idx="4">
                  <c:v>Warm (40-50%)</c:v>
                </c:pt>
              </c:strCache>
            </c:strRef>
          </c:cat>
          <c:val>
            <c:numRef>
              <c:f>'FinD AVG Rides by temp Band'!$B$4:$B$9</c:f>
              <c:numCache>
                <c:formatCode>0.00</c:formatCode>
                <c:ptCount val="5"/>
                <c:pt idx="0">
                  <c:v>29.803921568627452</c:v>
                </c:pt>
                <c:pt idx="1">
                  <c:v>50.122994652406419</c:v>
                </c:pt>
                <c:pt idx="2">
                  <c:v>59.995423340961096</c:v>
                </c:pt>
                <c:pt idx="3">
                  <c:v>93.876190476190473</c:v>
                </c:pt>
                <c:pt idx="4">
                  <c:v>59.484848484848484</c:v>
                </c:pt>
              </c:numCache>
            </c:numRef>
          </c:val>
          <c:smooth val="0"/>
          <c:extLst>
            <c:ext xmlns:c16="http://schemas.microsoft.com/office/drawing/2014/chart" uri="{C3380CC4-5D6E-409C-BE32-E72D297353CC}">
              <c16:uniqueId val="{00000000-15C9-4E39-A523-6A439FA02238}"/>
            </c:ext>
          </c:extLst>
        </c:ser>
        <c:dLbls>
          <c:dLblPos val="t"/>
          <c:showLegendKey val="0"/>
          <c:showVal val="1"/>
          <c:showCatName val="0"/>
          <c:showSerName val="0"/>
          <c:showPercent val="0"/>
          <c:showBubbleSize val="0"/>
        </c:dLbls>
        <c:smooth val="0"/>
        <c:axId val="1275828127"/>
        <c:axId val="1275841855"/>
      </c:lineChart>
      <c:catAx>
        <c:axId val="127582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841855"/>
        <c:crosses val="autoZero"/>
        <c:auto val="1"/>
        <c:lblAlgn val="ctr"/>
        <c:lblOffset val="100"/>
        <c:noMultiLvlLbl val="0"/>
      </c:catAx>
      <c:valAx>
        <c:axId val="1275841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82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Main-New.xlsx]FinD Total Rides by Time of Day!PivotTable3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0" i="0" baseline="0">
                <a:effectLst/>
              </a:rPr>
              <a:t>Total Rides by Time of Day</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c:spPr>
      </c:pivotFmt>
      <c:pivotFmt>
        <c:idx val="2"/>
        <c:spPr>
          <a:solidFill>
            <a:schemeClr val="bg2">
              <a:lumMod val="75000"/>
            </a:schemeClr>
          </a:solidFill>
          <a:ln w="19050">
            <a:solidFill>
              <a:schemeClr val="lt1"/>
            </a:solidFill>
          </a:ln>
          <a:effectLst/>
        </c:spPr>
      </c:pivotFmt>
      <c:pivotFmt>
        <c:idx val="3"/>
        <c:spPr>
          <a:solidFill>
            <a:schemeClr val="accent5">
              <a:lumMod val="75000"/>
            </a:schemeClr>
          </a:solidFill>
          <a:ln w="19050">
            <a:solidFill>
              <a:schemeClr val="lt1"/>
            </a:solidFill>
          </a:ln>
          <a:effectLst/>
        </c:spPr>
      </c:pivotFmt>
      <c:pivotFmt>
        <c:idx val="4"/>
        <c:spPr>
          <a:solidFill>
            <a:srgbClr val="FF9900"/>
          </a:solidFill>
          <a:ln w="19050">
            <a:solidFill>
              <a:schemeClr val="lt1"/>
            </a:solidFill>
          </a:ln>
          <a:effectLst/>
        </c:spPr>
      </c:pivotFmt>
    </c:pivotFmts>
    <c:plotArea>
      <c:layout/>
      <c:pieChart>
        <c:varyColors val="1"/>
        <c:ser>
          <c:idx val="0"/>
          <c:order val="0"/>
          <c:tx>
            <c:strRef>
              <c:f>'FinD Total Rides by Time of Day'!$B$3</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2-CD50-4FE7-B62E-6C12AD3CD79A}"/>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5-CD50-4FE7-B62E-6C12AD3CD79A}"/>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4-CD50-4FE7-B62E-6C12AD3CD79A}"/>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CD50-4FE7-B62E-6C12AD3CD7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'FinD Total Rides by Time of Day'!$A$4:$A$8</c:f>
              <c:strCache>
                <c:ptCount val="4"/>
                <c:pt idx="0">
                  <c:v>Afternoon</c:v>
                </c:pt>
                <c:pt idx="1">
                  <c:v>Evening</c:v>
                </c:pt>
                <c:pt idx="2">
                  <c:v>Morning</c:v>
                </c:pt>
                <c:pt idx="3">
                  <c:v>Night</c:v>
                </c:pt>
              </c:strCache>
            </c:strRef>
          </c:cat>
          <c:val>
            <c:numRef>
              <c:f>'FinD Total Rides by Time of Day'!$B$4:$B$8</c:f>
              <c:numCache>
                <c:formatCode>0.00</c:formatCode>
                <c:ptCount val="4"/>
                <c:pt idx="0">
                  <c:v>89.646153846153851</c:v>
                </c:pt>
                <c:pt idx="1">
                  <c:v>62.740310077519382</c:v>
                </c:pt>
                <c:pt idx="2">
                  <c:v>67.067193675889328</c:v>
                </c:pt>
                <c:pt idx="3">
                  <c:v>8.039301310043669</c:v>
                </c:pt>
              </c:numCache>
            </c:numRef>
          </c:val>
          <c:extLst>
            <c:ext xmlns:c16="http://schemas.microsoft.com/office/drawing/2014/chart" uri="{C3380CC4-5D6E-409C-BE32-E72D297353CC}">
              <c16:uniqueId val="{00000000-CD50-4FE7-B62E-6C12AD3CD7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Main-New.xlsx]FinD Corelation Coeff VS Rides!PivotTable5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0" i="0" baseline="0">
                <a:effectLst/>
              </a:rPr>
              <a:t>Correlation Coefficients vs Ride Count</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2060"/>
          </a:solidFill>
          <a:ln>
            <a:noFill/>
          </a:ln>
          <a:effectLst/>
        </c:spPr>
      </c:pivotFmt>
      <c:pivotFmt>
        <c:idx val="3"/>
        <c:spPr>
          <a:solidFill>
            <a:srgbClr val="002060"/>
          </a:solidFill>
          <a:ln>
            <a:noFill/>
          </a:ln>
          <a:effectLst/>
        </c:spPr>
      </c:pivotFmt>
      <c:pivotFmt>
        <c:idx val="4"/>
        <c:spPr>
          <a:solidFill>
            <a:srgbClr val="FF0000"/>
          </a:solidFill>
          <a:ln>
            <a:noFill/>
          </a:ln>
          <a:effectLst/>
        </c:spPr>
      </c:pivotFmt>
    </c:pivotFmts>
    <c:plotArea>
      <c:layout/>
      <c:barChart>
        <c:barDir val="bar"/>
        <c:grouping val="clustered"/>
        <c:varyColors val="0"/>
        <c:ser>
          <c:idx val="0"/>
          <c:order val="0"/>
          <c:tx>
            <c:strRef>
              <c:f>'FinD Corelation Coeff VS Rides'!$B$3</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7-09D5-4B8C-8C62-610832F659EE}"/>
              </c:ext>
            </c:extLst>
          </c:dPt>
          <c:dPt>
            <c:idx val="1"/>
            <c:invertIfNegative val="0"/>
            <c:bubble3D val="0"/>
            <c:spPr>
              <a:solidFill>
                <a:srgbClr val="FF0000"/>
              </a:solidFill>
              <a:ln>
                <a:noFill/>
              </a:ln>
              <a:effectLst/>
            </c:spPr>
            <c:extLst>
              <c:ext xmlns:c16="http://schemas.microsoft.com/office/drawing/2014/chart" uri="{C3380CC4-5D6E-409C-BE32-E72D297353CC}">
                <c16:uniqueId val="{00000007-251B-47F0-9DC6-E203B8532298}"/>
              </c:ext>
            </c:extLst>
          </c:dPt>
          <c:dPt>
            <c:idx val="2"/>
            <c:invertIfNegative val="0"/>
            <c:bubble3D val="0"/>
            <c:spPr>
              <a:solidFill>
                <a:srgbClr val="002060"/>
              </a:solidFill>
              <a:ln>
                <a:noFill/>
              </a:ln>
              <a:effectLst/>
            </c:spPr>
            <c:extLst>
              <c:ext xmlns:c16="http://schemas.microsoft.com/office/drawing/2014/chart" uri="{C3380CC4-5D6E-409C-BE32-E72D297353CC}">
                <c16:uniqueId val="{00000006-09D5-4B8C-8C62-610832F659EE}"/>
              </c:ext>
            </c:extLst>
          </c:dPt>
          <c:dPt>
            <c:idx val="3"/>
            <c:invertIfNegative val="0"/>
            <c:bubble3D val="0"/>
            <c:spPr>
              <a:solidFill>
                <a:srgbClr val="002060"/>
              </a:solidFill>
              <a:ln>
                <a:noFill/>
              </a:ln>
              <a:effectLst/>
            </c:spPr>
            <c:extLst>
              <c:ext xmlns:c16="http://schemas.microsoft.com/office/drawing/2014/chart" uri="{C3380CC4-5D6E-409C-BE32-E72D297353CC}">
                <c16:uniqueId val="{00000005-09D5-4B8C-8C62-610832F659EE}"/>
              </c:ext>
            </c:extLst>
          </c:dPt>
          <c:cat>
            <c:strRef>
              <c:f>'FinD Corelation Coeff VS Rides'!$A$4:$A$8</c:f>
              <c:strCache>
                <c:ptCount val="4"/>
                <c:pt idx="0">
                  <c:v>Feels-like Temp</c:v>
                </c:pt>
                <c:pt idx="1">
                  <c:v>Humidity</c:v>
                </c:pt>
                <c:pt idx="2">
                  <c:v>Temperature</c:v>
                </c:pt>
                <c:pt idx="3">
                  <c:v>Windspeed</c:v>
                </c:pt>
              </c:strCache>
            </c:strRef>
          </c:cat>
          <c:val>
            <c:numRef>
              <c:f>'FinD Corelation Coeff VS Rides'!$B$4:$B$8</c:f>
              <c:numCache>
                <c:formatCode>0.00</c:formatCode>
                <c:ptCount val="4"/>
                <c:pt idx="0">
                  <c:v>0.17826434006282421</c:v>
                </c:pt>
                <c:pt idx="1">
                  <c:v>-0.25435329828790459</c:v>
                </c:pt>
                <c:pt idx="2">
                  <c:v>0.22929155386993369</c:v>
                </c:pt>
                <c:pt idx="3">
                  <c:v>0.10399668008577613</c:v>
                </c:pt>
              </c:numCache>
            </c:numRef>
          </c:val>
          <c:extLst>
            <c:ext xmlns:c16="http://schemas.microsoft.com/office/drawing/2014/chart" uri="{C3380CC4-5D6E-409C-BE32-E72D297353CC}">
              <c16:uniqueId val="{00000000-09D5-4B8C-8C62-610832F659EE}"/>
            </c:ext>
          </c:extLst>
        </c:ser>
        <c:dLbls>
          <c:showLegendKey val="0"/>
          <c:showVal val="0"/>
          <c:showCatName val="0"/>
          <c:showSerName val="0"/>
          <c:showPercent val="0"/>
          <c:showBubbleSize val="0"/>
        </c:dLbls>
        <c:gapWidth val="182"/>
        <c:axId val="1238618527"/>
        <c:axId val="1238619775"/>
      </c:barChart>
      <c:catAx>
        <c:axId val="1238618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19775"/>
        <c:crosses val="autoZero"/>
        <c:auto val="1"/>
        <c:lblAlgn val="ctr"/>
        <c:lblOffset val="100"/>
        <c:noMultiLvlLbl val="0"/>
      </c:catAx>
      <c:valAx>
        <c:axId val="12386197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1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Main-New.xlsx]FinD Rash Hour Vs Normal Hour!PivotTable6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0" i="0" baseline="0">
                <a:effectLst/>
              </a:rPr>
              <a:t>Rush Hour vs Normal Hour Demand</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s>
    <c:plotArea>
      <c:layout/>
      <c:barChart>
        <c:barDir val="col"/>
        <c:grouping val="clustered"/>
        <c:varyColors val="0"/>
        <c:ser>
          <c:idx val="0"/>
          <c:order val="0"/>
          <c:tx>
            <c:strRef>
              <c:f>'FinD Rash Hour Vs Normal Hour'!$B$3</c:f>
              <c:strCache>
                <c:ptCount val="1"/>
                <c:pt idx="0">
                  <c:v>Total</c:v>
                </c:pt>
              </c:strCache>
            </c:strRef>
          </c:tx>
          <c:spPr>
            <a:solidFill>
              <a:srgbClr val="FF9900"/>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E5EB-4CAD-825E-7D58FBA389BB}"/>
              </c:ext>
            </c:extLst>
          </c:dPt>
          <c:cat>
            <c:strRef>
              <c:f>'FinD Rash Hour Vs Normal Hour'!$A$4:$A$6</c:f>
              <c:strCache>
                <c:ptCount val="2"/>
                <c:pt idx="0">
                  <c:v>Rush Hour</c:v>
                </c:pt>
                <c:pt idx="1">
                  <c:v>Normal</c:v>
                </c:pt>
              </c:strCache>
            </c:strRef>
          </c:cat>
          <c:val>
            <c:numRef>
              <c:f>'FinD Rash Hour Vs Normal Hour'!$B$4:$B$6</c:f>
              <c:numCache>
                <c:formatCode>0.00</c:formatCode>
                <c:ptCount val="2"/>
                <c:pt idx="0">
                  <c:v>103.15953307392996</c:v>
                </c:pt>
                <c:pt idx="1">
                  <c:v>42.788694481830419</c:v>
                </c:pt>
              </c:numCache>
            </c:numRef>
          </c:val>
          <c:extLst>
            <c:ext xmlns:c16="http://schemas.microsoft.com/office/drawing/2014/chart" uri="{C3380CC4-5D6E-409C-BE32-E72D297353CC}">
              <c16:uniqueId val="{00000000-E5EB-4CAD-825E-7D58FBA389BB}"/>
            </c:ext>
          </c:extLst>
        </c:ser>
        <c:dLbls>
          <c:showLegendKey val="0"/>
          <c:showVal val="0"/>
          <c:showCatName val="0"/>
          <c:showSerName val="0"/>
          <c:showPercent val="0"/>
          <c:showBubbleSize val="0"/>
        </c:dLbls>
        <c:gapWidth val="219"/>
        <c:overlap val="-27"/>
        <c:axId val="1688757807"/>
        <c:axId val="1688746575"/>
      </c:barChart>
      <c:catAx>
        <c:axId val="168875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46575"/>
        <c:crosses val="autoZero"/>
        <c:auto val="1"/>
        <c:lblAlgn val="ctr"/>
        <c:lblOffset val="100"/>
        <c:noMultiLvlLbl val="0"/>
      </c:catAx>
      <c:valAx>
        <c:axId val="1688746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5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230090803866908E-2"/>
          <c:y val="3.896103896103896E-2"/>
          <c:w val="0.87847068029539788"/>
          <c:h val="0.63832293690561404"/>
        </c:manualLayout>
      </c:layout>
      <c:lineChart>
        <c:grouping val="standard"/>
        <c:varyColors val="0"/>
        <c:ser>
          <c:idx val="0"/>
          <c:order val="0"/>
          <c:tx>
            <c:strRef>
              <c:f>'[1]Final D Demant forcustingChart'!$B$1</c:f>
              <c:strCache>
                <c:ptCount val="1"/>
                <c:pt idx="0">
                  <c:v>Cnt</c:v>
                </c:pt>
              </c:strCache>
            </c:strRef>
          </c:tx>
          <c:spPr>
            <a:ln w="28575" cap="rnd">
              <a:solidFill>
                <a:schemeClr val="accent1"/>
              </a:solidFill>
              <a:round/>
            </a:ln>
            <a:effectLst/>
          </c:spPr>
          <c:marker>
            <c:symbol val="none"/>
          </c:marker>
          <c:val>
            <c:numRef>
              <c:f>'[1]Final D Demant forcustingChart'!$B$2:$B$53</c:f>
              <c:numCache>
                <c:formatCode>General</c:formatCode>
                <c:ptCount val="52"/>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4508-44AB-8B20-9434698E65C9}"/>
            </c:ext>
          </c:extLst>
        </c:ser>
        <c:ser>
          <c:idx val="1"/>
          <c:order val="1"/>
          <c:tx>
            <c:strRef>
              <c:f>'[1]Final D Demant forcustingChart'!$C$1</c:f>
              <c:strCache>
                <c:ptCount val="1"/>
                <c:pt idx="0">
                  <c:v>Forecast(Cnt)</c:v>
                </c:pt>
              </c:strCache>
            </c:strRef>
          </c:tx>
          <c:spPr>
            <a:ln w="25400" cap="rnd">
              <a:solidFill>
                <a:schemeClr val="accent2"/>
              </a:solidFill>
              <a:round/>
            </a:ln>
            <a:effectLst/>
          </c:spPr>
          <c:marker>
            <c:symbol val="none"/>
          </c:marker>
          <c:cat>
            <c:numRef>
              <c:f>'[1]Final D Demant forcustingChart'!$A$2:$A$53</c:f>
              <c:numCache>
                <c:formatCode>General</c:formatCode>
                <c:ptCount val="5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numCache>
            </c:numRef>
          </c:cat>
          <c:val>
            <c:numRef>
              <c:f>'[1]Final D Demant forcustingChart'!$C$2:$C$53</c:f>
              <c:numCache>
                <c:formatCode>General</c:formatCode>
                <c:ptCount val="52"/>
                <c:pt idx="44">
                  <c:v>151</c:v>
                </c:pt>
                <c:pt idx="45">
                  <c:v>1387.2167441635288</c:v>
                </c:pt>
                <c:pt idx="46">
                  <c:v>1392.5597746183603</c:v>
                </c:pt>
                <c:pt idx="47">
                  <c:v>1397.902805073192</c:v>
                </c:pt>
                <c:pt idx="48">
                  <c:v>1403.2458355280237</c:v>
                </c:pt>
                <c:pt idx="49">
                  <c:v>1408.5888659828554</c:v>
                </c:pt>
                <c:pt idx="50">
                  <c:v>1413.9318964376871</c:v>
                </c:pt>
                <c:pt idx="51">
                  <c:v>1419.2749268925186</c:v>
                </c:pt>
              </c:numCache>
            </c:numRef>
          </c:val>
          <c:smooth val="0"/>
          <c:extLst>
            <c:ext xmlns:c16="http://schemas.microsoft.com/office/drawing/2014/chart" uri="{C3380CC4-5D6E-409C-BE32-E72D297353CC}">
              <c16:uniqueId val="{00000001-4508-44AB-8B20-9434698E65C9}"/>
            </c:ext>
          </c:extLst>
        </c:ser>
        <c:ser>
          <c:idx val="2"/>
          <c:order val="2"/>
          <c:tx>
            <c:strRef>
              <c:f>'[1]Final D Demant forcustingChart'!$D$1</c:f>
              <c:strCache>
                <c:ptCount val="1"/>
                <c:pt idx="0">
                  <c:v>Lower Confidence Bound(Cnt)</c:v>
                </c:pt>
              </c:strCache>
            </c:strRef>
          </c:tx>
          <c:spPr>
            <a:ln w="12700" cap="rnd">
              <a:solidFill>
                <a:srgbClr val="ED7D31"/>
              </a:solidFill>
              <a:prstDash val="solid"/>
              <a:round/>
            </a:ln>
            <a:effectLst/>
          </c:spPr>
          <c:marker>
            <c:symbol val="none"/>
          </c:marker>
          <c:cat>
            <c:numRef>
              <c:f>'[1]Final D Demant forcustingChart'!$A$2:$A$53</c:f>
              <c:numCache>
                <c:formatCode>General</c:formatCode>
                <c:ptCount val="5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numCache>
            </c:numRef>
          </c:cat>
          <c:val>
            <c:numRef>
              <c:f>'[1]Final D Demant forcustingChart'!$D$2:$D$53</c:f>
              <c:numCache>
                <c:formatCode>General</c:formatCode>
                <c:ptCount val="52"/>
                <c:pt idx="44">
                  <c:v>151</c:v>
                </c:pt>
                <c:pt idx="45">
                  <c:v>585.50542669163815</c:v>
                </c:pt>
                <c:pt idx="46">
                  <c:v>586.76970401902065</c:v>
                </c:pt>
                <c:pt idx="47">
                  <c:v>587.97397139650093</c:v>
                </c:pt>
                <c:pt idx="48">
                  <c:v>589.11835455358994</c:v>
                </c:pt>
                <c:pt idx="49">
                  <c:v>590.2029898038752</c:v>
                </c:pt>
                <c:pt idx="50">
                  <c:v>591.22802367584165</c:v>
                </c:pt>
                <c:pt idx="51">
                  <c:v>592.19361254419198</c:v>
                </c:pt>
              </c:numCache>
            </c:numRef>
          </c:val>
          <c:smooth val="0"/>
          <c:extLst>
            <c:ext xmlns:c16="http://schemas.microsoft.com/office/drawing/2014/chart" uri="{C3380CC4-5D6E-409C-BE32-E72D297353CC}">
              <c16:uniqueId val="{00000002-4508-44AB-8B20-9434698E65C9}"/>
            </c:ext>
          </c:extLst>
        </c:ser>
        <c:ser>
          <c:idx val="3"/>
          <c:order val="3"/>
          <c:tx>
            <c:strRef>
              <c:f>'[1]Final D Demant forcustingChart'!$E$1</c:f>
              <c:strCache>
                <c:ptCount val="1"/>
                <c:pt idx="0">
                  <c:v>Upper Confidence Bound(Cnt)</c:v>
                </c:pt>
              </c:strCache>
            </c:strRef>
          </c:tx>
          <c:spPr>
            <a:ln w="12700" cap="rnd">
              <a:solidFill>
                <a:srgbClr val="ED7D31"/>
              </a:solidFill>
              <a:prstDash val="solid"/>
              <a:round/>
            </a:ln>
            <a:effectLst/>
          </c:spPr>
          <c:marker>
            <c:symbol val="none"/>
          </c:marker>
          <c:cat>
            <c:numRef>
              <c:f>'[1]Final D Demant forcustingChart'!$A$2:$A$53</c:f>
              <c:numCache>
                <c:formatCode>General</c:formatCode>
                <c:ptCount val="5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numCache>
            </c:numRef>
          </c:cat>
          <c:val>
            <c:numRef>
              <c:f>'[1]Final D Demant forcustingChart'!$E$2:$E$53</c:f>
              <c:numCache>
                <c:formatCode>General</c:formatCode>
                <c:ptCount val="52"/>
                <c:pt idx="44">
                  <c:v>151</c:v>
                </c:pt>
                <c:pt idx="45">
                  <c:v>2188.9280616354195</c:v>
                </c:pt>
                <c:pt idx="46">
                  <c:v>2198.3498452177</c:v>
                </c:pt>
                <c:pt idx="47">
                  <c:v>2207.831638749883</c:v>
                </c:pt>
                <c:pt idx="48">
                  <c:v>2217.3733165024573</c:v>
                </c:pt>
                <c:pt idx="49">
                  <c:v>2226.9747421618358</c:v>
                </c:pt>
                <c:pt idx="50">
                  <c:v>2236.6357691995327</c:v>
                </c:pt>
                <c:pt idx="51">
                  <c:v>2246.3562412408451</c:v>
                </c:pt>
              </c:numCache>
            </c:numRef>
          </c:val>
          <c:smooth val="0"/>
          <c:extLst>
            <c:ext xmlns:c16="http://schemas.microsoft.com/office/drawing/2014/chart" uri="{C3380CC4-5D6E-409C-BE32-E72D297353CC}">
              <c16:uniqueId val="{00000003-4508-44AB-8B20-9434698E65C9}"/>
            </c:ext>
          </c:extLst>
        </c:ser>
        <c:dLbls>
          <c:showLegendKey val="0"/>
          <c:showVal val="0"/>
          <c:showCatName val="0"/>
          <c:showSerName val="0"/>
          <c:showPercent val="0"/>
          <c:showBubbleSize val="0"/>
        </c:dLbls>
        <c:smooth val="0"/>
        <c:axId val="605785087"/>
        <c:axId val="605790079"/>
      </c:lineChart>
      <c:catAx>
        <c:axId val="60578508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790079"/>
        <c:crosses val="autoZero"/>
        <c:auto val="1"/>
        <c:lblAlgn val="ctr"/>
        <c:lblOffset val="100"/>
        <c:noMultiLvlLbl val="0"/>
      </c:catAx>
      <c:valAx>
        <c:axId val="60579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785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Work Main-New.xlsx]D1How Many Hours weather occ!PivotTable1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'D1How Many Hours weather occ'!$B$3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4"/>
                </a:solidFill>
              </a:ln>
              <a:effectLst/>
            </c:spPr>
            <c:trendlineType val="linear"/>
            <c:dispRSqr val="0"/>
            <c:dispEq val="0"/>
          </c:trendline>
          <c:cat>
            <c:multiLvlStrRef>
              <c:f>'D1How Many Hours weather occ'!$A$4:$A$34</c:f>
              <c:multiLvlStrCache>
                <c:ptCount val="22"/>
                <c:lvl>
                  <c:pt idx="0">
                    <c:v>Dark Cloude</c:v>
                  </c:pt>
                  <c:pt idx="1">
                    <c:v>MildCold</c:v>
                  </c:pt>
                  <c:pt idx="2">
                    <c:v>More Then  Mild</c:v>
                  </c:pt>
                  <c:pt idx="3">
                    <c:v>Dark Cloude</c:v>
                  </c:pt>
                  <c:pt idx="4">
                    <c:v>MildCold</c:v>
                  </c:pt>
                  <c:pt idx="5">
                    <c:v>More Then  Mild</c:v>
                  </c:pt>
                  <c:pt idx="6">
                    <c:v>Dark Cloude</c:v>
                  </c:pt>
                  <c:pt idx="7">
                    <c:v>MildCold</c:v>
                  </c:pt>
                  <c:pt idx="8">
                    <c:v>More Then  Mild</c:v>
                  </c:pt>
                  <c:pt idx="9">
                    <c:v>Dark Cloude</c:v>
                  </c:pt>
                  <c:pt idx="10">
                    <c:v>MildCold</c:v>
                  </c:pt>
                  <c:pt idx="11">
                    <c:v>More Then  Mild</c:v>
                  </c:pt>
                  <c:pt idx="12">
                    <c:v>Dark Cloude</c:v>
                  </c:pt>
                  <c:pt idx="13">
                    <c:v>MildCold</c:v>
                  </c:pt>
                  <c:pt idx="14">
                    <c:v>More Then  Mild</c:v>
                  </c:pt>
                  <c:pt idx="15">
                    <c:v>Thander Storm</c:v>
                  </c:pt>
                  <c:pt idx="16">
                    <c:v>Dark Cloude</c:v>
                  </c:pt>
                  <c:pt idx="17">
                    <c:v>MildCold</c:v>
                  </c:pt>
                  <c:pt idx="18">
                    <c:v>More Then  Mild</c:v>
                  </c:pt>
                  <c:pt idx="19">
                    <c:v>MildCold</c:v>
                  </c:pt>
                  <c:pt idx="20">
                    <c:v>More Then  Mild</c:v>
                  </c:pt>
                  <c:pt idx="21">
                    <c:v>(blank)</c:v>
                  </c:pt>
                </c:lvl>
                <c:lvl>
                  <c:pt idx="0">
                    <c:v>Sunday</c:v>
                  </c:pt>
                  <c:pt idx="3">
                    <c:v>Monday</c:v>
                  </c:pt>
                  <c:pt idx="6">
                    <c:v>Tuesday</c:v>
                  </c:pt>
                  <c:pt idx="9">
                    <c:v>Wednesday</c:v>
                  </c:pt>
                  <c:pt idx="12">
                    <c:v>Thursday</c:v>
                  </c:pt>
                  <c:pt idx="16">
                    <c:v>Saturday</c:v>
                  </c:pt>
                  <c:pt idx="19">
                    <c:v>Fryday</c:v>
                  </c:pt>
                  <c:pt idx="21">
                    <c:v>(blank)</c:v>
                  </c:pt>
                </c:lvl>
              </c:multiLvlStrCache>
            </c:multiLvlStrRef>
          </c:cat>
          <c:val>
            <c:numRef>
              <c:f>'D1How Many Hours weather occ'!$B$4:$B$34</c:f>
              <c:numCache>
                <c:formatCode>General</c:formatCode>
                <c:ptCount val="22"/>
                <c:pt idx="0">
                  <c:v>6</c:v>
                </c:pt>
                <c:pt idx="1">
                  <c:v>50</c:v>
                </c:pt>
                <c:pt idx="2">
                  <c:v>39</c:v>
                </c:pt>
                <c:pt idx="3">
                  <c:v>5</c:v>
                </c:pt>
                <c:pt idx="4">
                  <c:v>70</c:v>
                </c:pt>
                <c:pt idx="5">
                  <c:v>19</c:v>
                </c:pt>
                <c:pt idx="6">
                  <c:v>5</c:v>
                </c:pt>
                <c:pt idx="7">
                  <c:v>57</c:v>
                </c:pt>
                <c:pt idx="8">
                  <c:v>31</c:v>
                </c:pt>
                <c:pt idx="9">
                  <c:v>6</c:v>
                </c:pt>
                <c:pt idx="10">
                  <c:v>33</c:v>
                </c:pt>
                <c:pt idx="11">
                  <c:v>41</c:v>
                </c:pt>
                <c:pt idx="12">
                  <c:v>16</c:v>
                </c:pt>
                <c:pt idx="13">
                  <c:v>54</c:v>
                </c:pt>
                <c:pt idx="14">
                  <c:v>13</c:v>
                </c:pt>
                <c:pt idx="15">
                  <c:v>1</c:v>
                </c:pt>
                <c:pt idx="16">
                  <c:v>9</c:v>
                </c:pt>
                <c:pt idx="17">
                  <c:v>48</c:v>
                </c:pt>
                <c:pt idx="18">
                  <c:v>28</c:v>
                </c:pt>
                <c:pt idx="19">
                  <c:v>56</c:v>
                </c:pt>
                <c:pt idx="20">
                  <c:v>23</c:v>
                </c:pt>
              </c:numCache>
            </c:numRef>
          </c:val>
          <c:extLst>
            <c:ext xmlns:c16="http://schemas.microsoft.com/office/drawing/2014/chart" uri="{C3380CC4-5D6E-409C-BE32-E72D297353CC}">
              <c16:uniqueId val="{00000000-7138-4D1B-8184-A60470E9C428}"/>
            </c:ext>
          </c:extLst>
        </c:ser>
        <c:dLbls>
          <c:dLblPos val="outEnd"/>
          <c:showLegendKey val="0"/>
          <c:showVal val="1"/>
          <c:showCatName val="0"/>
          <c:showSerName val="0"/>
          <c:showPercent val="0"/>
          <c:showBubbleSize val="0"/>
        </c:dLbls>
        <c:gapWidth val="100"/>
        <c:overlap val="-24"/>
        <c:axId val="111580703"/>
        <c:axId val="111588607"/>
      </c:barChart>
      <c:catAx>
        <c:axId val="111580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8607"/>
        <c:crosses val="autoZero"/>
        <c:auto val="1"/>
        <c:lblAlgn val="ctr"/>
        <c:lblOffset val="100"/>
        <c:noMultiLvlLbl val="0"/>
      </c:catAx>
      <c:valAx>
        <c:axId val="11158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Main-New.xlsx]D3 Demand By Hour!PivotTable4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'D3 Demand By Hour'!$B$3</c:f>
              <c:strCache>
                <c:ptCount val="1"/>
                <c:pt idx="0">
                  <c:v>Average of cnt</c:v>
                </c:pt>
              </c:strCache>
            </c:strRef>
          </c:tx>
          <c:spPr>
            <a:ln w="28575" cap="rnd">
              <a:solidFill>
                <a:schemeClr val="accent1"/>
              </a:solidFill>
              <a:round/>
            </a:ln>
            <a:effectLst/>
          </c:spPr>
          <c:marker>
            <c:symbol val="none"/>
          </c:marker>
          <c:cat>
            <c:strRef>
              <c:f>'D3 Demand By Hour'!$A$4:$A$29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'D3 Demand By Hour'!$B$4:$B$29</c:f>
              <c:numCache>
                <c:formatCode>General</c:formatCode>
                <c:ptCount val="25"/>
                <c:pt idx="0">
                  <c:v>19.588235294117649</c:v>
                </c:pt>
                <c:pt idx="1">
                  <c:v>13</c:v>
                </c:pt>
                <c:pt idx="2">
                  <c:v>7.2941176470588234</c:v>
                </c:pt>
                <c:pt idx="3">
                  <c:v>5</c:v>
                </c:pt>
                <c:pt idx="4">
                  <c:v>2.5833333333333335</c:v>
                </c:pt>
                <c:pt idx="5">
                  <c:v>4.5999999999999996</c:v>
                </c:pt>
                <c:pt idx="6">
                  <c:v>21.625</c:v>
                </c:pt>
                <c:pt idx="7">
                  <c:v>55.647058823529413</c:v>
                </c:pt>
                <c:pt idx="8">
                  <c:v>129.375</c:v>
                </c:pt>
                <c:pt idx="9">
                  <c:v>92.25</c:v>
                </c:pt>
                <c:pt idx="10">
                  <c:v>59.5</c:v>
                </c:pt>
                <c:pt idx="11">
                  <c:v>64.9375</c:v>
                </c:pt>
                <c:pt idx="12">
                  <c:v>84.1875</c:v>
                </c:pt>
                <c:pt idx="13">
                  <c:v>85.0625</c:v>
                </c:pt>
                <c:pt idx="14">
                  <c:v>85.8125</c:v>
                </c:pt>
                <c:pt idx="15">
                  <c:v>88.625</c:v>
                </c:pt>
                <c:pt idx="16">
                  <c:v>101.64705882352941</c:v>
                </c:pt>
                <c:pt idx="17">
                  <c:v>154.05882352941177</c:v>
                </c:pt>
                <c:pt idx="18">
                  <c:v>129.47058823529412</c:v>
                </c:pt>
                <c:pt idx="19">
                  <c:v>85.17647058823529</c:v>
                </c:pt>
                <c:pt idx="20">
                  <c:v>65.588235294117652</c:v>
                </c:pt>
                <c:pt idx="21">
                  <c:v>54.176470588235297</c:v>
                </c:pt>
                <c:pt idx="22">
                  <c:v>39.411764705882355</c:v>
                </c:pt>
                <c:pt idx="23">
                  <c:v>30.764705882352942</c:v>
                </c:pt>
              </c:numCache>
            </c:numRef>
          </c:val>
          <c:smooth val="0"/>
          <c:extLst>
            <c:ext xmlns:c16="http://schemas.microsoft.com/office/drawing/2014/chart" uri="{C3380CC4-5D6E-409C-BE32-E72D297353CC}">
              <c16:uniqueId val="{00000000-BFDE-4693-99BE-4F864392B7CC}"/>
            </c:ext>
          </c:extLst>
        </c:ser>
        <c:ser>
          <c:idx val="1"/>
          <c:order val="1"/>
          <c:tx>
            <c:strRef>
              <c:f>'D3 Demand By Hour'!$C$3</c:f>
              <c:strCache>
                <c:ptCount val="1"/>
                <c:pt idx="0">
                  <c:v>Average of casual</c:v>
                </c:pt>
              </c:strCache>
            </c:strRef>
          </c:tx>
          <c:spPr>
            <a:ln w="28575" cap="rnd">
              <a:solidFill>
                <a:schemeClr val="accent2"/>
              </a:solidFill>
              <a:round/>
            </a:ln>
            <a:effectLst/>
          </c:spPr>
          <c:marker>
            <c:symbol val="none"/>
          </c:marker>
          <c:cat>
            <c:strRef>
              <c:f>'D3 Demand By Hour'!$A$4:$A$29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'D3 Demand By Hour'!$C$4:$C$29</c:f>
              <c:numCache>
                <c:formatCode>General</c:formatCode>
                <c:ptCount val="25"/>
                <c:pt idx="0">
                  <c:v>1.8823529411764706</c:v>
                </c:pt>
                <c:pt idx="1">
                  <c:v>1.1764705882352942</c:v>
                </c:pt>
                <c:pt idx="2">
                  <c:v>0.88235294117647056</c:v>
                </c:pt>
                <c:pt idx="3">
                  <c:v>1.0666666666666667</c:v>
                </c:pt>
                <c:pt idx="4">
                  <c:v>0.16666666666666666</c:v>
                </c:pt>
                <c:pt idx="5">
                  <c:v>6.6666666666666666E-2</c:v>
                </c:pt>
                <c:pt idx="6">
                  <c:v>0.5625</c:v>
                </c:pt>
                <c:pt idx="7">
                  <c:v>1.2941176470588236</c:v>
                </c:pt>
                <c:pt idx="8">
                  <c:v>2.9375</c:v>
                </c:pt>
                <c:pt idx="9">
                  <c:v>4.3125</c:v>
                </c:pt>
                <c:pt idx="10">
                  <c:v>5.9375</c:v>
                </c:pt>
                <c:pt idx="11">
                  <c:v>9.0625</c:v>
                </c:pt>
                <c:pt idx="12">
                  <c:v>13.125</c:v>
                </c:pt>
                <c:pt idx="13">
                  <c:v>14.375</c:v>
                </c:pt>
                <c:pt idx="14">
                  <c:v>14</c:v>
                </c:pt>
                <c:pt idx="15">
                  <c:v>15.25</c:v>
                </c:pt>
                <c:pt idx="16">
                  <c:v>14.117647058823529</c:v>
                </c:pt>
                <c:pt idx="17">
                  <c:v>11</c:v>
                </c:pt>
                <c:pt idx="18">
                  <c:v>5.4705882352941178</c:v>
                </c:pt>
                <c:pt idx="19">
                  <c:v>4.117647058823529</c:v>
                </c:pt>
                <c:pt idx="20">
                  <c:v>3.4117647058823528</c:v>
                </c:pt>
                <c:pt idx="21">
                  <c:v>2.8823529411764706</c:v>
                </c:pt>
                <c:pt idx="22">
                  <c:v>2.7647058823529411</c:v>
                </c:pt>
                <c:pt idx="23">
                  <c:v>2.9411764705882355</c:v>
                </c:pt>
              </c:numCache>
            </c:numRef>
          </c:val>
          <c:smooth val="0"/>
          <c:extLst>
            <c:ext xmlns:c16="http://schemas.microsoft.com/office/drawing/2014/chart" uri="{C3380CC4-5D6E-409C-BE32-E72D297353CC}">
              <c16:uniqueId val="{00000001-BFDE-4693-99BE-4F864392B7CC}"/>
            </c:ext>
          </c:extLst>
        </c:ser>
        <c:ser>
          <c:idx val="2"/>
          <c:order val="2"/>
          <c:tx>
            <c:strRef>
              <c:f>'D3 Demand By Hour'!$D$3</c:f>
              <c:strCache>
                <c:ptCount val="1"/>
                <c:pt idx="0">
                  <c:v>Average of registered</c:v>
                </c:pt>
              </c:strCache>
            </c:strRef>
          </c:tx>
          <c:spPr>
            <a:ln w="28575" cap="rnd">
              <a:solidFill>
                <a:schemeClr val="accent3"/>
              </a:solidFill>
              <a:round/>
            </a:ln>
            <a:effectLst/>
          </c:spPr>
          <c:marker>
            <c:symbol val="none"/>
          </c:marker>
          <c:cat>
            <c:strRef>
              <c:f>'D3 Demand By Hour'!$A$4:$A$29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'D3 Demand By Hour'!$D$4:$D$29</c:f>
              <c:numCache>
                <c:formatCode>General</c:formatCode>
                <c:ptCount val="25"/>
                <c:pt idx="0">
                  <c:v>17.705882352941178</c:v>
                </c:pt>
                <c:pt idx="1">
                  <c:v>11.823529411764707</c:v>
                </c:pt>
                <c:pt idx="2">
                  <c:v>6.4117647058823533</c:v>
                </c:pt>
                <c:pt idx="3">
                  <c:v>3.9333333333333331</c:v>
                </c:pt>
                <c:pt idx="4">
                  <c:v>2.4166666666666665</c:v>
                </c:pt>
                <c:pt idx="5">
                  <c:v>4.5333333333333332</c:v>
                </c:pt>
                <c:pt idx="6">
                  <c:v>21.0625</c:v>
                </c:pt>
                <c:pt idx="7">
                  <c:v>54.352941176470587</c:v>
                </c:pt>
                <c:pt idx="8">
                  <c:v>126.4375</c:v>
                </c:pt>
                <c:pt idx="9">
                  <c:v>87.9375</c:v>
                </c:pt>
                <c:pt idx="10">
                  <c:v>53.5625</c:v>
                </c:pt>
                <c:pt idx="11">
                  <c:v>55.875</c:v>
                </c:pt>
                <c:pt idx="12">
                  <c:v>71.0625</c:v>
                </c:pt>
                <c:pt idx="13">
                  <c:v>70.6875</c:v>
                </c:pt>
                <c:pt idx="14">
                  <c:v>71.8125</c:v>
                </c:pt>
                <c:pt idx="15">
                  <c:v>73.375</c:v>
                </c:pt>
                <c:pt idx="16">
                  <c:v>87.529411764705884</c:v>
                </c:pt>
                <c:pt idx="17">
                  <c:v>143.05882352941177</c:v>
                </c:pt>
                <c:pt idx="18">
                  <c:v>124</c:v>
                </c:pt>
                <c:pt idx="19">
                  <c:v>81.058823529411768</c:v>
                </c:pt>
                <c:pt idx="20">
                  <c:v>62.176470588235297</c:v>
                </c:pt>
                <c:pt idx="21">
                  <c:v>51.294117647058826</c:v>
                </c:pt>
                <c:pt idx="22">
                  <c:v>36.647058823529413</c:v>
                </c:pt>
                <c:pt idx="23">
                  <c:v>27.823529411764707</c:v>
                </c:pt>
              </c:numCache>
            </c:numRef>
          </c:val>
          <c:smooth val="0"/>
          <c:extLst>
            <c:ext xmlns:c16="http://schemas.microsoft.com/office/drawing/2014/chart" uri="{C3380CC4-5D6E-409C-BE32-E72D297353CC}">
              <c16:uniqueId val="{00000002-BFDE-4693-99BE-4F864392B7CC}"/>
            </c:ext>
          </c:extLst>
        </c:ser>
        <c:dLbls>
          <c:showLegendKey val="0"/>
          <c:showVal val="0"/>
          <c:showCatName val="0"/>
          <c:showSerName val="0"/>
          <c:showPercent val="0"/>
          <c:showBubbleSize val="0"/>
        </c:dLbls>
        <c:smooth val="0"/>
        <c:axId val="1341728704"/>
        <c:axId val="1341725376"/>
      </c:lineChart>
      <c:catAx>
        <c:axId val="134172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25376"/>
        <c:crosses val="autoZero"/>
        <c:auto val="1"/>
        <c:lblAlgn val="ctr"/>
        <c:lblOffset val="100"/>
        <c:noMultiLvlLbl val="0"/>
      </c:catAx>
      <c:valAx>
        <c:axId val="134172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2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Main-New.xlsx]D3Demand by Weather!PivotTable5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'D3Demand by Weather'!$B$3</c:f>
              <c:strCache>
                <c:ptCount val="1"/>
                <c:pt idx="0">
                  <c:v>Average of cnt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30-4A97-A462-CDB5BB0CB2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30-4A97-A462-CDB5BB0CB2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30-4A97-A462-CDB5BB0CB2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30-4A97-A462-CDB5BB0CB2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'D3Demand by Weather'!$A$4:$A$8</c:f>
              <c:strCache>
                <c:ptCount val="4"/>
                <c:pt idx="0">
                  <c:v>1</c:v>
                </c:pt>
                <c:pt idx="1">
                  <c:v>2</c:v>
                </c:pt>
                <c:pt idx="2">
                  <c:v>3</c:v>
                </c:pt>
                <c:pt idx="3">
                  <c:v>(blank)</c:v>
                </c:pt>
              </c:strCache>
            </c:strRef>
          </c:cat>
          <c:val>
            <c:numRef>
              <c:f>'D3Demand by Weather'!$B$4:$B$8</c:f>
              <c:numCache>
                <c:formatCode>General</c:formatCode>
                <c:ptCount val="4"/>
                <c:pt idx="0">
                  <c:v>64.705882352941174</c:v>
                </c:pt>
                <c:pt idx="1">
                  <c:v>66.782608695652172</c:v>
                </c:pt>
                <c:pt idx="2">
                  <c:v>35.837837837837839</c:v>
                </c:pt>
              </c:numCache>
            </c:numRef>
          </c:val>
          <c:extLst>
            <c:ext xmlns:c16="http://schemas.microsoft.com/office/drawing/2014/chart" uri="{C3380CC4-5D6E-409C-BE32-E72D297353CC}">
              <c16:uniqueId val="{00000000-1C8A-42EC-88B2-DFAAA0595527}"/>
            </c:ext>
          </c:extLst>
        </c:ser>
        <c:ser>
          <c:idx val="1"/>
          <c:order val="1"/>
          <c:tx>
            <c:strRef>
              <c:f>'D3Demand by Weather'!$C$3</c:f>
              <c:strCache>
                <c:ptCount val="1"/>
                <c:pt idx="0">
                  <c:v>Sum of casual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1C30-4A97-A462-CDB5BB0CB2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1C30-4A97-A462-CDB5BB0CB2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1C30-4A97-A462-CDB5BB0CB2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1C30-4A97-A462-CDB5BB0CB2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'D3Demand by Weather'!$A$4:$A$8</c:f>
              <c:strCache>
                <c:ptCount val="4"/>
                <c:pt idx="0">
                  <c:v>1</c:v>
                </c:pt>
                <c:pt idx="1">
                  <c:v>2</c:v>
                </c:pt>
                <c:pt idx="2">
                  <c:v>3</c:v>
                </c:pt>
                <c:pt idx="3">
                  <c:v>(blank)</c:v>
                </c:pt>
              </c:strCache>
            </c:strRef>
          </c:cat>
          <c:val>
            <c:numRef>
              <c:f>'D3Demand by Weather'!$C$4:$C$8</c:f>
              <c:numCache>
                <c:formatCode>General</c:formatCode>
                <c:ptCount val="4"/>
                <c:pt idx="0">
                  <c:v>1568</c:v>
                </c:pt>
                <c:pt idx="1">
                  <c:v>537</c:v>
                </c:pt>
                <c:pt idx="2">
                  <c:v>70</c:v>
                </c:pt>
              </c:numCache>
            </c:numRef>
          </c:val>
          <c:extLst>
            <c:ext xmlns:c16="http://schemas.microsoft.com/office/drawing/2014/chart" uri="{C3380CC4-5D6E-409C-BE32-E72D297353CC}">
              <c16:uniqueId val="{00000001-1C8A-42EC-88B2-DFAAA0595527}"/>
            </c:ext>
          </c:extLst>
        </c:ser>
        <c:ser>
          <c:idx val="2"/>
          <c:order val="2"/>
          <c:tx>
            <c:strRef>
              <c:f>'D3Demand by Weather'!$D$3</c:f>
              <c:strCache>
                <c:ptCount val="1"/>
                <c:pt idx="0">
                  <c:v>Sum of registered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1C30-4A97-A462-CDB5BB0CB2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1C30-4A97-A462-CDB5BB0CB2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1C30-4A97-A462-CDB5BB0CB2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1C30-4A97-A462-CDB5BB0CB2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'D3Demand by Weather'!$A$4:$A$8</c:f>
              <c:strCache>
                <c:ptCount val="4"/>
                <c:pt idx="0">
                  <c:v>1</c:v>
                </c:pt>
                <c:pt idx="1">
                  <c:v>2</c:v>
                </c:pt>
                <c:pt idx="2">
                  <c:v>3</c:v>
                </c:pt>
                <c:pt idx="3">
                  <c:v>(blank)</c:v>
                </c:pt>
              </c:strCache>
            </c:strRef>
          </c:cat>
          <c:val>
            <c:numRef>
              <c:f>'D3Demand by Weather'!$D$4:$D$8</c:f>
              <c:numCache>
                <c:formatCode>General</c:formatCode>
                <c:ptCount val="4"/>
                <c:pt idx="0">
                  <c:v>13832</c:v>
                </c:pt>
                <c:pt idx="1">
                  <c:v>7143</c:v>
                </c:pt>
                <c:pt idx="2">
                  <c:v>1256</c:v>
                </c:pt>
              </c:numCache>
            </c:numRef>
          </c:val>
          <c:extLst>
            <c:ext xmlns:c16="http://schemas.microsoft.com/office/drawing/2014/chart" uri="{C3380CC4-5D6E-409C-BE32-E72D297353CC}">
              <c16:uniqueId val="{00000002-1C8A-42EC-88B2-DFAAA05955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3125000000000004"/>
          <c:y val="0.37050925925925926"/>
          <c:w val="0.15208333333333332"/>
          <c:h val="0.240879629629629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 3Demand by weekday!PivotTable6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87270341207354"/>
          <c:y val="9.6201516477107021E-2"/>
          <c:w val="0.51993285214348206"/>
          <c:h val="0.75010279965004378"/>
        </c:manualLayout>
      </c:layout>
      <c:barChart>
        <c:barDir val="bar"/>
        <c:grouping val="clustered"/>
        <c:varyColors val="0"/>
        <c:ser>
          <c:idx val="0"/>
          <c:order val="0"/>
          <c:tx>
            <c:strRef>
              <c:f>'D 3Demand by weekday'!$B$3:$B$4</c:f>
              <c:strCache>
                <c:ptCount val="1"/>
                <c:pt idx="0">
                  <c:v>1</c:v>
                </c:pt>
              </c:strCache>
            </c:strRef>
          </c:tx>
          <c:spPr>
            <a:solidFill>
              <a:schemeClr val="accent1"/>
            </a:solidFill>
            <a:ln>
              <a:noFill/>
            </a:ln>
            <a:effectLst/>
          </c:spPr>
          <c:invertIfNegative val="0"/>
          <c:cat>
            <c:strRef>
              <c:f>'D 3Demand by weekday'!$A$5:$A$13</c:f>
              <c:strCache>
                <c:ptCount val="8"/>
                <c:pt idx="0">
                  <c:v>0</c:v>
                </c:pt>
                <c:pt idx="1">
                  <c:v>1</c:v>
                </c:pt>
                <c:pt idx="2">
                  <c:v>2</c:v>
                </c:pt>
                <c:pt idx="3">
                  <c:v>3</c:v>
                </c:pt>
                <c:pt idx="4">
                  <c:v>4</c:v>
                </c:pt>
                <c:pt idx="5">
                  <c:v>5</c:v>
                </c:pt>
                <c:pt idx="6">
                  <c:v>6</c:v>
                </c:pt>
                <c:pt idx="7">
                  <c:v>(blank)</c:v>
                </c:pt>
              </c:strCache>
            </c:strRef>
          </c:cat>
          <c:val>
            <c:numRef>
              <c:f>'D 3Demand by weekday'!$B$5:$B$13</c:f>
              <c:numCache>
                <c:formatCode>General</c:formatCode>
                <c:ptCount val="8"/>
                <c:pt idx="0">
                  <c:v>66.660377358490564</c:v>
                </c:pt>
                <c:pt idx="1">
                  <c:v>29.107142857142858</c:v>
                </c:pt>
                <c:pt idx="2">
                  <c:v>77</c:v>
                </c:pt>
                <c:pt idx="3">
                  <c:v>72.869565217391298</c:v>
                </c:pt>
                <c:pt idx="4">
                  <c:v>75.724999999999994</c:v>
                </c:pt>
                <c:pt idx="5">
                  <c:v>83.466666666666669</c:v>
                </c:pt>
                <c:pt idx="6">
                  <c:v>52.888888888888886</c:v>
                </c:pt>
              </c:numCache>
            </c:numRef>
          </c:val>
          <c:extLst>
            <c:ext xmlns:c16="http://schemas.microsoft.com/office/drawing/2014/chart" uri="{C3380CC4-5D6E-409C-BE32-E72D297353CC}">
              <c16:uniqueId val="{00000000-1703-42CE-9B93-4DDFED45A5AE}"/>
            </c:ext>
          </c:extLst>
        </c:ser>
        <c:ser>
          <c:idx val="1"/>
          <c:order val="1"/>
          <c:tx>
            <c:strRef>
              <c:f>'D 3Demand by weekday'!$C$3:$C$4</c:f>
              <c:strCache>
                <c:ptCount val="1"/>
                <c:pt idx="0">
                  <c:v>2</c:v>
                </c:pt>
              </c:strCache>
            </c:strRef>
          </c:tx>
          <c:spPr>
            <a:solidFill>
              <a:schemeClr val="accent2"/>
            </a:solidFill>
            <a:ln>
              <a:noFill/>
            </a:ln>
            <a:effectLst/>
          </c:spPr>
          <c:invertIfNegative val="0"/>
          <c:cat>
            <c:strRef>
              <c:f>'D 3Demand by weekday'!$A$5:$A$13</c:f>
              <c:strCache>
                <c:ptCount val="8"/>
                <c:pt idx="0">
                  <c:v>0</c:v>
                </c:pt>
                <c:pt idx="1">
                  <c:v>1</c:v>
                </c:pt>
                <c:pt idx="2">
                  <c:v>2</c:v>
                </c:pt>
                <c:pt idx="3">
                  <c:v>3</c:v>
                </c:pt>
                <c:pt idx="4">
                  <c:v>4</c:v>
                </c:pt>
                <c:pt idx="5">
                  <c:v>5</c:v>
                </c:pt>
                <c:pt idx="6">
                  <c:v>6</c:v>
                </c:pt>
                <c:pt idx="7">
                  <c:v>(blank)</c:v>
                </c:pt>
              </c:strCache>
            </c:strRef>
          </c:cat>
          <c:val>
            <c:numRef>
              <c:f>'D 3Demand by weekday'!$C$5:$C$13</c:f>
              <c:numCache>
                <c:formatCode>General</c:formatCode>
                <c:ptCount val="8"/>
                <c:pt idx="0">
                  <c:v>45.588235294117645</c:v>
                </c:pt>
                <c:pt idx="1">
                  <c:v>92.884615384615387</c:v>
                </c:pt>
                <c:pt idx="2">
                  <c:v>54.454545454545453</c:v>
                </c:pt>
                <c:pt idx="3">
                  <c:v>87.63636363636364</c:v>
                </c:pt>
                <c:pt idx="4">
                  <c:v>11</c:v>
                </c:pt>
                <c:pt idx="5">
                  <c:v>67.217391304347828</c:v>
                </c:pt>
                <c:pt idx="6">
                  <c:v>57.615384615384613</c:v>
                </c:pt>
              </c:numCache>
            </c:numRef>
          </c:val>
          <c:extLst>
            <c:ext xmlns:c16="http://schemas.microsoft.com/office/drawing/2014/chart" uri="{C3380CC4-5D6E-409C-BE32-E72D297353CC}">
              <c16:uniqueId val="{00000001-1703-42CE-9B93-4DDFED45A5AE}"/>
            </c:ext>
          </c:extLst>
        </c:ser>
        <c:ser>
          <c:idx val="2"/>
          <c:order val="2"/>
          <c:tx>
            <c:strRef>
              <c:f>'D 3Demand by weekday'!$D$3:$D$4</c:f>
              <c:strCache>
                <c:ptCount val="1"/>
                <c:pt idx="0">
                  <c:v>3</c:v>
                </c:pt>
              </c:strCache>
            </c:strRef>
          </c:tx>
          <c:spPr>
            <a:solidFill>
              <a:schemeClr val="accent3"/>
            </a:solidFill>
            <a:ln>
              <a:noFill/>
            </a:ln>
            <a:effectLst/>
          </c:spPr>
          <c:invertIfNegative val="0"/>
          <c:cat>
            <c:strRef>
              <c:f>'D 3Demand by weekday'!$A$5:$A$13</c:f>
              <c:strCache>
                <c:ptCount val="8"/>
                <c:pt idx="0">
                  <c:v>0</c:v>
                </c:pt>
                <c:pt idx="1">
                  <c:v>1</c:v>
                </c:pt>
                <c:pt idx="2">
                  <c:v>2</c:v>
                </c:pt>
                <c:pt idx="3">
                  <c:v>3</c:v>
                </c:pt>
                <c:pt idx="4">
                  <c:v>4</c:v>
                </c:pt>
                <c:pt idx="5">
                  <c:v>5</c:v>
                </c:pt>
                <c:pt idx="6">
                  <c:v>6</c:v>
                </c:pt>
                <c:pt idx="7">
                  <c:v>(blank)</c:v>
                </c:pt>
              </c:strCache>
            </c:strRef>
          </c:cat>
          <c:val>
            <c:numRef>
              <c:f>'D 3Demand by weekday'!$D$5:$D$13</c:f>
              <c:numCache>
                <c:formatCode>General</c:formatCode>
                <c:ptCount val="8"/>
                <c:pt idx="1">
                  <c:v>67</c:v>
                </c:pt>
                <c:pt idx="2">
                  <c:v>38.166666666666664</c:v>
                </c:pt>
                <c:pt idx="3">
                  <c:v>37.769230769230766</c:v>
                </c:pt>
                <c:pt idx="4">
                  <c:v>8.6666666666666661</c:v>
                </c:pt>
                <c:pt idx="6">
                  <c:v>34.307692307692307</c:v>
                </c:pt>
              </c:numCache>
            </c:numRef>
          </c:val>
          <c:extLst>
            <c:ext xmlns:c16="http://schemas.microsoft.com/office/drawing/2014/chart" uri="{C3380CC4-5D6E-409C-BE32-E72D297353CC}">
              <c16:uniqueId val="{00000002-1703-42CE-9B93-4DDFED45A5AE}"/>
            </c:ext>
          </c:extLst>
        </c:ser>
        <c:ser>
          <c:idx val="3"/>
          <c:order val="3"/>
          <c:tx>
            <c:strRef>
              <c:f>'D 3Demand by weekday'!$E$3:$E$4</c:f>
              <c:strCache>
                <c:ptCount val="1"/>
                <c:pt idx="0">
                  <c:v>(blank)</c:v>
                </c:pt>
              </c:strCache>
            </c:strRef>
          </c:tx>
          <c:spPr>
            <a:solidFill>
              <a:schemeClr val="accent4"/>
            </a:solidFill>
            <a:ln>
              <a:noFill/>
            </a:ln>
            <a:effectLst/>
          </c:spPr>
          <c:invertIfNegative val="0"/>
          <c:cat>
            <c:strRef>
              <c:f>'D 3Demand by weekday'!$A$5:$A$13</c:f>
              <c:strCache>
                <c:ptCount val="8"/>
                <c:pt idx="0">
                  <c:v>0</c:v>
                </c:pt>
                <c:pt idx="1">
                  <c:v>1</c:v>
                </c:pt>
                <c:pt idx="2">
                  <c:v>2</c:v>
                </c:pt>
                <c:pt idx="3">
                  <c:v>3</c:v>
                </c:pt>
                <c:pt idx="4">
                  <c:v>4</c:v>
                </c:pt>
                <c:pt idx="5">
                  <c:v>5</c:v>
                </c:pt>
                <c:pt idx="6">
                  <c:v>6</c:v>
                </c:pt>
                <c:pt idx="7">
                  <c:v>(blank)</c:v>
                </c:pt>
              </c:strCache>
            </c:strRef>
          </c:cat>
          <c:val>
            <c:numRef>
              <c:f>'D 3Demand by weekday'!$E$5:$E$13</c:f>
              <c:numCache>
                <c:formatCode>General</c:formatCode>
                <c:ptCount val="8"/>
              </c:numCache>
            </c:numRef>
          </c:val>
          <c:extLst>
            <c:ext xmlns:c16="http://schemas.microsoft.com/office/drawing/2014/chart" uri="{C3380CC4-5D6E-409C-BE32-E72D297353CC}">
              <c16:uniqueId val="{00000003-1703-42CE-9B93-4DDFED45A5AE}"/>
            </c:ext>
          </c:extLst>
        </c:ser>
        <c:dLbls>
          <c:showLegendKey val="0"/>
          <c:showVal val="0"/>
          <c:showCatName val="0"/>
          <c:showSerName val="0"/>
          <c:showPercent val="0"/>
          <c:showBubbleSize val="0"/>
        </c:dLbls>
        <c:gapWidth val="182"/>
        <c:axId val="1355307296"/>
        <c:axId val="1355307712"/>
      </c:barChart>
      <c:catAx>
        <c:axId val="135530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07712"/>
        <c:crosses val="autoZero"/>
        <c:auto val="1"/>
        <c:lblAlgn val="ctr"/>
        <c:lblOffset val="100"/>
        <c:noMultiLvlLbl val="0"/>
      </c:catAx>
      <c:valAx>
        <c:axId val="135530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07296"/>
        <c:crosses val="autoZero"/>
        <c:crossBetween val="between"/>
      </c:valAx>
      <c:spPr>
        <a:noFill/>
        <a:ln>
          <a:noFill/>
        </a:ln>
        <a:effectLst/>
      </c:spPr>
    </c:plotArea>
    <c:legend>
      <c:legendPos val="r"/>
      <c:legendEntry>
        <c:idx val="0"/>
        <c:delete val="1"/>
      </c:legendEntry>
      <c:layout>
        <c:manualLayout>
          <c:xMode val="edge"/>
          <c:yMode val="edge"/>
          <c:x val="0.83125000000000004"/>
          <c:y val="0.49479039078448528"/>
          <c:w val="0.15208333333333332"/>
          <c:h val="0.305694444444444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Main-New.xlsx]D3 Hr Vs Day Vs Avg Cnt!PivotTable1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80314960629919"/>
          <c:y val="0.15638670166229221"/>
          <c:w val="0.73081474190726159"/>
          <c:h val="0.59032516768737242"/>
        </c:manualLayout>
      </c:layout>
      <c:barChart>
        <c:barDir val="col"/>
        <c:grouping val="clustered"/>
        <c:varyColors val="0"/>
        <c:ser>
          <c:idx val="0"/>
          <c:order val="0"/>
          <c:tx>
            <c:strRef>
              <c:f>'D3 Hr Vs Day Vs Avg Cnt'!$B$3:$B$4</c:f>
              <c:strCache>
                <c:ptCount val="1"/>
                <c:pt idx="0">
                  <c:v>0</c:v>
                </c:pt>
              </c:strCache>
            </c:strRef>
          </c:tx>
          <c:spPr>
            <a:solidFill>
              <a:schemeClr val="accent1"/>
            </a:solidFill>
            <a:ln>
              <a:noFill/>
            </a:ln>
            <a:effectLst/>
          </c:spPr>
          <c:invertIfNegative val="0"/>
          <c:cat>
            <c:strRef>
              <c:f>'D3 Hr Vs Day Vs Avg Cnt'!$A$5:$A$30</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'D3 Hr Vs Day Vs Avg Cnt'!$B$5:$B$30</c:f>
              <c:numCache>
                <c:formatCode>General</c:formatCode>
                <c:ptCount val="25"/>
                <c:pt idx="0">
                  <c:v>37</c:v>
                </c:pt>
                <c:pt idx="1">
                  <c:v>32.333333333333336</c:v>
                </c:pt>
                <c:pt idx="2">
                  <c:v>17</c:v>
                </c:pt>
                <c:pt idx="3">
                  <c:v>11</c:v>
                </c:pt>
                <c:pt idx="4">
                  <c:v>1.6666666666666667</c:v>
                </c:pt>
                <c:pt idx="5">
                  <c:v>2</c:v>
                </c:pt>
                <c:pt idx="6">
                  <c:v>3</c:v>
                </c:pt>
                <c:pt idx="7">
                  <c:v>4.666666666666667</c:v>
                </c:pt>
                <c:pt idx="8">
                  <c:v>15.666666666666666</c:v>
                </c:pt>
                <c:pt idx="9">
                  <c:v>43.333333333333336</c:v>
                </c:pt>
                <c:pt idx="10">
                  <c:v>86</c:v>
                </c:pt>
                <c:pt idx="11">
                  <c:v>96</c:v>
                </c:pt>
                <c:pt idx="12">
                  <c:v>141</c:v>
                </c:pt>
                <c:pt idx="13">
                  <c:v>140</c:v>
                </c:pt>
                <c:pt idx="14">
                  <c:v>148</c:v>
                </c:pt>
                <c:pt idx="15">
                  <c:v>151</c:v>
                </c:pt>
                <c:pt idx="16">
                  <c:v>138</c:v>
                </c:pt>
                <c:pt idx="17">
                  <c:v>107.66666666666667</c:v>
                </c:pt>
                <c:pt idx="18">
                  <c:v>79.333333333333329</c:v>
                </c:pt>
                <c:pt idx="19">
                  <c:v>45.666666666666664</c:v>
                </c:pt>
                <c:pt idx="20">
                  <c:v>35.333333333333336</c:v>
                </c:pt>
                <c:pt idx="21">
                  <c:v>35.333333333333336</c:v>
                </c:pt>
                <c:pt idx="22">
                  <c:v>39.666666666666664</c:v>
                </c:pt>
                <c:pt idx="23">
                  <c:v>27</c:v>
                </c:pt>
              </c:numCache>
            </c:numRef>
          </c:val>
          <c:extLst>
            <c:ext xmlns:c16="http://schemas.microsoft.com/office/drawing/2014/chart" uri="{C3380CC4-5D6E-409C-BE32-E72D297353CC}">
              <c16:uniqueId val="{00000000-2AFD-480D-8714-48C3599C6EC5}"/>
            </c:ext>
          </c:extLst>
        </c:ser>
        <c:ser>
          <c:idx val="1"/>
          <c:order val="1"/>
          <c:tx>
            <c:strRef>
              <c:f>'D3 Hr Vs Day Vs Avg Cnt'!$C$3:$C$4</c:f>
              <c:strCache>
                <c:ptCount val="1"/>
                <c:pt idx="0">
                  <c:v>1</c:v>
                </c:pt>
              </c:strCache>
            </c:strRef>
          </c:tx>
          <c:spPr>
            <a:solidFill>
              <a:schemeClr val="accent2"/>
            </a:solidFill>
            <a:ln>
              <a:noFill/>
            </a:ln>
            <a:effectLst/>
          </c:spPr>
          <c:invertIfNegative val="0"/>
          <c:cat>
            <c:strRef>
              <c:f>'D3 Hr Vs Day Vs Avg Cnt'!$A$5:$A$30</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'D3 Hr Vs Day Vs Avg Cnt'!$C$5:$C$30</c:f>
              <c:numCache>
                <c:formatCode>General</c:formatCode>
                <c:ptCount val="25"/>
                <c:pt idx="0">
                  <c:v>11</c:v>
                </c:pt>
                <c:pt idx="1">
                  <c:v>6.333333333333333</c:v>
                </c:pt>
                <c:pt idx="2">
                  <c:v>2</c:v>
                </c:pt>
                <c:pt idx="3">
                  <c:v>1.6666666666666667</c:v>
                </c:pt>
                <c:pt idx="4">
                  <c:v>2</c:v>
                </c:pt>
                <c:pt idx="5">
                  <c:v>7</c:v>
                </c:pt>
                <c:pt idx="6">
                  <c:v>31</c:v>
                </c:pt>
                <c:pt idx="7">
                  <c:v>88.333333333333329</c:v>
                </c:pt>
                <c:pt idx="8">
                  <c:v>207.5</c:v>
                </c:pt>
                <c:pt idx="9">
                  <c:v>115</c:v>
                </c:pt>
                <c:pt idx="10">
                  <c:v>62</c:v>
                </c:pt>
                <c:pt idx="11">
                  <c:v>47.5</c:v>
                </c:pt>
                <c:pt idx="12">
                  <c:v>67</c:v>
                </c:pt>
                <c:pt idx="13">
                  <c:v>59</c:v>
                </c:pt>
                <c:pt idx="14">
                  <c:v>73</c:v>
                </c:pt>
                <c:pt idx="15">
                  <c:v>47</c:v>
                </c:pt>
                <c:pt idx="16">
                  <c:v>100</c:v>
                </c:pt>
                <c:pt idx="17">
                  <c:v>188.5</c:v>
                </c:pt>
                <c:pt idx="18">
                  <c:v>165.5</c:v>
                </c:pt>
                <c:pt idx="19">
                  <c:v>119.5</c:v>
                </c:pt>
                <c:pt idx="20">
                  <c:v>83</c:v>
                </c:pt>
                <c:pt idx="21">
                  <c:v>67</c:v>
                </c:pt>
                <c:pt idx="22">
                  <c:v>35.5</c:v>
                </c:pt>
                <c:pt idx="23">
                  <c:v>21</c:v>
                </c:pt>
              </c:numCache>
            </c:numRef>
          </c:val>
          <c:extLst>
            <c:ext xmlns:c16="http://schemas.microsoft.com/office/drawing/2014/chart" uri="{C3380CC4-5D6E-409C-BE32-E72D297353CC}">
              <c16:uniqueId val="{00000001-2AFD-480D-8714-48C3599C6EC5}"/>
            </c:ext>
          </c:extLst>
        </c:ser>
        <c:ser>
          <c:idx val="2"/>
          <c:order val="2"/>
          <c:tx>
            <c:strRef>
              <c:f>'D3 Hr Vs Day Vs Avg Cnt'!$D$3:$D$4</c:f>
              <c:strCache>
                <c:ptCount val="1"/>
                <c:pt idx="0">
                  <c:v>2</c:v>
                </c:pt>
              </c:strCache>
            </c:strRef>
          </c:tx>
          <c:spPr>
            <a:solidFill>
              <a:schemeClr val="accent3"/>
            </a:solidFill>
            <a:ln>
              <a:noFill/>
            </a:ln>
            <a:effectLst/>
          </c:spPr>
          <c:invertIfNegative val="0"/>
          <c:cat>
            <c:strRef>
              <c:f>'D3 Hr Vs Day Vs Avg Cnt'!$A$5:$A$30</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'D3 Hr Vs Day Vs Avg Cnt'!$D$5:$D$30</c:f>
              <c:numCache>
                <c:formatCode>General</c:formatCode>
                <c:ptCount val="25"/>
                <c:pt idx="0">
                  <c:v>9</c:v>
                </c:pt>
                <c:pt idx="1">
                  <c:v>3.5</c:v>
                </c:pt>
                <c:pt idx="2">
                  <c:v>2</c:v>
                </c:pt>
                <c:pt idx="3">
                  <c:v>1.5</c:v>
                </c:pt>
                <c:pt idx="4">
                  <c:v>3</c:v>
                </c:pt>
                <c:pt idx="5">
                  <c:v>2.5</c:v>
                </c:pt>
                <c:pt idx="6">
                  <c:v>30.5</c:v>
                </c:pt>
                <c:pt idx="7">
                  <c:v>76</c:v>
                </c:pt>
                <c:pt idx="8">
                  <c:v>189</c:v>
                </c:pt>
                <c:pt idx="9">
                  <c:v>125.5</c:v>
                </c:pt>
                <c:pt idx="10">
                  <c:v>47.5</c:v>
                </c:pt>
                <c:pt idx="11">
                  <c:v>50.5</c:v>
                </c:pt>
                <c:pt idx="12">
                  <c:v>60</c:v>
                </c:pt>
                <c:pt idx="13">
                  <c:v>51</c:v>
                </c:pt>
                <c:pt idx="14">
                  <c:v>59</c:v>
                </c:pt>
                <c:pt idx="15">
                  <c:v>51.5</c:v>
                </c:pt>
                <c:pt idx="16">
                  <c:v>73.5</c:v>
                </c:pt>
                <c:pt idx="17">
                  <c:v>176</c:v>
                </c:pt>
                <c:pt idx="18">
                  <c:v>160</c:v>
                </c:pt>
                <c:pt idx="19">
                  <c:v>104.5</c:v>
                </c:pt>
                <c:pt idx="20">
                  <c:v>65</c:v>
                </c:pt>
                <c:pt idx="21">
                  <c:v>59</c:v>
                </c:pt>
                <c:pt idx="22">
                  <c:v>32.5</c:v>
                </c:pt>
                <c:pt idx="23">
                  <c:v>14</c:v>
                </c:pt>
              </c:numCache>
            </c:numRef>
          </c:val>
          <c:extLst>
            <c:ext xmlns:c16="http://schemas.microsoft.com/office/drawing/2014/chart" uri="{C3380CC4-5D6E-409C-BE32-E72D297353CC}">
              <c16:uniqueId val="{00000002-2AFD-480D-8714-48C3599C6EC5}"/>
            </c:ext>
          </c:extLst>
        </c:ser>
        <c:ser>
          <c:idx val="3"/>
          <c:order val="3"/>
          <c:tx>
            <c:strRef>
              <c:f>'D3 Hr Vs Day Vs Avg Cnt'!$E$3:$E$4</c:f>
              <c:strCache>
                <c:ptCount val="1"/>
                <c:pt idx="0">
                  <c:v>3</c:v>
                </c:pt>
              </c:strCache>
            </c:strRef>
          </c:tx>
          <c:spPr>
            <a:solidFill>
              <a:schemeClr val="accent4"/>
            </a:solidFill>
            <a:ln>
              <a:noFill/>
            </a:ln>
            <a:effectLst/>
          </c:spPr>
          <c:invertIfNegative val="0"/>
          <c:cat>
            <c:strRef>
              <c:f>'D3 Hr Vs Day Vs Avg Cnt'!$A$5:$A$30</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'D3 Hr Vs Day Vs Avg Cnt'!$E$5:$E$30</c:f>
              <c:numCache>
                <c:formatCode>General</c:formatCode>
                <c:ptCount val="25"/>
                <c:pt idx="0">
                  <c:v>9.5</c:v>
                </c:pt>
                <c:pt idx="1">
                  <c:v>5</c:v>
                </c:pt>
                <c:pt idx="2">
                  <c:v>3.5</c:v>
                </c:pt>
                <c:pt idx="3">
                  <c:v>1.5</c:v>
                </c:pt>
                <c:pt idx="4">
                  <c:v>1</c:v>
                </c:pt>
                <c:pt idx="5">
                  <c:v>5</c:v>
                </c:pt>
                <c:pt idx="6">
                  <c:v>30.5</c:v>
                </c:pt>
                <c:pt idx="7">
                  <c:v>74</c:v>
                </c:pt>
                <c:pt idx="8">
                  <c:v>177</c:v>
                </c:pt>
                <c:pt idx="9">
                  <c:v>123</c:v>
                </c:pt>
                <c:pt idx="10">
                  <c:v>60</c:v>
                </c:pt>
                <c:pt idx="11">
                  <c:v>46.5</c:v>
                </c:pt>
                <c:pt idx="12">
                  <c:v>62.5</c:v>
                </c:pt>
                <c:pt idx="13">
                  <c:v>72</c:v>
                </c:pt>
                <c:pt idx="14">
                  <c:v>60.5</c:v>
                </c:pt>
                <c:pt idx="15">
                  <c:v>70</c:v>
                </c:pt>
                <c:pt idx="16">
                  <c:v>91</c:v>
                </c:pt>
                <c:pt idx="17">
                  <c:v>178</c:v>
                </c:pt>
                <c:pt idx="18">
                  <c:v>176</c:v>
                </c:pt>
                <c:pt idx="19">
                  <c:v>89.5</c:v>
                </c:pt>
                <c:pt idx="20">
                  <c:v>79.5</c:v>
                </c:pt>
                <c:pt idx="21">
                  <c:v>73</c:v>
                </c:pt>
                <c:pt idx="22">
                  <c:v>43</c:v>
                </c:pt>
                <c:pt idx="23">
                  <c:v>34.5</c:v>
                </c:pt>
              </c:numCache>
            </c:numRef>
          </c:val>
          <c:extLst>
            <c:ext xmlns:c16="http://schemas.microsoft.com/office/drawing/2014/chart" uri="{C3380CC4-5D6E-409C-BE32-E72D297353CC}">
              <c16:uniqueId val="{00000003-2AFD-480D-8714-48C3599C6EC5}"/>
            </c:ext>
          </c:extLst>
        </c:ser>
        <c:ser>
          <c:idx val="4"/>
          <c:order val="4"/>
          <c:tx>
            <c:strRef>
              <c:f>'D3 Hr Vs Day Vs Avg Cnt'!$F$3:$F$4</c:f>
              <c:strCache>
                <c:ptCount val="1"/>
                <c:pt idx="0">
                  <c:v>4</c:v>
                </c:pt>
              </c:strCache>
            </c:strRef>
          </c:tx>
          <c:spPr>
            <a:solidFill>
              <a:schemeClr val="accent5"/>
            </a:solidFill>
            <a:ln>
              <a:noFill/>
            </a:ln>
            <a:effectLst/>
          </c:spPr>
          <c:invertIfNegative val="0"/>
          <c:cat>
            <c:strRef>
              <c:f>'D3 Hr Vs Day Vs Avg Cnt'!$A$5:$A$30</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'D3 Hr Vs Day Vs Avg Cnt'!$F$5:$F$30</c:f>
              <c:numCache>
                <c:formatCode>General</c:formatCode>
                <c:ptCount val="25"/>
                <c:pt idx="0">
                  <c:v>14</c:v>
                </c:pt>
                <c:pt idx="1">
                  <c:v>6</c:v>
                </c:pt>
                <c:pt idx="2">
                  <c:v>2.5</c:v>
                </c:pt>
                <c:pt idx="3">
                  <c:v>1</c:v>
                </c:pt>
                <c:pt idx="4">
                  <c:v>1</c:v>
                </c:pt>
                <c:pt idx="5">
                  <c:v>4</c:v>
                </c:pt>
                <c:pt idx="6">
                  <c:v>32.5</c:v>
                </c:pt>
                <c:pt idx="7">
                  <c:v>93</c:v>
                </c:pt>
                <c:pt idx="8">
                  <c:v>183</c:v>
                </c:pt>
                <c:pt idx="9">
                  <c:v>127.5</c:v>
                </c:pt>
                <c:pt idx="10">
                  <c:v>43.5</c:v>
                </c:pt>
                <c:pt idx="11">
                  <c:v>54.5</c:v>
                </c:pt>
                <c:pt idx="12">
                  <c:v>69</c:v>
                </c:pt>
                <c:pt idx="13">
                  <c:v>56.5</c:v>
                </c:pt>
                <c:pt idx="14">
                  <c:v>47.5</c:v>
                </c:pt>
                <c:pt idx="15">
                  <c:v>55</c:v>
                </c:pt>
                <c:pt idx="16">
                  <c:v>79</c:v>
                </c:pt>
                <c:pt idx="17">
                  <c:v>170</c:v>
                </c:pt>
                <c:pt idx="18">
                  <c:v>153.5</c:v>
                </c:pt>
                <c:pt idx="19">
                  <c:v>104</c:v>
                </c:pt>
                <c:pt idx="20">
                  <c:v>103</c:v>
                </c:pt>
                <c:pt idx="21">
                  <c:v>63</c:v>
                </c:pt>
                <c:pt idx="22">
                  <c:v>46</c:v>
                </c:pt>
                <c:pt idx="23">
                  <c:v>36</c:v>
                </c:pt>
              </c:numCache>
            </c:numRef>
          </c:val>
          <c:extLst>
            <c:ext xmlns:c16="http://schemas.microsoft.com/office/drawing/2014/chart" uri="{C3380CC4-5D6E-409C-BE32-E72D297353CC}">
              <c16:uniqueId val="{00000004-2AFD-480D-8714-48C3599C6EC5}"/>
            </c:ext>
          </c:extLst>
        </c:ser>
        <c:ser>
          <c:idx val="5"/>
          <c:order val="5"/>
          <c:tx>
            <c:strRef>
              <c:f>'D3 Hr Vs Day Vs Avg Cnt'!$G$3:$G$4</c:f>
              <c:strCache>
                <c:ptCount val="1"/>
                <c:pt idx="0">
                  <c:v>5</c:v>
                </c:pt>
              </c:strCache>
            </c:strRef>
          </c:tx>
          <c:spPr>
            <a:solidFill>
              <a:schemeClr val="accent6"/>
            </a:solidFill>
            <a:ln>
              <a:noFill/>
            </a:ln>
            <a:effectLst/>
          </c:spPr>
          <c:invertIfNegative val="0"/>
          <c:cat>
            <c:strRef>
              <c:f>'D3 Hr Vs Day Vs Avg Cnt'!$A$5:$A$30</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'D3 Hr Vs Day Vs Avg Cnt'!$G$5:$G$30</c:f>
              <c:numCache>
                <c:formatCode>General</c:formatCode>
                <c:ptCount val="25"/>
                <c:pt idx="0">
                  <c:v>13.5</c:v>
                </c:pt>
                <c:pt idx="1">
                  <c:v>7</c:v>
                </c:pt>
                <c:pt idx="2">
                  <c:v>2</c:v>
                </c:pt>
                <c:pt idx="3">
                  <c:v>1</c:v>
                </c:pt>
                <c:pt idx="5">
                  <c:v>5.5</c:v>
                </c:pt>
                <c:pt idx="6">
                  <c:v>26</c:v>
                </c:pt>
                <c:pt idx="7">
                  <c:v>80.5</c:v>
                </c:pt>
                <c:pt idx="8">
                  <c:v>218</c:v>
                </c:pt>
                <c:pt idx="9">
                  <c:v>133.5</c:v>
                </c:pt>
                <c:pt idx="10">
                  <c:v>47.5</c:v>
                </c:pt>
                <c:pt idx="11">
                  <c:v>64</c:v>
                </c:pt>
                <c:pt idx="12">
                  <c:v>78.5</c:v>
                </c:pt>
                <c:pt idx="13">
                  <c:v>96</c:v>
                </c:pt>
                <c:pt idx="14">
                  <c:v>87.5</c:v>
                </c:pt>
                <c:pt idx="15">
                  <c:v>82</c:v>
                </c:pt>
                <c:pt idx="16">
                  <c:v>101.33333333333333</c:v>
                </c:pt>
                <c:pt idx="17">
                  <c:v>188.33333333333334</c:v>
                </c:pt>
                <c:pt idx="18">
                  <c:v>146</c:v>
                </c:pt>
                <c:pt idx="19">
                  <c:v>97.666666666666671</c:v>
                </c:pt>
                <c:pt idx="20">
                  <c:v>65.333333333333329</c:v>
                </c:pt>
                <c:pt idx="21">
                  <c:v>49.333333333333336</c:v>
                </c:pt>
                <c:pt idx="22">
                  <c:v>38.333333333333336</c:v>
                </c:pt>
                <c:pt idx="23">
                  <c:v>35.666666666666664</c:v>
                </c:pt>
              </c:numCache>
            </c:numRef>
          </c:val>
          <c:extLst>
            <c:ext xmlns:c16="http://schemas.microsoft.com/office/drawing/2014/chart" uri="{C3380CC4-5D6E-409C-BE32-E72D297353CC}">
              <c16:uniqueId val="{00000005-2AFD-480D-8714-48C3599C6EC5}"/>
            </c:ext>
          </c:extLst>
        </c:ser>
        <c:ser>
          <c:idx val="6"/>
          <c:order val="6"/>
          <c:tx>
            <c:strRef>
              <c:f>'D3 Hr Vs Day Vs Avg Cnt'!$H$3:$H$4</c:f>
              <c:strCache>
                <c:ptCount val="1"/>
                <c:pt idx="0">
                  <c:v>6</c:v>
                </c:pt>
              </c:strCache>
            </c:strRef>
          </c:tx>
          <c:spPr>
            <a:solidFill>
              <a:schemeClr val="accent1">
                <a:lumMod val="60000"/>
              </a:schemeClr>
            </a:solidFill>
            <a:ln>
              <a:noFill/>
            </a:ln>
            <a:effectLst/>
          </c:spPr>
          <c:invertIfNegative val="0"/>
          <c:cat>
            <c:strRef>
              <c:f>'D3 Hr Vs Day Vs Avg Cnt'!$A$5:$A$30</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'D3 Hr Vs Day Vs Avg Cnt'!$H$5:$H$30</c:f>
              <c:numCache>
                <c:formatCode>General</c:formatCode>
                <c:ptCount val="25"/>
                <c:pt idx="0">
                  <c:v>32.333333333333336</c:v>
                </c:pt>
                <c:pt idx="1">
                  <c:v>20.666666666666668</c:v>
                </c:pt>
                <c:pt idx="2">
                  <c:v>15.666666666666666</c:v>
                </c:pt>
                <c:pt idx="3">
                  <c:v>9.6666666666666661</c:v>
                </c:pt>
                <c:pt idx="4">
                  <c:v>5</c:v>
                </c:pt>
                <c:pt idx="5">
                  <c:v>5</c:v>
                </c:pt>
                <c:pt idx="6">
                  <c:v>2.6666666666666665</c:v>
                </c:pt>
                <c:pt idx="7">
                  <c:v>6.666666666666667</c:v>
                </c:pt>
                <c:pt idx="8">
                  <c:v>24.666666666666668</c:v>
                </c:pt>
                <c:pt idx="9">
                  <c:v>32.333333333333336</c:v>
                </c:pt>
                <c:pt idx="10">
                  <c:v>57.666666666666664</c:v>
                </c:pt>
                <c:pt idx="11">
                  <c:v>75</c:v>
                </c:pt>
                <c:pt idx="12">
                  <c:v>83.333333333333329</c:v>
                </c:pt>
                <c:pt idx="13">
                  <c:v>90.666666666666671</c:v>
                </c:pt>
                <c:pt idx="14">
                  <c:v>91.333333333333329</c:v>
                </c:pt>
                <c:pt idx="15">
                  <c:v>118</c:v>
                </c:pt>
                <c:pt idx="16">
                  <c:v>107.66666666666667</c:v>
                </c:pt>
                <c:pt idx="17">
                  <c:v>102</c:v>
                </c:pt>
                <c:pt idx="18">
                  <c:v>71.666666666666671</c:v>
                </c:pt>
                <c:pt idx="19">
                  <c:v>61</c:v>
                </c:pt>
                <c:pt idx="20">
                  <c:v>50.666666666666664</c:v>
                </c:pt>
                <c:pt idx="21">
                  <c:v>47.666666666666664</c:v>
                </c:pt>
                <c:pt idx="22">
                  <c:v>40.666666666666664</c:v>
                </c:pt>
                <c:pt idx="23">
                  <c:v>41.333333333333336</c:v>
                </c:pt>
              </c:numCache>
            </c:numRef>
          </c:val>
          <c:extLst>
            <c:ext xmlns:c16="http://schemas.microsoft.com/office/drawing/2014/chart" uri="{C3380CC4-5D6E-409C-BE32-E72D297353CC}">
              <c16:uniqueId val="{00000006-2AFD-480D-8714-48C3599C6EC5}"/>
            </c:ext>
          </c:extLst>
        </c:ser>
        <c:ser>
          <c:idx val="7"/>
          <c:order val="7"/>
          <c:tx>
            <c:strRef>
              <c:f>'D3 Hr Vs Day Vs Avg Cnt'!$I$3:$I$4</c:f>
              <c:strCache>
                <c:ptCount val="1"/>
                <c:pt idx="0">
                  <c:v>(blank)</c:v>
                </c:pt>
              </c:strCache>
            </c:strRef>
          </c:tx>
          <c:spPr>
            <a:solidFill>
              <a:schemeClr val="accent2">
                <a:lumMod val="60000"/>
              </a:schemeClr>
            </a:solidFill>
            <a:ln>
              <a:noFill/>
            </a:ln>
            <a:effectLst/>
          </c:spPr>
          <c:invertIfNegative val="0"/>
          <c:cat>
            <c:strRef>
              <c:f>'D3 Hr Vs Day Vs Avg Cnt'!$A$5:$A$30</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'D3 Hr Vs Day Vs Avg Cnt'!$I$5:$I$30</c:f>
              <c:numCache>
                <c:formatCode>General</c:formatCode>
                <c:ptCount val="25"/>
              </c:numCache>
            </c:numRef>
          </c:val>
          <c:extLst>
            <c:ext xmlns:c16="http://schemas.microsoft.com/office/drawing/2014/chart" uri="{C3380CC4-5D6E-409C-BE32-E72D297353CC}">
              <c16:uniqueId val="{00000007-2AFD-480D-8714-48C3599C6EC5}"/>
            </c:ext>
          </c:extLst>
        </c:ser>
        <c:dLbls>
          <c:showLegendKey val="0"/>
          <c:showVal val="0"/>
          <c:showCatName val="0"/>
          <c:showSerName val="0"/>
          <c:showPercent val="0"/>
          <c:showBubbleSize val="0"/>
        </c:dLbls>
        <c:gapWidth val="219"/>
        <c:overlap val="-27"/>
        <c:axId val="822339647"/>
        <c:axId val="822349631"/>
      </c:barChart>
      <c:catAx>
        <c:axId val="82233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349631"/>
        <c:crosses val="autoZero"/>
        <c:auto val="1"/>
        <c:lblAlgn val="ctr"/>
        <c:lblOffset val="100"/>
        <c:noMultiLvlLbl val="0"/>
      </c:catAx>
      <c:valAx>
        <c:axId val="82234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33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Main-New.xlsx]D3Register Vs Casual!PivotTable1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'D3Register Vs Casual'!$B$3:$B$4</c:f>
              <c:strCache>
                <c:ptCount val="1"/>
                <c:pt idx="0">
                  <c:v>0</c:v>
                </c:pt>
              </c:strCache>
            </c:strRef>
          </c:tx>
          <c:spPr>
            <a:solidFill>
              <a:schemeClr val="accent1"/>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Casual'!$B$5:$B$42</c:f>
              <c:numCache>
                <c:formatCode>General</c:formatCode>
                <c:ptCount val="37"/>
                <c:pt idx="4">
                  <c:v>4</c:v>
                </c:pt>
              </c:numCache>
            </c:numRef>
          </c:val>
          <c:extLst>
            <c:ext xmlns:c16="http://schemas.microsoft.com/office/drawing/2014/chart" uri="{C3380CC4-5D6E-409C-BE32-E72D297353CC}">
              <c16:uniqueId val="{00000000-1F36-4F25-A20E-383139EFD1FA}"/>
            </c:ext>
          </c:extLst>
        </c:ser>
        <c:ser>
          <c:idx val="1"/>
          <c:order val="1"/>
          <c:tx>
            <c:strRef>
              <c:f>'D3Register Vs Casual'!$C$3:$C$4</c:f>
              <c:strCache>
                <c:ptCount val="1"/>
                <c:pt idx="0">
                  <c:v>1</c:v>
                </c:pt>
              </c:strCache>
            </c:strRef>
          </c:tx>
          <c:spPr>
            <a:solidFill>
              <a:schemeClr val="accent2"/>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Casual'!$C$5:$C$42</c:f>
              <c:numCache>
                <c:formatCode>General</c:formatCode>
                <c:ptCount val="37"/>
                <c:pt idx="0">
                  <c:v>1</c:v>
                </c:pt>
                <c:pt idx="1">
                  <c:v>2</c:v>
                </c:pt>
              </c:numCache>
            </c:numRef>
          </c:val>
          <c:extLst>
            <c:ext xmlns:c16="http://schemas.microsoft.com/office/drawing/2014/chart" uri="{C3380CC4-5D6E-409C-BE32-E72D297353CC}">
              <c16:uniqueId val="{00000001-1F36-4F25-A20E-383139EFD1FA}"/>
            </c:ext>
          </c:extLst>
        </c:ser>
        <c:ser>
          <c:idx val="2"/>
          <c:order val="2"/>
          <c:tx>
            <c:strRef>
              <c:f>'D3Register Vs Casual'!$D$3:$D$4</c:f>
              <c:strCache>
                <c:ptCount val="1"/>
                <c:pt idx="0">
                  <c:v>2</c:v>
                </c:pt>
              </c:strCache>
            </c:strRef>
          </c:tx>
          <c:spPr>
            <a:solidFill>
              <a:schemeClr val="accent3"/>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Casual'!$D$5:$D$42</c:f>
              <c:numCache>
                <c:formatCode>General</c:formatCode>
                <c:ptCount val="37"/>
                <c:pt idx="0">
                  <c:v>2</c:v>
                </c:pt>
                <c:pt idx="1">
                  <c:v>3</c:v>
                </c:pt>
              </c:numCache>
            </c:numRef>
          </c:val>
          <c:extLst>
            <c:ext xmlns:c16="http://schemas.microsoft.com/office/drawing/2014/chart" uri="{C3380CC4-5D6E-409C-BE32-E72D297353CC}">
              <c16:uniqueId val="{00000002-1F36-4F25-A20E-383139EFD1FA}"/>
            </c:ext>
          </c:extLst>
        </c:ser>
        <c:ser>
          <c:idx val="3"/>
          <c:order val="3"/>
          <c:tx>
            <c:strRef>
              <c:f>'D3Register Vs Casual'!$E$3:$E$4</c:f>
              <c:strCache>
                <c:ptCount val="1"/>
                <c:pt idx="0">
                  <c:v>3</c:v>
                </c:pt>
              </c:strCache>
            </c:strRef>
          </c:tx>
          <c:spPr>
            <a:solidFill>
              <a:schemeClr val="accent4"/>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Casual'!$E$5:$E$42</c:f>
              <c:numCache>
                <c:formatCode>General</c:formatCode>
                <c:ptCount val="37"/>
                <c:pt idx="0">
                  <c:v>3</c:v>
                </c:pt>
                <c:pt idx="2">
                  <c:v>5</c:v>
                </c:pt>
              </c:numCache>
            </c:numRef>
          </c:val>
          <c:extLst>
            <c:ext xmlns:c16="http://schemas.microsoft.com/office/drawing/2014/chart" uri="{C3380CC4-5D6E-409C-BE32-E72D297353CC}">
              <c16:uniqueId val="{00000003-1F36-4F25-A20E-383139EFD1FA}"/>
            </c:ext>
          </c:extLst>
        </c:ser>
        <c:ser>
          <c:idx val="4"/>
          <c:order val="4"/>
          <c:tx>
            <c:strRef>
              <c:f>'D3Register Vs Casual'!$F$3:$F$4</c:f>
              <c:strCache>
                <c:ptCount val="1"/>
                <c:pt idx="0">
                  <c:v>4</c:v>
                </c:pt>
              </c:strCache>
            </c:strRef>
          </c:tx>
          <c:spPr>
            <a:solidFill>
              <a:schemeClr val="accent5"/>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Casual'!$F$5:$F$42</c:f>
              <c:numCache>
                <c:formatCode>General</c:formatCode>
                <c:ptCount val="37"/>
                <c:pt idx="0">
                  <c:v>4</c:v>
                </c:pt>
                <c:pt idx="1">
                  <c:v>5</c:v>
                </c:pt>
              </c:numCache>
            </c:numRef>
          </c:val>
          <c:extLst>
            <c:ext xmlns:c16="http://schemas.microsoft.com/office/drawing/2014/chart" uri="{C3380CC4-5D6E-409C-BE32-E72D297353CC}">
              <c16:uniqueId val="{00000004-1F36-4F25-A20E-383139EFD1FA}"/>
            </c:ext>
          </c:extLst>
        </c:ser>
        <c:ser>
          <c:idx val="5"/>
          <c:order val="5"/>
          <c:tx>
            <c:strRef>
              <c:f>'D3Register Vs Casual'!$G$3:$G$4</c:f>
              <c:strCache>
                <c:ptCount val="1"/>
                <c:pt idx="0">
                  <c:v>5</c:v>
                </c:pt>
              </c:strCache>
            </c:strRef>
          </c:tx>
          <c:spPr>
            <a:solidFill>
              <a:schemeClr val="accent6"/>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Casual'!$G$5:$G$42</c:f>
              <c:numCache>
                <c:formatCode>General</c:formatCode>
                <c:ptCount val="37"/>
                <c:pt idx="0">
                  <c:v>5</c:v>
                </c:pt>
                <c:pt idx="2">
                  <c:v>7</c:v>
                </c:pt>
                <c:pt idx="3">
                  <c:v>8</c:v>
                </c:pt>
              </c:numCache>
            </c:numRef>
          </c:val>
          <c:extLst>
            <c:ext xmlns:c16="http://schemas.microsoft.com/office/drawing/2014/chart" uri="{C3380CC4-5D6E-409C-BE32-E72D297353CC}">
              <c16:uniqueId val="{00000005-1F36-4F25-A20E-383139EFD1FA}"/>
            </c:ext>
          </c:extLst>
        </c:ser>
        <c:ser>
          <c:idx val="6"/>
          <c:order val="6"/>
          <c:tx>
            <c:strRef>
              <c:f>'D3Register Vs Casual'!$H$3:$H$4</c:f>
              <c:strCache>
                <c:ptCount val="1"/>
                <c:pt idx="0">
                  <c:v>6</c:v>
                </c:pt>
              </c:strCache>
            </c:strRef>
          </c:tx>
          <c:spPr>
            <a:solidFill>
              <a:schemeClr val="accent1">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Casual'!$H$5:$H$42</c:f>
              <c:numCache>
                <c:formatCode>General</c:formatCode>
                <c:ptCount val="37"/>
                <c:pt idx="0">
                  <c:v>6</c:v>
                </c:pt>
                <c:pt idx="1">
                  <c:v>7</c:v>
                </c:pt>
                <c:pt idx="2">
                  <c:v>8</c:v>
                </c:pt>
                <c:pt idx="4">
                  <c:v>10</c:v>
                </c:pt>
              </c:numCache>
            </c:numRef>
          </c:val>
          <c:extLst>
            <c:ext xmlns:c16="http://schemas.microsoft.com/office/drawing/2014/chart" uri="{C3380CC4-5D6E-409C-BE32-E72D297353CC}">
              <c16:uniqueId val="{00000006-1F36-4F25-A20E-383139EFD1FA}"/>
            </c:ext>
          </c:extLst>
        </c:ser>
        <c:ser>
          <c:idx val="7"/>
          <c:order val="7"/>
          <c:tx>
            <c:strRef>
              <c:f>'D3Register Vs Casual'!$I$3:$I$4</c:f>
              <c:strCache>
                <c:ptCount val="1"/>
                <c:pt idx="0">
                  <c:v>7</c:v>
                </c:pt>
              </c:strCache>
            </c:strRef>
          </c:tx>
          <c:spPr>
            <a:solidFill>
              <a:schemeClr val="accent2">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Casual'!$I$5:$I$42</c:f>
              <c:numCache>
                <c:formatCode>General</c:formatCode>
                <c:ptCount val="37"/>
                <c:pt idx="0">
                  <c:v>7</c:v>
                </c:pt>
                <c:pt idx="1">
                  <c:v>8</c:v>
                </c:pt>
                <c:pt idx="3">
                  <c:v>10</c:v>
                </c:pt>
              </c:numCache>
            </c:numRef>
          </c:val>
          <c:extLst>
            <c:ext xmlns:c16="http://schemas.microsoft.com/office/drawing/2014/chart" uri="{C3380CC4-5D6E-409C-BE32-E72D297353CC}">
              <c16:uniqueId val="{00000007-1F36-4F25-A20E-383139EFD1FA}"/>
            </c:ext>
          </c:extLst>
        </c:ser>
        <c:ser>
          <c:idx val="8"/>
          <c:order val="8"/>
          <c:tx>
            <c:strRef>
              <c:f>'D3Register Vs Casual'!$J$3:$J$4</c:f>
              <c:strCache>
                <c:ptCount val="1"/>
                <c:pt idx="0">
                  <c:v>8</c:v>
                </c:pt>
              </c:strCache>
            </c:strRef>
          </c:tx>
          <c:spPr>
            <a:solidFill>
              <a:schemeClr val="accent3">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Casual'!$J$5:$J$42</c:f>
              <c:numCache>
                <c:formatCode>General</c:formatCode>
                <c:ptCount val="37"/>
                <c:pt idx="0">
                  <c:v>8</c:v>
                </c:pt>
                <c:pt idx="3">
                  <c:v>11</c:v>
                </c:pt>
                <c:pt idx="4">
                  <c:v>12</c:v>
                </c:pt>
              </c:numCache>
            </c:numRef>
          </c:val>
          <c:extLst>
            <c:ext xmlns:c16="http://schemas.microsoft.com/office/drawing/2014/chart" uri="{C3380CC4-5D6E-409C-BE32-E72D297353CC}">
              <c16:uniqueId val="{00000008-1F36-4F25-A20E-383139EFD1FA}"/>
            </c:ext>
          </c:extLst>
        </c:ser>
        <c:ser>
          <c:idx val="9"/>
          <c:order val="9"/>
          <c:tx>
            <c:strRef>
              <c:f>'D3Register Vs Casual'!$K$3:$K$4</c:f>
              <c:strCache>
                <c:ptCount val="1"/>
                <c:pt idx="0">
                  <c:v>9</c:v>
                </c:pt>
              </c:strCache>
            </c:strRef>
          </c:tx>
          <c:spPr>
            <a:solidFill>
              <a:schemeClr val="accent4">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Casual'!$K$5:$K$42</c:f>
              <c:numCache>
                <c:formatCode>General</c:formatCode>
                <c:ptCount val="37"/>
                <c:pt idx="0">
                  <c:v>9</c:v>
                </c:pt>
                <c:pt idx="1">
                  <c:v>10</c:v>
                </c:pt>
                <c:pt idx="2">
                  <c:v>11</c:v>
                </c:pt>
                <c:pt idx="3">
                  <c:v>12</c:v>
                </c:pt>
              </c:numCache>
            </c:numRef>
          </c:val>
          <c:extLst>
            <c:ext xmlns:c16="http://schemas.microsoft.com/office/drawing/2014/chart" uri="{C3380CC4-5D6E-409C-BE32-E72D297353CC}">
              <c16:uniqueId val="{00000009-1F36-4F25-A20E-383139EFD1FA}"/>
            </c:ext>
          </c:extLst>
        </c:ser>
        <c:ser>
          <c:idx val="10"/>
          <c:order val="10"/>
          <c:tx>
            <c:strRef>
              <c:f>'D3Register Vs Casual'!$L$3:$L$4</c:f>
              <c:strCache>
                <c:ptCount val="1"/>
                <c:pt idx="0">
                  <c:v>10</c:v>
                </c:pt>
              </c:strCache>
            </c:strRef>
          </c:tx>
          <c:spPr>
            <a:solidFill>
              <a:schemeClr val="accent5">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Casual'!$L$5:$L$42</c:f>
              <c:numCache>
                <c:formatCode>General</c:formatCode>
                <c:ptCount val="37"/>
                <c:pt idx="0">
                  <c:v>10</c:v>
                </c:pt>
                <c:pt idx="1">
                  <c:v>11</c:v>
                </c:pt>
                <c:pt idx="3">
                  <c:v>13</c:v>
                </c:pt>
              </c:numCache>
            </c:numRef>
          </c:val>
          <c:extLst>
            <c:ext xmlns:c16="http://schemas.microsoft.com/office/drawing/2014/chart" uri="{C3380CC4-5D6E-409C-BE32-E72D297353CC}">
              <c16:uniqueId val="{0000000A-1F36-4F25-A20E-383139EFD1FA}"/>
            </c:ext>
          </c:extLst>
        </c:ser>
        <c:ser>
          <c:idx val="11"/>
          <c:order val="11"/>
          <c:tx>
            <c:strRef>
              <c:f>'D3Register Vs Casual'!$M$3:$M$4</c:f>
              <c:strCache>
                <c:ptCount val="1"/>
                <c:pt idx="0">
                  <c:v>11</c:v>
                </c:pt>
              </c:strCache>
            </c:strRef>
          </c:tx>
          <c:spPr>
            <a:solidFill>
              <a:schemeClr val="accent6">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Casual'!$M$5:$M$42</c:f>
              <c:numCache>
                <c:formatCode>General</c:formatCode>
                <c:ptCount val="37"/>
                <c:pt idx="1">
                  <c:v>12</c:v>
                </c:pt>
              </c:numCache>
            </c:numRef>
          </c:val>
          <c:extLst>
            <c:ext xmlns:c16="http://schemas.microsoft.com/office/drawing/2014/chart" uri="{C3380CC4-5D6E-409C-BE32-E72D297353CC}">
              <c16:uniqueId val="{0000000B-1F36-4F25-A20E-383139EFD1FA}"/>
            </c:ext>
          </c:extLst>
        </c:ser>
        <c:ser>
          <c:idx val="12"/>
          <c:order val="12"/>
          <c:tx>
            <c:strRef>
              <c:f>'D3Register Vs Casual'!$N$3:$N$4</c:f>
              <c:strCache>
                <c:ptCount val="1"/>
                <c:pt idx="0">
                  <c:v>12</c:v>
                </c:pt>
              </c:strCache>
            </c:strRef>
          </c:tx>
          <c:spPr>
            <a:solidFill>
              <a:schemeClr val="accent1">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Casual'!$N$5:$N$42</c:f>
              <c:numCache>
                <c:formatCode>General</c:formatCode>
                <c:ptCount val="37"/>
                <c:pt idx="2">
                  <c:v>14</c:v>
                </c:pt>
                <c:pt idx="5">
                  <c:v>17</c:v>
                </c:pt>
              </c:numCache>
            </c:numRef>
          </c:val>
          <c:extLst>
            <c:ext xmlns:c16="http://schemas.microsoft.com/office/drawing/2014/chart" uri="{C3380CC4-5D6E-409C-BE32-E72D297353CC}">
              <c16:uniqueId val="{0000000C-1F36-4F25-A20E-383139EFD1FA}"/>
            </c:ext>
          </c:extLst>
        </c:ser>
        <c:ser>
          <c:idx val="13"/>
          <c:order val="13"/>
          <c:tx>
            <c:strRef>
              <c:f>'D3Register Vs Casual'!$O$3:$O$4</c:f>
              <c:strCache>
                <c:ptCount val="1"/>
                <c:pt idx="0">
                  <c:v>13</c:v>
                </c:pt>
              </c:strCache>
            </c:strRef>
          </c:tx>
          <c:spPr>
            <a:solidFill>
              <a:schemeClr val="accent2">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Casual'!$O$5:$O$42</c:f>
              <c:numCache>
                <c:formatCode>General</c:formatCode>
                <c:ptCount val="37"/>
                <c:pt idx="2">
                  <c:v>15</c:v>
                </c:pt>
              </c:numCache>
            </c:numRef>
          </c:val>
          <c:extLst>
            <c:ext xmlns:c16="http://schemas.microsoft.com/office/drawing/2014/chart" uri="{C3380CC4-5D6E-409C-BE32-E72D297353CC}">
              <c16:uniqueId val="{0000000D-1F36-4F25-A20E-383139EFD1FA}"/>
            </c:ext>
          </c:extLst>
        </c:ser>
        <c:ser>
          <c:idx val="14"/>
          <c:order val="14"/>
          <c:tx>
            <c:strRef>
              <c:f>'D3Register Vs Casual'!$P$3:$P$4</c:f>
              <c:strCache>
                <c:ptCount val="1"/>
                <c:pt idx="0">
                  <c:v>14</c:v>
                </c:pt>
              </c:strCache>
            </c:strRef>
          </c:tx>
          <c:spPr>
            <a:solidFill>
              <a:schemeClr val="accent3">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Casual'!$P$5:$P$42</c:f>
              <c:numCache>
                <c:formatCode>General</c:formatCode>
                <c:ptCount val="37"/>
                <c:pt idx="1">
                  <c:v>15</c:v>
                </c:pt>
              </c:numCache>
            </c:numRef>
          </c:val>
          <c:extLst>
            <c:ext xmlns:c16="http://schemas.microsoft.com/office/drawing/2014/chart" uri="{C3380CC4-5D6E-409C-BE32-E72D297353CC}">
              <c16:uniqueId val="{0000000E-1F36-4F25-A20E-383139EFD1FA}"/>
            </c:ext>
          </c:extLst>
        </c:ser>
        <c:ser>
          <c:idx val="15"/>
          <c:order val="15"/>
          <c:tx>
            <c:strRef>
              <c:f>'D3Register Vs Casual'!$Q$3:$Q$4</c:f>
              <c:strCache>
                <c:ptCount val="1"/>
                <c:pt idx="0">
                  <c:v>15</c:v>
                </c:pt>
              </c:strCache>
            </c:strRef>
          </c:tx>
          <c:spPr>
            <a:solidFill>
              <a:schemeClr val="accent4">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Casual'!$Q$5:$Q$42</c:f>
              <c:numCache>
                <c:formatCode>General</c:formatCode>
                <c:ptCount val="37"/>
                <c:pt idx="0">
                  <c:v>15</c:v>
                </c:pt>
                <c:pt idx="1">
                  <c:v>16</c:v>
                </c:pt>
                <c:pt idx="2">
                  <c:v>17</c:v>
                </c:pt>
              </c:numCache>
            </c:numRef>
          </c:val>
          <c:extLst>
            <c:ext xmlns:c16="http://schemas.microsoft.com/office/drawing/2014/chart" uri="{C3380CC4-5D6E-409C-BE32-E72D297353CC}">
              <c16:uniqueId val="{0000000F-1F36-4F25-A20E-383139EFD1FA}"/>
            </c:ext>
          </c:extLst>
        </c:ser>
        <c:ser>
          <c:idx val="16"/>
          <c:order val="16"/>
          <c:tx>
            <c:strRef>
              <c:f>'D3Register Vs Casual'!$R$3:$R$4</c:f>
              <c:strCache>
                <c:ptCount val="1"/>
                <c:pt idx="0">
                  <c:v>16</c:v>
                </c:pt>
              </c:strCache>
            </c:strRef>
          </c:tx>
          <c:spPr>
            <a:solidFill>
              <a:schemeClr val="accent5">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Casual'!$R$5:$R$42</c:f>
              <c:numCache>
                <c:formatCode>General</c:formatCode>
                <c:ptCount val="37"/>
                <c:pt idx="0">
                  <c:v>16</c:v>
                </c:pt>
                <c:pt idx="5">
                  <c:v>21</c:v>
                </c:pt>
              </c:numCache>
            </c:numRef>
          </c:val>
          <c:extLst>
            <c:ext xmlns:c16="http://schemas.microsoft.com/office/drawing/2014/chart" uri="{C3380CC4-5D6E-409C-BE32-E72D297353CC}">
              <c16:uniqueId val="{00000010-1F36-4F25-A20E-383139EFD1FA}"/>
            </c:ext>
          </c:extLst>
        </c:ser>
        <c:ser>
          <c:idx val="17"/>
          <c:order val="17"/>
          <c:tx>
            <c:strRef>
              <c:f>'D3Register Vs Casual'!$S$3:$S$4</c:f>
              <c:strCache>
                <c:ptCount val="1"/>
                <c:pt idx="0">
                  <c:v>17</c:v>
                </c:pt>
              </c:strCache>
            </c:strRef>
          </c:tx>
          <c:spPr>
            <a:solidFill>
              <a:schemeClr val="accent6">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Casual'!$S$5:$S$42</c:f>
              <c:numCache>
                <c:formatCode>General</c:formatCode>
                <c:ptCount val="37"/>
                <c:pt idx="0">
                  <c:v>17</c:v>
                </c:pt>
                <c:pt idx="1">
                  <c:v>18</c:v>
                </c:pt>
                <c:pt idx="3">
                  <c:v>20</c:v>
                </c:pt>
              </c:numCache>
            </c:numRef>
          </c:val>
          <c:extLst>
            <c:ext xmlns:c16="http://schemas.microsoft.com/office/drawing/2014/chart" uri="{C3380CC4-5D6E-409C-BE32-E72D297353CC}">
              <c16:uniqueId val="{00000011-1F36-4F25-A20E-383139EFD1FA}"/>
            </c:ext>
          </c:extLst>
        </c:ser>
        <c:ser>
          <c:idx val="18"/>
          <c:order val="18"/>
          <c:tx>
            <c:strRef>
              <c:f>'D3Register Vs Casual'!$T$3:$T$4</c:f>
              <c:strCache>
                <c:ptCount val="1"/>
                <c:pt idx="0">
                  <c:v>19</c:v>
                </c:pt>
              </c:strCache>
            </c:strRef>
          </c:tx>
          <c:spPr>
            <a:solidFill>
              <a:schemeClr val="accent1">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Casual'!$T$5:$T$42</c:f>
              <c:numCache>
                <c:formatCode>General</c:formatCode>
                <c:ptCount val="37"/>
                <c:pt idx="1">
                  <c:v>20</c:v>
                </c:pt>
                <c:pt idx="2">
                  <c:v>21</c:v>
                </c:pt>
                <c:pt idx="6">
                  <c:v>25</c:v>
                </c:pt>
              </c:numCache>
            </c:numRef>
          </c:val>
          <c:extLst>
            <c:ext xmlns:c16="http://schemas.microsoft.com/office/drawing/2014/chart" uri="{C3380CC4-5D6E-409C-BE32-E72D297353CC}">
              <c16:uniqueId val="{00000012-1F36-4F25-A20E-383139EFD1FA}"/>
            </c:ext>
          </c:extLst>
        </c:ser>
        <c:ser>
          <c:idx val="19"/>
          <c:order val="19"/>
          <c:tx>
            <c:strRef>
              <c:f>'D3Register Vs Casual'!$U$3:$U$4</c:f>
              <c:strCache>
                <c:ptCount val="1"/>
                <c:pt idx="0">
                  <c:v>20</c:v>
                </c:pt>
              </c:strCache>
            </c:strRef>
          </c:tx>
          <c:spPr>
            <a:solidFill>
              <a:schemeClr val="accent2">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Casual'!$U$5:$U$42</c:f>
              <c:numCache>
                <c:formatCode>General</c:formatCode>
                <c:ptCount val="37"/>
                <c:pt idx="0">
                  <c:v>20</c:v>
                </c:pt>
                <c:pt idx="1">
                  <c:v>21</c:v>
                </c:pt>
              </c:numCache>
            </c:numRef>
          </c:val>
          <c:extLst>
            <c:ext xmlns:c16="http://schemas.microsoft.com/office/drawing/2014/chart" uri="{C3380CC4-5D6E-409C-BE32-E72D297353CC}">
              <c16:uniqueId val="{00000013-1F36-4F25-A20E-383139EFD1FA}"/>
            </c:ext>
          </c:extLst>
        </c:ser>
        <c:ser>
          <c:idx val="20"/>
          <c:order val="20"/>
          <c:tx>
            <c:strRef>
              <c:f>'D3Register Vs Casual'!$V$3:$V$4</c:f>
              <c:strCache>
                <c:ptCount val="1"/>
                <c:pt idx="0">
                  <c:v>21</c:v>
                </c:pt>
              </c:strCache>
            </c:strRef>
          </c:tx>
          <c:spPr>
            <a:solidFill>
              <a:schemeClr val="accent3">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Casual'!$V$5:$V$42</c:f>
              <c:numCache>
                <c:formatCode>General</c:formatCode>
                <c:ptCount val="37"/>
                <c:pt idx="2">
                  <c:v>23</c:v>
                </c:pt>
                <c:pt idx="5">
                  <c:v>26</c:v>
                </c:pt>
              </c:numCache>
            </c:numRef>
          </c:val>
          <c:extLst>
            <c:ext xmlns:c16="http://schemas.microsoft.com/office/drawing/2014/chart" uri="{C3380CC4-5D6E-409C-BE32-E72D297353CC}">
              <c16:uniqueId val="{00000014-1F36-4F25-A20E-383139EFD1FA}"/>
            </c:ext>
          </c:extLst>
        </c:ser>
        <c:ser>
          <c:idx val="21"/>
          <c:order val="21"/>
          <c:tx>
            <c:strRef>
              <c:f>'D3Register Vs Casual'!$W$3:$W$4</c:f>
              <c:strCache>
                <c:ptCount val="1"/>
                <c:pt idx="0">
                  <c:v>22</c:v>
                </c:pt>
              </c:strCache>
            </c:strRef>
          </c:tx>
          <c:spPr>
            <a:solidFill>
              <a:schemeClr val="accent4">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Casual'!$W$5:$W$42</c:f>
              <c:numCache>
                <c:formatCode>General</c:formatCode>
                <c:ptCount val="37"/>
                <c:pt idx="0">
                  <c:v>22</c:v>
                </c:pt>
                <c:pt idx="1">
                  <c:v>23</c:v>
                </c:pt>
                <c:pt idx="2">
                  <c:v>24</c:v>
                </c:pt>
                <c:pt idx="5">
                  <c:v>27</c:v>
                </c:pt>
                <c:pt idx="7">
                  <c:v>29</c:v>
                </c:pt>
              </c:numCache>
            </c:numRef>
          </c:val>
          <c:extLst>
            <c:ext xmlns:c16="http://schemas.microsoft.com/office/drawing/2014/chart" uri="{C3380CC4-5D6E-409C-BE32-E72D297353CC}">
              <c16:uniqueId val="{00000015-1F36-4F25-A20E-383139EFD1FA}"/>
            </c:ext>
          </c:extLst>
        </c:ser>
        <c:ser>
          <c:idx val="22"/>
          <c:order val="22"/>
          <c:tx>
            <c:strRef>
              <c:f>'D3Register Vs Casual'!$X$3:$X$4</c:f>
              <c:strCache>
                <c:ptCount val="1"/>
                <c:pt idx="0">
                  <c:v>23</c:v>
                </c:pt>
              </c:strCache>
            </c:strRef>
          </c:tx>
          <c:spPr>
            <a:solidFill>
              <a:schemeClr val="accent5">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Casual'!$X$5:$X$42</c:f>
              <c:numCache>
                <c:formatCode>General</c:formatCode>
                <c:ptCount val="37"/>
                <c:pt idx="1">
                  <c:v>24</c:v>
                </c:pt>
              </c:numCache>
            </c:numRef>
          </c:val>
          <c:extLst>
            <c:ext xmlns:c16="http://schemas.microsoft.com/office/drawing/2014/chart" uri="{C3380CC4-5D6E-409C-BE32-E72D297353CC}">
              <c16:uniqueId val="{00000016-1F36-4F25-A20E-383139EFD1FA}"/>
            </c:ext>
          </c:extLst>
        </c:ser>
        <c:ser>
          <c:idx val="23"/>
          <c:order val="23"/>
          <c:tx>
            <c:strRef>
              <c:f>'D3Register Vs Casual'!$Y$3:$Y$4</c:f>
              <c:strCache>
                <c:ptCount val="1"/>
                <c:pt idx="0">
                  <c:v>25</c:v>
                </c:pt>
              </c:strCache>
            </c:strRef>
          </c:tx>
          <c:spPr>
            <a:solidFill>
              <a:schemeClr val="accent6">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Casual'!$Y$5:$Y$42</c:f>
              <c:numCache>
                <c:formatCode>General</c:formatCode>
                <c:ptCount val="37"/>
                <c:pt idx="1">
                  <c:v>26</c:v>
                </c:pt>
                <c:pt idx="3">
                  <c:v>28</c:v>
                </c:pt>
              </c:numCache>
            </c:numRef>
          </c:val>
          <c:extLst>
            <c:ext xmlns:c16="http://schemas.microsoft.com/office/drawing/2014/chart" uri="{C3380CC4-5D6E-409C-BE32-E72D297353CC}">
              <c16:uniqueId val="{00000017-1F36-4F25-A20E-383139EFD1FA}"/>
            </c:ext>
          </c:extLst>
        </c:ser>
        <c:ser>
          <c:idx val="24"/>
          <c:order val="24"/>
          <c:tx>
            <c:strRef>
              <c:f>'D3Register Vs Casual'!$Z$3:$Z$4</c:f>
              <c:strCache>
                <c:ptCount val="1"/>
                <c:pt idx="0">
                  <c:v>26</c:v>
                </c:pt>
              </c:strCache>
            </c:strRef>
          </c:tx>
          <c:spPr>
            <a:solidFill>
              <a:schemeClr val="accent1">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Casual'!$Z$5:$Z$42</c:f>
              <c:numCache>
                <c:formatCode>General</c:formatCode>
                <c:ptCount val="37"/>
                <c:pt idx="0">
                  <c:v>26</c:v>
                </c:pt>
                <c:pt idx="2">
                  <c:v>28</c:v>
                </c:pt>
                <c:pt idx="4">
                  <c:v>30</c:v>
                </c:pt>
              </c:numCache>
            </c:numRef>
          </c:val>
          <c:extLst>
            <c:ext xmlns:c16="http://schemas.microsoft.com/office/drawing/2014/chart" uri="{C3380CC4-5D6E-409C-BE32-E72D297353CC}">
              <c16:uniqueId val="{00000018-1F36-4F25-A20E-383139EFD1FA}"/>
            </c:ext>
          </c:extLst>
        </c:ser>
        <c:ser>
          <c:idx val="25"/>
          <c:order val="25"/>
          <c:tx>
            <c:strRef>
              <c:f>'D3Register Vs Casual'!$AA$3:$AA$4</c:f>
              <c:strCache>
                <c:ptCount val="1"/>
                <c:pt idx="0">
                  <c:v>27</c:v>
                </c:pt>
              </c:strCache>
            </c:strRef>
          </c:tx>
          <c:spPr>
            <a:solidFill>
              <a:schemeClr val="accent2">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Casual'!$AA$5:$AA$42</c:f>
              <c:numCache>
                <c:formatCode>General</c:formatCode>
                <c:ptCount val="37"/>
                <c:pt idx="3">
                  <c:v>30</c:v>
                </c:pt>
              </c:numCache>
            </c:numRef>
          </c:val>
          <c:extLst>
            <c:ext xmlns:c16="http://schemas.microsoft.com/office/drawing/2014/chart" uri="{C3380CC4-5D6E-409C-BE32-E72D297353CC}">
              <c16:uniqueId val="{00000019-1F36-4F25-A20E-383139EFD1FA}"/>
            </c:ext>
          </c:extLst>
        </c:ser>
        <c:ser>
          <c:idx val="26"/>
          <c:order val="26"/>
          <c:tx>
            <c:strRef>
              <c:f>'D3Register Vs Casual'!$AB$3:$AB$4</c:f>
              <c:strCache>
                <c:ptCount val="1"/>
                <c:pt idx="0">
                  <c:v>28</c:v>
                </c:pt>
              </c:strCache>
            </c:strRef>
          </c:tx>
          <c:spPr>
            <a:solidFill>
              <a:schemeClr val="accent3">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Casual'!$AB$5:$AB$42</c:f>
              <c:numCache>
                <c:formatCode>General</c:formatCode>
                <c:ptCount val="37"/>
                <c:pt idx="2">
                  <c:v>30</c:v>
                </c:pt>
                <c:pt idx="4">
                  <c:v>32</c:v>
                </c:pt>
              </c:numCache>
            </c:numRef>
          </c:val>
          <c:extLst>
            <c:ext xmlns:c16="http://schemas.microsoft.com/office/drawing/2014/chart" uri="{C3380CC4-5D6E-409C-BE32-E72D297353CC}">
              <c16:uniqueId val="{0000001A-1F36-4F25-A20E-383139EFD1FA}"/>
            </c:ext>
          </c:extLst>
        </c:ser>
        <c:ser>
          <c:idx val="27"/>
          <c:order val="27"/>
          <c:tx>
            <c:strRef>
              <c:f>'D3Register Vs Casual'!$AC$3:$AC$4</c:f>
              <c:strCache>
                <c:ptCount val="1"/>
                <c:pt idx="0">
                  <c:v>29</c:v>
                </c:pt>
              </c:strCache>
            </c:strRef>
          </c:tx>
          <c:spPr>
            <a:solidFill>
              <a:schemeClr val="accent4">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Casual'!$AC$5:$AC$42</c:f>
              <c:numCache>
                <c:formatCode>General</c:formatCode>
                <c:ptCount val="37"/>
                <c:pt idx="0">
                  <c:v>29</c:v>
                </c:pt>
                <c:pt idx="1">
                  <c:v>30</c:v>
                </c:pt>
                <c:pt idx="3">
                  <c:v>32</c:v>
                </c:pt>
              </c:numCache>
            </c:numRef>
          </c:val>
          <c:extLst>
            <c:ext xmlns:c16="http://schemas.microsoft.com/office/drawing/2014/chart" uri="{C3380CC4-5D6E-409C-BE32-E72D297353CC}">
              <c16:uniqueId val="{0000001B-1F36-4F25-A20E-383139EFD1FA}"/>
            </c:ext>
          </c:extLst>
        </c:ser>
        <c:ser>
          <c:idx val="28"/>
          <c:order val="28"/>
          <c:tx>
            <c:strRef>
              <c:f>'D3Register Vs Casual'!$AD$3:$AD$4</c:f>
              <c:strCache>
                <c:ptCount val="1"/>
                <c:pt idx="0">
                  <c:v>30</c:v>
                </c:pt>
              </c:strCache>
            </c:strRef>
          </c:tx>
          <c:spPr>
            <a:solidFill>
              <a:schemeClr val="accent5">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Casual'!$AD$5:$AD$42</c:f>
              <c:numCache>
                <c:formatCode>General</c:formatCode>
                <c:ptCount val="37"/>
                <c:pt idx="1">
                  <c:v>31</c:v>
                </c:pt>
                <c:pt idx="3">
                  <c:v>33</c:v>
                </c:pt>
              </c:numCache>
            </c:numRef>
          </c:val>
          <c:extLst>
            <c:ext xmlns:c16="http://schemas.microsoft.com/office/drawing/2014/chart" uri="{C3380CC4-5D6E-409C-BE32-E72D297353CC}">
              <c16:uniqueId val="{0000001C-1F36-4F25-A20E-383139EFD1FA}"/>
            </c:ext>
          </c:extLst>
        </c:ser>
        <c:ser>
          <c:idx val="29"/>
          <c:order val="29"/>
          <c:tx>
            <c:strRef>
              <c:f>'D3Register Vs Casual'!$AE$3:$AE$4</c:f>
              <c:strCache>
                <c:ptCount val="1"/>
                <c:pt idx="0">
                  <c:v>31</c:v>
                </c:pt>
              </c:strCache>
            </c:strRef>
          </c:tx>
          <c:spPr>
            <a:solidFill>
              <a:schemeClr val="accent6">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Casual'!$AE$5:$AE$42</c:f>
              <c:numCache>
                <c:formatCode>General</c:formatCode>
                <c:ptCount val="37"/>
                <c:pt idx="1">
                  <c:v>32</c:v>
                </c:pt>
                <c:pt idx="3">
                  <c:v>34</c:v>
                </c:pt>
                <c:pt idx="5">
                  <c:v>36</c:v>
                </c:pt>
              </c:numCache>
            </c:numRef>
          </c:val>
          <c:extLst>
            <c:ext xmlns:c16="http://schemas.microsoft.com/office/drawing/2014/chart" uri="{C3380CC4-5D6E-409C-BE32-E72D297353CC}">
              <c16:uniqueId val="{0000001D-1F36-4F25-A20E-383139EFD1FA}"/>
            </c:ext>
          </c:extLst>
        </c:ser>
        <c:ser>
          <c:idx val="30"/>
          <c:order val="30"/>
          <c:tx>
            <c:strRef>
              <c:f>'D3Register Vs Casual'!$AF$3:$AF$4</c:f>
              <c:strCache>
                <c:ptCount val="1"/>
                <c:pt idx="0">
                  <c:v>32</c:v>
                </c:pt>
              </c:strCache>
            </c:strRef>
          </c:tx>
          <c:spPr>
            <a:solidFill>
              <a:schemeClr val="accent1">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Casual'!$AF$5:$AF$42</c:f>
              <c:numCache>
                <c:formatCode>General</c:formatCode>
                <c:ptCount val="37"/>
                <c:pt idx="15">
                  <c:v>47</c:v>
                </c:pt>
              </c:numCache>
            </c:numRef>
          </c:val>
          <c:extLst>
            <c:ext xmlns:c16="http://schemas.microsoft.com/office/drawing/2014/chart" uri="{C3380CC4-5D6E-409C-BE32-E72D297353CC}">
              <c16:uniqueId val="{0000001E-1F36-4F25-A20E-383139EFD1FA}"/>
            </c:ext>
          </c:extLst>
        </c:ser>
        <c:ser>
          <c:idx val="31"/>
          <c:order val="31"/>
          <c:tx>
            <c:strRef>
              <c:f>'D3Register Vs Casual'!$AG$3:$AG$4</c:f>
              <c:strCache>
                <c:ptCount val="1"/>
                <c:pt idx="0">
                  <c:v>33</c:v>
                </c:pt>
              </c:strCache>
            </c:strRef>
          </c:tx>
          <c:spPr>
            <a:solidFill>
              <a:schemeClr val="accent2">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Casual'!$AG$5:$AG$42</c:f>
              <c:numCache>
                <c:formatCode>General</c:formatCode>
                <c:ptCount val="37"/>
                <c:pt idx="0">
                  <c:v>33</c:v>
                </c:pt>
                <c:pt idx="1">
                  <c:v>34</c:v>
                </c:pt>
              </c:numCache>
            </c:numRef>
          </c:val>
          <c:extLst>
            <c:ext xmlns:c16="http://schemas.microsoft.com/office/drawing/2014/chart" uri="{C3380CC4-5D6E-409C-BE32-E72D297353CC}">
              <c16:uniqueId val="{0000001F-1F36-4F25-A20E-383139EFD1FA}"/>
            </c:ext>
          </c:extLst>
        </c:ser>
        <c:ser>
          <c:idx val="32"/>
          <c:order val="32"/>
          <c:tx>
            <c:strRef>
              <c:f>'D3Register Vs Casual'!$AH$3:$AH$4</c:f>
              <c:strCache>
                <c:ptCount val="1"/>
                <c:pt idx="0">
                  <c:v>34</c:v>
                </c:pt>
              </c:strCache>
            </c:strRef>
          </c:tx>
          <c:spPr>
            <a:solidFill>
              <a:schemeClr val="accent3">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Casual'!$AH$5:$AH$42</c:f>
              <c:numCache>
                <c:formatCode>General</c:formatCode>
                <c:ptCount val="37"/>
                <c:pt idx="0">
                  <c:v>34</c:v>
                </c:pt>
                <c:pt idx="1">
                  <c:v>35</c:v>
                </c:pt>
                <c:pt idx="2">
                  <c:v>36</c:v>
                </c:pt>
                <c:pt idx="3">
                  <c:v>37</c:v>
                </c:pt>
                <c:pt idx="4">
                  <c:v>38</c:v>
                </c:pt>
                <c:pt idx="5">
                  <c:v>39</c:v>
                </c:pt>
              </c:numCache>
            </c:numRef>
          </c:val>
          <c:extLst>
            <c:ext xmlns:c16="http://schemas.microsoft.com/office/drawing/2014/chart" uri="{C3380CC4-5D6E-409C-BE32-E72D297353CC}">
              <c16:uniqueId val="{00000020-1F36-4F25-A20E-383139EFD1FA}"/>
            </c:ext>
          </c:extLst>
        </c:ser>
        <c:ser>
          <c:idx val="33"/>
          <c:order val="33"/>
          <c:tx>
            <c:strRef>
              <c:f>'D3Register Vs Casual'!$AI$3:$AI$4</c:f>
              <c:strCache>
                <c:ptCount val="1"/>
                <c:pt idx="0">
                  <c:v>35</c:v>
                </c:pt>
              </c:strCache>
            </c:strRef>
          </c:tx>
          <c:spPr>
            <a:solidFill>
              <a:schemeClr val="accent4">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Casual'!$AI$5:$AI$42</c:f>
              <c:numCache>
                <c:formatCode>General</c:formatCode>
                <c:ptCount val="37"/>
                <c:pt idx="1">
                  <c:v>36</c:v>
                </c:pt>
                <c:pt idx="5">
                  <c:v>40</c:v>
                </c:pt>
                <c:pt idx="12">
                  <c:v>47</c:v>
                </c:pt>
              </c:numCache>
            </c:numRef>
          </c:val>
          <c:extLst>
            <c:ext xmlns:c16="http://schemas.microsoft.com/office/drawing/2014/chart" uri="{C3380CC4-5D6E-409C-BE32-E72D297353CC}">
              <c16:uniqueId val="{00000021-1F36-4F25-A20E-383139EFD1FA}"/>
            </c:ext>
          </c:extLst>
        </c:ser>
        <c:ser>
          <c:idx val="34"/>
          <c:order val="34"/>
          <c:tx>
            <c:strRef>
              <c:f>'D3Register Vs Casual'!$AJ$3:$AJ$4</c:f>
              <c:strCache>
                <c:ptCount val="1"/>
                <c:pt idx="0">
                  <c:v>36</c:v>
                </c:pt>
              </c:strCache>
            </c:strRef>
          </c:tx>
          <c:spPr>
            <a:solidFill>
              <a:schemeClr val="accent5">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Casual'!$AJ$5:$AJ$42</c:f>
              <c:numCache>
                <c:formatCode>General</c:formatCode>
                <c:ptCount val="37"/>
                <c:pt idx="3">
                  <c:v>39</c:v>
                </c:pt>
                <c:pt idx="11">
                  <c:v>47</c:v>
                </c:pt>
              </c:numCache>
            </c:numRef>
          </c:val>
          <c:extLst>
            <c:ext xmlns:c16="http://schemas.microsoft.com/office/drawing/2014/chart" uri="{C3380CC4-5D6E-409C-BE32-E72D297353CC}">
              <c16:uniqueId val="{00000022-1F36-4F25-A20E-383139EFD1FA}"/>
            </c:ext>
          </c:extLst>
        </c:ser>
        <c:ser>
          <c:idx val="35"/>
          <c:order val="35"/>
          <c:tx>
            <c:strRef>
              <c:f>'D3Register Vs Casual'!$AK$3:$AK$4</c:f>
              <c:strCache>
                <c:ptCount val="1"/>
                <c:pt idx="0">
                  <c:v>37</c:v>
                </c:pt>
              </c:strCache>
            </c:strRef>
          </c:tx>
          <c:spPr>
            <a:solidFill>
              <a:schemeClr val="accent6">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Casual'!$AK$5:$AK$42</c:f>
              <c:numCache>
                <c:formatCode>General</c:formatCode>
                <c:ptCount val="37"/>
                <c:pt idx="0">
                  <c:v>37</c:v>
                </c:pt>
                <c:pt idx="2">
                  <c:v>39</c:v>
                </c:pt>
              </c:numCache>
            </c:numRef>
          </c:val>
          <c:extLst>
            <c:ext xmlns:c16="http://schemas.microsoft.com/office/drawing/2014/chart" uri="{C3380CC4-5D6E-409C-BE32-E72D297353CC}">
              <c16:uniqueId val="{00000023-1F36-4F25-A20E-383139EFD1FA}"/>
            </c:ext>
          </c:extLst>
        </c:ser>
        <c:ser>
          <c:idx val="36"/>
          <c:order val="36"/>
          <c:tx>
            <c:strRef>
              <c:f>'D3Register Vs Casual'!$AL$3:$AL$4</c:f>
              <c:strCache>
                <c:ptCount val="1"/>
                <c:pt idx="0">
                  <c:v>38</c:v>
                </c:pt>
              </c:strCache>
            </c:strRef>
          </c:tx>
          <c:spPr>
            <a:solidFill>
              <a:schemeClr val="accent1">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Casual'!$AL$5:$AL$42</c:f>
              <c:numCache>
                <c:formatCode>General</c:formatCode>
                <c:ptCount val="37"/>
                <c:pt idx="5">
                  <c:v>43</c:v>
                </c:pt>
                <c:pt idx="7">
                  <c:v>45</c:v>
                </c:pt>
              </c:numCache>
            </c:numRef>
          </c:val>
          <c:extLst>
            <c:ext xmlns:c16="http://schemas.microsoft.com/office/drawing/2014/chart" uri="{C3380CC4-5D6E-409C-BE32-E72D297353CC}">
              <c16:uniqueId val="{00000024-1F36-4F25-A20E-383139EFD1FA}"/>
            </c:ext>
          </c:extLst>
        </c:ser>
        <c:ser>
          <c:idx val="37"/>
          <c:order val="37"/>
          <c:tx>
            <c:strRef>
              <c:f>'D3Register Vs Casual'!$AM$3:$AM$4</c:f>
              <c:strCache>
                <c:ptCount val="1"/>
                <c:pt idx="0">
                  <c:v>39</c:v>
                </c:pt>
              </c:strCache>
            </c:strRef>
          </c:tx>
          <c:spPr>
            <a:solidFill>
              <a:schemeClr val="accent2">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Casual'!$AM$5:$AM$42</c:f>
              <c:numCache>
                <c:formatCode>General</c:formatCode>
                <c:ptCount val="37"/>
                <c:pt idx="0">
                  <c:v>39</c:v>
                </c:pt>
                <c:pt idx="1">
                  <c:v>40</c:v>
                </c:pt>
                <c:pt idx="2">
                  <c:v>41</c:v>
                </c:pt>
                <c:pt idx="5">
                  <c:v>44</c:v>
                </c:pt>
                <c:pt idx="6">
                  <c:v>45</c:v>
                </c:pt>
              </c:numCache>
            </c:numRef>
          </c:val>
          <c:extLst>
            <c:ext xmlns:c16="http://schemas.microsoft.com/office/drawing/2014/chart" uri="{C3380CC4-5D6E-409C-BE32-E72D297353CC}">
              <c16:uniqueId val="{00000025-1F36-4F25-A20E-383139EFD1FA}"/>
            </c:ext>
          </c:extLst>
        </c:ser>
        <c:ser>
          <c:idx val="38"/>
          <c:order val="38"/>
          <c:tx>
            <c:strRef>
              <c:f>'D3Register Vs Casual'!$AN$3:$AN$4</c:f>
              <c:strCache>
                <c:ptCount val="1"/>
                <c:pt idx="0">
                  <c:v>40</c:v>
                </c:pt>
              </c:strCache>
            </c:strRef>
          </c:tx>
          <c:spPr>
            <a:solidFill>
              <a:schemeClr val="accent3">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Casual'!$AN$5:$AN$42</c:f>
              <c:numCache>
                <c:formatCode>General</c:formatCode>
                <c:ptCount val="37"/>
                <c:pt idx="1">
                  <c:v>41</c:v>
                </c:pt>
                <c:pt idx="4">
                  <c:v>44</c:v>
                </c:pt>
              </c:numCache>
            </c:numRef>
          </c:val>
          <c:extLst>
            <c:ext xmlns:c16="http://schemas.microsoft.com/office/drawing/2014/chart" uri="{C3380CC4-5D6E-409C-BE32-E72D297353CC}">
              <c16:uniqueId val="{00000026-1F36-4F25-A20E-383139EFD1FA}"/>
            </c:ext>
          </c:extLst>
        </c:ser>
        <c:ser>
          <c:idx val="39"/>
          <c:order val="39"/>
          <c:tx>
            <c:strRef>
              <c:f>'D3Register Vs Casual'!$AO$3:$AO$4</c:f>
              <c:strCache>
                <c:ptCount val="1"/>
                <c:pt idx="0">
                  <c:v>41</c:v>
                </c:pt>
              </c:strCache>
            </c:strRef>
          </c:tx>
          <c:spPr>
            <a:solidFill>
              <a:schemeClr val="accent4">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Casual'!$AO$5:$AO$42</c:f>
              <c:numCache>
                <c:formatCode>General</c:formatCode>
                <c:ptCount val="37"/>
                <c:pt idx="2">
                  <c:v>43</c:v>
                </c:pt>
                <c:pt idx="3">
                  <c:v>44</c:v>
                </c:pt>
              </c:numCache>
            </c:numRef>
          </c:val>
          <c:extLst>
            <c:ext xmlns:c16="http://schemas.microsoft.com/office/drawing/2014/chart" uri="{C3380CC4-5D6E-409C-BE32-E72D297353CC}">
              <c16:uniqueId val="{00000027-1F36-4F25-A20E-383139EFD1FA}"/>
            </c:ext>
          </c:extLst>
        </c:ser>
        <c:ser>
          <c:idx val="40"/>
          <c:order val="40"/>
          <c:tx>
            <c:strRef>
              <c:f>'D3Register Vs Casual'!$AP$3:$AP$4</c:f>
              <c:strCache>
                <c:ptCount val="1"/>
                <c:pt idx="0">
                  <c:v>42</c:v>
                </c:pt>
              </c:strCache>
            </c:strRef>
          </c:tx>
          <c:spPr>
            <a:solidFill>
              <a:schemeClr val="accent5">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Casual'!$AP$5:$AP$42</c:f>
              <c:numCache>
                <c:formatCode>General</c:formatCode>
                <c:ptCount val="37"/>
                <c:pt idx="1">
                  <c:v>43</c:v>
                </c:pt>
                <c:pt idx="4">
                  <c:v>46</c:v>
                </c:pt>
                <c:pt idx="6">
                  <c:v>48</c:v>
                </c:pt>
                <c:pt idx="9">
                  <c:v>51</c:v>
                </c:pt>
                <c:pt idx="10">
                  <c:v>52</c:v>
                </c:pt>
              </c:numCache>
            </c:numRef>
          </c:val>
          <c:extLst>
            <c:ext xmlns:c16="http://schemas.microsoft.com/office/drawing/2014/chart" uri="{C3380CC4-5D6E-409C-BE32-E72D297353CC}">
              <c16:uniqueId val="{00000028-1F36-4F25-A20E-383139EFD1FA}"/>
            </c:ext>
          </c:extLst>
        </c:ser>
        <c:ser>
          <c:idx val="41"/>
          <c:order val="41"/>
          <c:tx>
            <c:strRef>
              <c:f>'D3Register Vs Casual'!$AQ$3:$AQ$4</c:f>
              <c:strCache>
                <c:ptCount val="1"/>
                <c:pt idx="0">
                  <c:v>43</c:v>
                </c:pt>
              </c:strCache>
            </c:strRef>
          </c:tx>
          <c:spPr>
            <a:solidFill>
              <a:schemeClr val="accent6">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Casual'!$AQ$5:$AQ$42</c:f>
              <c:numCache>
                <c:formatCode>General</c:formatCode>
                <c:ptCount val="37"/>
                <c:pt idx="0">
                  <c:v>43</c:v>
                </c:pt>
                <c:pt idx="2">
                  <c:v>45</c:v>
                </c:pt>
                <c:pt idx="4">
                  <c:v>47</c:v>
                </c:pt>
              </c:numCache>
            </c:numRef>
          </c:val>
          <c:extLst>
            <c:ext xmlns:c16="http://schemas.microsoft.com/office/drawing/2014/chart" uri="{C3380CC4-5D6E-409C-BE32-E72D297353CC}">
              <c16:uniqueId val="{00000029-1F36-4F25-A20E-383139EFD1FA}"/>
            </c:ext>
          </c:extLst>
        </c:ser>
        <c:ser>
          <c:idx val="42"/>
          <c:order val="42"/>
          <c:tx>
            <c:strRef>
              <c:f>'D3Register Vs Casual'!$AR$3:$AR$4</c:f>
              <c:strCache>
                <c:ptCount val="1"/>
                <c:pt idx="0">
                  <c:v>44</c:v>
                </c:pt>
              </c:strCache>
            </c:strRef>
          </c:tx>
          <c:spPr>
            <a:solidFill>
              <a:schemeClr val="accent1">
                <a:lumMod val="7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Casual'!$AR$5:$AR$42</c:f>
              <c:numCache>
                <c:formatCode>General</c:formatCode>
                <c:ptCount val="37"/>
                <c:pt idx="1">
                  <c:v>45</c:v>
                </c:pt>
                <c:pt idx="4">
                  <c:v>48</c:v>
                </c:pt>
              </c:numCache>
            </c:numRef>
          </c:val>
          <c:extLst>
            <c:ext xmlns:c16="http://schemas.microsoft.com/office/drawing/2014/chart" uri="{C3380CC4-5D6E-409C-BE32-E72D297353CC}">
              <c16:uniqueId val="{0000002A-1F36-4F25-A20E-383139EFD1FA}"/>
            </c:ext>
          </c:extLst>
        </c:ser>
        <c:ser>
          <c:idx val="43"/>
          <c:order val="43"/>
          <c:tx>
            <c:strRef>
              <c:f>'D3Register Vs Casual'!$AS$3:$AS$4</c:f>
              <c:strCache>
                <c:ptCount val="1"/>
                <c:pt idx="0">
                  <c:v>45</c:v>
                </c:pt>
              </c:strCache>
            </c:strRef>
          </c:tx>
          <c:spPr>
            <a:solidFill>
              <a:schemeClr val="accent2">
                <a:lumMod val="7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Casual'!$AS$5:$AS$42</c:f>
              <c:numCache>
                <c:formatCode>General</c:formatCode>
                <c:ptCount val="37"/>
                <c:pt idx="1">
                  <c:v>46</c:v>
                </c:pt>
                <c:pt idx="6">
                  <c:v>51</c:v>
                </c:pt>
                <c:pt idx="7">
                  <c:v>52</c:v>
                </c:pt>
              </c:numCache>
            </c:numRef>
          </c:val>
          <c:extLst>
            <c:ext xmlns:c16="http://schemas.microsoft.com/office/drawing/2014/chart" uri="{C3380CC4-5D6E-409C-BE32-E72D297353CC}">
              <c16:uniqueId val="{0000002B-1F36-4F25-A20E-383139EFD1FA}"/>
            </c:ext>
          </c:extLst>
        </c:ser>
        <c:ser>
          <c:idx val="44"/>
          <c:order val="44"/>
          <c:tx>
            <c:strRef>
              <c:f>'D3Register Vs Casual'!$AT$3:$AT$4</c:f>
              <c:strCache>
                <c:ptCount val="1"/>
                <c:pt idx="0">
                  <c:v>46</c:v>
                </c:pt>
              </c:strCache>
            </c:strRef>
          </c:tx>
          <c:spPr>
            <a:solidFill>
              <a:schemeClr val="accent3">
                <a:lumMod val="7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Casual'!$AT$5:$AT$42</c:f>
              <c:numCache>
                <c:formatCode>General</c:formatCode>
                <c:ptCount val="37"/>
                <c:pt idx="1">
                  <c:v>47</c:v>
                </c:pt>
                <c:pt idx="2">
                  <c:v>48</c:v>
                </c:pt>
                <c:pt idx="4">
                  <c:v>50</c:v>
                </c:pt>
                <c:pt idx="5">
                  <c:v>51</c:v>
                </c:pt>
                <c:pt idx="8">
                  <c:v>54</c:v>
                </c:pt>
                <c:pt idx="9">
                  <c:v>55</c:v>
                </c:pt>
              </c:numCache>
            </c:numRef>
          </c:val>
          <c:extLst>
            <c:ext xmlns:c16="http://schemas.microsoft.com/office/drawing/2014/chart" uri="{C3380CC4-5D6E-409C-BE32-E72D297353CC}">
              <c16:uniqueId val="{0000002C-1F36-4F25-A20E-383139EFD1FA}"/>
            </c:ext>
          </c:extLst>
        </c:ser>
        <c:ser>
          <c:idx val="45"/>
          <c:order val="45"/>
          <c:tx>
            <c:strRef>
              <c:f>'D3Register Vs Casual'!$AU$3:$AU$4</c:f>
              <c:strCache>
                <c:ptCount val="1"/>
                <c:pt idx="0">
                  <c:v>47</c:v>
                </c:pt>
              </c:strCache>
            </c:strRef>
          </c:tx>
          <c:spPr>
            <a:solidFill>
              <a:schemeClr val="accent4">
                <a:lumMod val="7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Casual'!$AU$5:$AU$42</c:f>
              <c:numCache>
                <c:formatCode>General</c:formatCode>
                <c:ptCount val="37"/>
                <c:pt idx="0">
                  <c:v>47</c:v>
                </c:pt>
                <c:pt idx="4">
                  <c:v>51</c:v>
                </c:pt>
                <c:pt idx="5">
                  <c:v>52</c:v>
                </c:pt>
              </c:numCache>
            </c:numRef>
          </c:val>
          <c:extLst>
            <c:ext xmlns:c16="http://schemas.microsoft.com/office/drawing/2014/chart" uri="{C3380CC4-5D6E-409C-BE32-E72D297353CC}">
              <c16:uniqueId val="{0000002D-1F36-4F25-A20E-383139EFD1FA}"/>
            </c:ext>
          </c:extLst>
        </c:ser>
        <c:ser>
          <c:idx val="46"/>
          <c:order val="46"/>
          <c:tx>
            <c:strRef>
              <c:f>'D3Register Vs Casual'!$AV$3:$AV$4</c:f>
              <c:strCache>
                <c:ptCount val="1"/>
                <c:pt idx="0">
                  <c:v>48</c:v>
                </c:pt>
              </c:strCache>
            </c:strRef>
          </c:tx>
          <c:spPr>
            <a:solidFill>
              <a:schemeClr val="accent5">
                <a:lumMod val="7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Casual'!$AV$5:$AV$42</c:f>
              <c:numCache>
                <c:formatCode>General</c:formatCode>
                <c:ptCount val="37"/>
                <c:pt idx="1">
                  <c:v>49</c:v>
                </c:pt>
                <c:pt idx="2">
                  <c:v>50</c:v>
                </c:pt>
                <c:pt idx="5">
                  <c:v>53</c:v>
                </c:pt>
              </c:numCache>
            </c:numRef>
          </c:val>
          <c:extLst>
            <c:ext xmlns:c16="http://schemas.microsoft.com/office/drawing/2014/chart" uri="{C3380CC4-5D6E-409C-BE32-E72D297353CC}">
              <c16:uniqueId val="{0000002E-1F36-4F25-A20E-383139EFD1FA}"/>
            </c:ext>
          </c:extLst>
        </c:ser>
        <c:ser>
          <c:idx val="47"/>
          <c:order val="47"/>
          <c:tx>
            <c:strRef>
              <c:f>'D3Register Vs Casual'!$AW$3:$AW$4</c:f>
              <c:strCache>
                <c:ptCount val="1"/>
                <c:pt idx="0">
                  <c:v>49</c:v>
                </c:pt>
              </c:strCache>
            </c:strRef>
          </c:tx>
          <c:spPr>
            <a:solidFill>
              <a:schemeClr val="accent6">
                <a:lumMod val="7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Casual'!$AW$5:$AW$42</c:f>
              <c:numCache>
                <c:formatCode>General</c:formatCode>
                <c:ptCount val="37"/>
                <c:pt idx="1">
                  <c:v>50</c:v>
                </c:pt>
                <c:pt idx="2">
                  <c:v>51</c:v>
                </c:pt>
                <c:pt idx="3">
                  <c:v>52</c:v>
                </c:pt>
                <c:pt idx="5">
                  <c:v>54</c:v>
                </c:pt>
                <c:pt idx="6">
                  <c:v>55</c:v>
                </c:pt>
                <c:pt idx="11">
                  <c:v>60</c:v>
                </c:pt>
              </c:numCache>
            </c:numRef>
          </c:val>
          <c:extLst>
            <c:ext xmlns:c16="http://schemas.microsoft.com/office/drawing/2014/chart" uri="{C3380CC4-5D6E-409C-BE32-E72D297353CC}">
              <c16:uniqueId val="{0000002F-1F36-4F25-A20E-383139EFD1FA}"/>
            </c:ext>
          </c:extLst>
        </c:ser>
        <c:ser>
          <c:idx val="48"/>
          <c:order val="48"/>
          <c:tx>
            <c:strRef>
              <c:f>'D3Register Vs Casual'!$AX$3:$AX$4</c:f>
              <c:strCache>
                <c:ptCount val="1"/>
                <c:pt idx="0">
                  <c:v>50</c:v>
                </c:pt>
              </c:strCache>
            </c:strRef>
          </c:tx>
          <c:spPr>
            <a:solidFill>
              <a:schemeClr val="accent1">
                <a:lumMod val="50000"/>
                <a:lumOff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Casual'!$AX$5:$AX$42</c:f>
              <c:numCache>
                <c:formatCode>General</c:formatCode>
                <c:ptCount val="37"/>
                <c:pt idx="0">
                  <c:v>50</c:v>
                </c:pt>
                <c:pt idx="2">
                  <c:v>52</c:v>
                </c:pt>
                <c:pt idx="5">
                  <c:v>55</c:v>
                </c:pt>
                <c:pt idx="9">
                  <c:v>59</c:v>
                </c:pt>
                <c:pt idx="11">
                  <c:v>61</c:v>
                </c:pt>
              </c:numCache>
            </c:numRef>
          </c:val>
          <c:extLst>
            <c:ext xmlns:c16="http://schemas.microsoft.com/office/drawing/2014/chart" uri="{C3380CC4-5D6E-409C-BE32-E72D297353CC}">
              <c16:uniqueId val="{00000030-1F36-4F25-A20E-383139EFD1FA}"/>
            </c:ext>
          </c:extLst>
        </c:ser>
        <c:ser>
          <c:idx val="49"/>
          <c:order val="49"/>
          <c:tx>
            <c:strRef>
              <c:f>'D3Register Vs Casual'!$AY$3:$AY$4</c:f>
              <c:strCache>
                <c:ptCount val="1"/>
                <c:pt idx="0">
                  <c:v>51</c:v>
                </c:pt>
              </c:strCache>
            </c:strRef>
          </c:tx>
          <c:spPr>
            <a:solidFill>
              <a:schemeClr val="accent2">
                <a:lumMod val="50000"/>
                <a:lumOff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Casual'!$AY$5:$AY$42</c:f>
              <c:numCache>
                <c:formatCode>General</c:formatCode>
                <c:ptCount val="37"/>
                <c:pt idx="4">
                  <c:v>55</c:v>
                </c:pt>
                <c:pt idx="8">
                  <c:v>59</c:v>
                </c:pt>
              </c:numCache>
            </c:numRef>
          </c:val>
          <c:extLst>
            <c:ext xmlns:c16="http://schemas.microsoft.com/office/drawing/2014/chart" uri="{C3380CC4-5D6E-409C-BE32-E72D297353CC}">
              <c16:uniqueId val="{00000031-1F36-4F25-A20E-383139EFD1FA}"/>
            </c:ext>
          </c:extLst>
        </c:ser>
        <c:ser>
          <c:idx val="50"/>
          <c:order val="50"/>
          <c:tx>
            <c:strRef>
              <c:f>'D3Register Vs Casual'!$AZ$3:$AZ$4</c:f>
              <c:strCache>
                <c:ptCount val="1"/>
                <c:pt idx="0">
                  <c:v>52</c:v>
                </c:pt>
              </c:strCache>
            </c:strRef>
          </c:tx>
          <c:spPr>
            <a:solidFill>
              <a:schemeClr val="accent3">
                <a:lumMod val="50000"/>
                <a:lumOff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Casual'!$AZ$5:$AZ$42</c:f>
              <c:numCache>
                <c:formatCode>General</c:formatCode>
                <c:ptCount val="37"/>
                <c:pt idx="0">
                  <c:v>52</c:v>
                </c:pt>
                <c:pt idx="2">
                  <c:v>54</c:v>
                </c:pt>
                <c:pt idx="6">
                  <c:v>58</c:v>
                </c:pt>
                <c:pt idx="7">
                  <c:v>59</c:v>
                </c:pt>
                <c:pt idx="8">
                  <c:v>60</c:v>
                </c:pt>
                <c:pt idx="12">
                  <c:v>64</c:v>
                </c:pt>
              </c:numCache>
            </c:numRef>
          </c:val>
          <c:extLst>
            <c:ext xmlns:c16="http://schemas.microsoft.com/office/drawing/2014/chart" uri="{C3380CC4-5D6E-409C-BE32-E72D297353CC}">
              <c16:uniqueId val="{00000032-1F36-4F25-A20E-383139EFD1FA}"/>
            </c:ext>
          </c:extLst>
        </c:ser>
        <c:ser>
          <c:idx val="51"/>
          <c:order val="51"/>
          <c:tx>
            <c:strRef>
              <c:f>'D3Register Vs Casual'!$BA$3:$BA$4</c:f>
              <c:strCache>
                <c:ptCount val="1"/>
                <c:pt idx="0">
                  <c:v>53</c:v>
                </c:pt>
              </c:strCache>
            </c:strRef>
          </c:tx>
          <c:spPr>
            <a:solidFill>
              <a:schemeClr val="accent4">
                <a:lumMod val="50000"/>
                <a:lumOff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Casual'!$BA$5:$BA$42</c:f>
              <c:numCache>
                <c:formatCode>General</c:formatCode>
                <c:ptCount val="37"/>
                <c:pt idx="1">
                  <c:v>54</c:v>
                </c:pt>
                <c:pt idx="2">
                  <c:v>55</c:v>
                </c:pt>
                <c:pt idx="3">
                  <c:v>56</c:v>
                </c:pt>
              </c:numCache>
            </c:numRef>
          </c:val>
          <c:extLst>
            <c:ext xmlns:c16="http://schemas.microsoft.com/office/drawing/2014/chart" uri="{C3380CC4-5D6E-409C-BE32-E72D297353CC}">
              <c16:uniqueId val="{00000033-1F36-4F25-A20E-383139EFD1FA}"/>
            </c:ext>
          </c:extLst>
        </c:ser>
        <c:ser>
          <c:idx val="52"/>
          <c:order val="52"/>
          <c:tx>
            <c:strRef>
              <c:f>'D3Register Vs Casual'!$BB$3:$BB$4</c:f>
              <c:strCache>
                <c:ptCount val="1"/>
                <c:pt idx="0">
                  <c:v>54</c:v>
                </c:pt>
              </c:strCache>
            </c:strRef>
          </c:tx>
          <c:spPr>
            <a:solidFill>
              <a:schemeClr val="accent5">
                <a:lumMod val="50000"/>
                <a:lumOff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Casual'!$BB$5:$BB$42</c:f>
              <c:numCache>
                <c:formatCode>General</c:formatCode>
                <c:ptCount val="37"/>
                <c:pt idx="10">
                  <c:v>64</c:v>
                </c:pt>
              </c:numCache>
            </c:numRef>
          </c:val>
          <c:extLst>
            <c:ext xmlns:c16="http://schemas.microsoft.com/office/drawing/2014/chart" uri="{C3380CC4-5D6E-409C-BE32-E72D297353CC}">
              <c16:uniqueId val="{00000034-1F36-4F25-A20E-383139EFD1FA}"/>
            </c:ext>
          </c:extLst>
        </c:ser>
        <c:ser>
          <c:idx val="53"/>
          <c:order val="53"/>
          <c:tx>
            <c:strRef>
              <c:f>'D3Register Vs Casual'!$BC$3:$BC$4</c:f>
              <c:strCache>
                <c:ptCount val="1"/>
                <c:pt idx="0">
                  <c:v>55</c:v>
                </c:pt>
              </c:strCache>
            </c:strRef>
          </c:tx>
          <c:spPr>
            <a:solidFill>
              <a:schemeClr val="accent6">
                <a:lumMod val="50000"/>
                <a:lumOff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Casual'!$BC$5:$BC$42</c:f>
              <c:numCache>
                <c:formatCode>General</c:formatCode>
                <c:ptCount val="37"/>
                <c:pt idx="9">
                  <c:v>64</c:v>
                </c:pt>
              </c:numCache>
            </c:numRef>
          </c:val>
          <c:extLst>
            <c:ext xmlns:c16="http://schemas.microsoft.com/office/drawing/2014/chart" uri="{C3380CC4-5D6E-409C-BE32-E72D297353CC}">
              <c16:uniqueId val="{00000035-1F36-4F25-A20E-383139EFD1FA}"/>
            </c:ext>
          </c:extLst>
        </c:ser>
        <c:ser>
          <c:idx val="54"/>
          <c:order val="54"/>
          <c:tx>
            <c:strRef>
              <c:f>'D3Register Vs Casual'!$BD$3:$BD$4</c:f>
              <c:strCache>
                <c:ptCount val="1"/>
                <c:pt idx="0">
                  <c:v>56</c:v>
                </c:pt>
              </c:strCache>
            </c:strRef>
          </c:tx>
          <c:spPr>
            <a:solidFill>
              <a:schemeClr val="accent1"/>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Casual'!$BD$5:$BD$42</c:f>
              <c:numCache>
                <c:formatCode>General</c:formatCode>
                <c:ptCount val="37"/>
                <c:pt idx="2">
                  <c:v>58</c:v>
                </c:pt>
                <c:pt idx="4">
                  <c:v>60</c:v>
                </c:pt>
                <c:pt idx="9">
                  <c:v>65</c:v>
                </c:pt>
              </c:numCache>
            </c:numRef>
          </c:val>
          <c:extLst>
            <c:ext xmlns:c16="http://schemas.microsoft.com/office/drawing/2014/chart" uri="{C3380CC4-5D6E-409C-BE32-E72D297353CC}">
              <c16:uniqueId val="{00000036-1F36-4F25-A20E-383139EFD1FA}"/>
            </c:ext>
          </c:extLst>
        </c:ser>
        <c:ser>
          <c:idx val="55"/>
          <c:order val="55"/>
          <c:tx>
            <c:strRef>
              <c:f>'D3Register Vs Casual'!$BE$3:$BE$4</c:f>
              <c:strCache>
                <c:ptCount val="1"/>
                <c:pt idx="0">
                  <c:v>57</c:v>
                </c:pt>
              </c:strCache>
            </c:strRef>
          </c:tx>
          <c:spPr>
            <a:solidFill>
              <a:schemeClr val="accent2"/>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Casual'!$BE$5:$BE$42</c:f>
              <c:numCache>
                <c:formatCode>General</c:formatCode>
                <c:ptCount val="37"/>
                <c:pt idx="1">
                  <c:v>58</c:v>
                </c:pt>
                <c:pt idx="4">
                  <c:v>61</c:v>
                </c:pt>
                <c:pt idx="5">
                  <c:v>62</c:v>
                </c:pt>
                <c:pt idx="7">
                  <c:v>64</c:v>
                </c:pt>
                <c:pt idx="8">
                  <c:v>65</c:v>
                </c:pt>
              </c:numCache>
            </c:numRef>
          </c:val>
          <c:extLst>
            <c:ext xmlns:c16="http://schemas.microsoft.com/office/drawing/2014/chart" uri="{C3380CC4-5D6E-409C-BE32-E72D297353CC}">
              <c16:uniqueId val="{00000037-1F36-4F25-A20E-383139EFD1FA}"/>
            </c:ext>
          </c:extLst>
        </c:ser>
        <c:ser>
          <c:idx val="56"/>
          <c:order val="56"/>
          <c:tx>
            <c:strRef>
              <c:f>'D3Register Vs Casual'!$BF$3:$BF$4</c:f>
              <c:strCache>
                <c:ptCount val="1"/>
                <c:pt idx="0">
                  <c:v>59</c:v>
                </c:pt>
              </c:strCache>
            </c:strRef>
          </c:tx>
          <c:spPr>
            <a:solidFill>
              <a:schemeClr val="accent3"/>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Casual'!$BF$5:$BF$42</c:f>
              <c:numCache>
                <c:formatCode>General</c:formatCode>
                <c:ptCount val="37"/>
                <c:pt idx="2">
                  <c:v>61</c:v>
                </c:pt>
                <c:pt idx="3">
                  <c:v>62</c:v>
                </c:pt>
                <c:pt idx="7">
                  <c:v>66</c:v>
                </c:pt>
                <c:pt idx="9">
                  <c:v>68</c:v>
                </c:pt>
              </c:numCache>
            </c:numRef>
          </c:val>
          <c:extLst>
            <c:ext xmlns:c16="http://schemas.microsoft.com/office/drawing/2014/chart" uri="{C3380CC4-5D6E-409C-BE32-E72D297353CC}">
              <c16:uniqueId val="{00000038-1F36-4F25-A20E-383139EFD1FA}"/>
            </c:ext>
          </c:extLst>
        </c:ser>
        <c:ser>
          <c:idx val="57"/>
          <c:order val="57"/>
          <c:tx>
            <c:strRef>
              <c:f>'D3Register Vs Casual'!$BG$3:$BG$4</c:f>
              <c:strCache>
                <c:ptCount val="1"/>
                <c:pt idx="0">
                  <c:v>60</c:v>
                </c:pt>
              </c:strCache>
            </c:strRef>
          </c:tx>
          <c:spPr>
            <a:solidFill>
              <a:schemeClr val="accent4"/>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Casual'!$BG$5:$BG$42</c:f>
              <c:numCache>
                <c:formatCode>General</c:formatCode>
                <c:ptCount val="37"/>
                <c:pt idx="4">
                  <c:v>64</c:v>
                </c:pt>
              </c:numCache>
            </c:numRef>
          </c:val>
          <c:extLst>
            <c:ext xmlns:c16="http://schemas.microsoft.com/office/drawing/2014/chart" uri="{C3380CC4-5D6E-409C-BE32-E72D297353CC}">
              <c16:uniqueId val="{00000039-1F36-4F25-A20E-383139EFD1FA}"/>
            </c:ext>
          </c:extLst>
        </c:ser>
        <c:ser>
          <c:idx val="58"/>
          <c:order val="58"/>
          <c:tx>
            <c:strRef>
              <c:f>'D3Register Vs Casual'!$BH$3:$BH$4</c:f>
              <c:strCache>
                <c:ptCount val="1"/>
                <c:pt idx="0">
                  <c:v>61</c:v>
                </c:pt>
              </c:strCache>
            </c:strRef>
          </c:tx>
          <c:spPr>
            <a:solidFill>
              <a:schemeClr val="accent5"/>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Casual'!$BH$5:$BH$42</c:f>
              <c:numCache>
                <c:formatCode>General</c:formatCode>
                <c:ptCount val="37"/>
                <c:pt idx="1">
                  <c:v>62</c:v>
                </c:pt>
                <c:pt idx="2">
                  <c:v>63</c:v>
                </c:pt>
                <c:pt idx="3">
                  <c:v>64</c:v>
                </c:pt>
              </c:numCache>
            </c:numRef>
          </c:val>
          <c:extLst>
            <c:ext xmlns:c16="http://schemas.microsoft.com/office/drawing/2014/chart" uri="{C3380CC4-5D6E-409C-BE32-E72D297353CC}">
              <c16:uniqueId val="{0000003A-1F36-4F25-A20E-383139EFD1FA}"/>
            </c:ext>
          </c:extLst>
        </c:ser>
        <c:ser>
          <c:idx val="59"/>
          <c:order val="59"/>
          <c:tx>
            <c:strRef>
              <c:f>'D3Register Vs Casual'!$BI$3:$BI$4</c:f>
              <c:strCache>
                <c:ptCount val="1"/>
                <c:pt idx="0">
                  <c:v>62</c:v>
                </c:pt>
              </c:strCache>
            </c:strRef>
          </c:tx>
          <c:spPr>
            <a:solidFill>
              <a:schemeClr val="accent6"/>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Casual'!$BI$5:$BI$42</c:f>
              <c:numCache>
                <c:formatCode>General</c:formatCode>
                <c:ptCount val="37"/>
                <c:pt idx="1">
                  <c:v>63</c:v>
                </c:pt>
                <c:pt idx="6">
                  <c:v>68</c:v>
                </c:pt>
                <c:pt idx="10">
                  <c:v>72</c:v>
                </c:pt>
                <c:pt idx="12">
                  <c:v>74</c:v>
                </c:pt>
              </c:numCache>
            </c:numRef>
          </c:val>
          <c:extLst>
            <c:ext xmlns:c16="http://schemas.microsoft.com/office/drawing/2014/chart" uri="{C3380CC4-5D6E-409C-BE32-E72D297353CC}">
              <c16:uniqueId val="{0000003B-1F36-4F25-A20E-383139EFD1FA}"/>
            </c:ext>
          </c:extLst>
        </c:ser>
        <c:ser>
          <c:idx val="60"/>
          <c:order val="60"/>
          <c:tx>
            <c:strRef>
              <c:f>'D3Register Vs Casual'!$BJ$3:$BJ$4</c:f>
              <c:strCache>
                <c:ptCount val="1"/>
                <c:pt idx="0">
                  <c:v>63</c:v>
                </c:pt>
              </c:strCache>
            </c:strRef>
          </c:tx>
          <c:spPr>
            <a:solidFill>
              <a:schemeClr val="accent1">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Casual'!$BJ$5:$BJ$42</c:f>
              <c:numCache>
                <c:formatCode>General</c:formatCode>
                <c:ptCount val="37"/>
                <c:pt idx="2">
                  <c:v>65</c:v>
                </c:pt>
                <c:pt idx="8">
                  <c:v>71</c:v>
                </c:pt>
              </c:numCache>
            </c:numRef>
          </c:val>
          <c:extLst>
            <c:ext xmlns:c16="http://schemas.microsoft.com/office/drawing/2014/chart" uri="{C3380CC4-5D6E-409C-BE32-E72D297353CC}">
              <c16:uniqueId val="{0000003C-1F36-4F25-A20E-383139EFD1FA}"/>
            </c:ext>
          </c:extLst>
        </c:ser>
        <c:ser>
          <c:idx val="61"/>
          <c:order val="61"/>
          <c:tx>
            <c:strRef>
              <c:f>'D3Register Vs Casual'!$BK$3:$BK$4</c:f>
              <c:strCache>
                <c:ptCount val="1"/>
                <c:pt idx="0">
                  <c:v>64</c:v>
                </c:pt>
              </c:strCache>
            </c:strRef>
          </c:tx>
          <c:spPr>
            <a:solidFill>
              <a:schemeClr val="accent2">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Casual'!$BK$5:$BK$42</c:f>
              <c:numCache>
                <c:formatCode>General</c:formatCode>
                <c:ptCount val="37"/>
                <c:pt idx="0">
                  <c:v>64</c:v>
                </c:pt>
                <c:pt idx="5">
                  <c:v>69</c:v>
                </c:pt>
                <c:pt idx="7">
                  <c:v>71</c:v>
                </c:pt>
                <c:pt idx="14">
                  <c:v>78</c:v>
                </c:pt>
              </c:numCache>
            </c:numRef>
          </c:val>
          <c:extLst>
            <c:ext xmlns:c16="http://schemas.microsoft.com/office/drawing/2014/chart" uri="{C3380CC4-5D6E-409C-BE32-E72D297353CC}">
              <c16:uniqueId val="{0000003D-1F36-4F25-A20E-383139EFD1FA}"/>
            </c:ext>
          </c:extLst>
        </c:ser>
        <c:ser>
          <c:idx val="62"/>
          <c:order val="62"/>
          <c:tx>
            <c:strRef>
              <c:f>'D3Register Vs Casual'!$BL$3:$BL$4</c:f>
              <c:strCache>
                <c:ptCount val="1"/>
                <c:pt idx="0">
                  <c:v>65</c:v>
                </c:pt>
              </c:strCache>
            </c:strRef>
          </c:tx>
          <c:spPr>
            <a:solidFill>
              <a:schemeClr val="accent3">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Casual'!$BL$5:$BL$42</c:f>
              <c:numCache>
                <c:formatCode>General</c:formatCode>
                <c:ptCount val="37"/>
                <c:pt idx="4">
                  <c:v>69</c:v>
                </c:pt>
                <c:pt idx="13">
                  <c:v>78</c:v>
                </c:pt>
              </c:numCache>
            </c:numRef>
          </c:val>
          <c:extLst>
            <c:ext xmlns:c16="http://schemas.microsoft.com/office/drawing/2014/chart" uri="{C3380CC4-5D6E-409C-BE32-E72D297353CC}">
              <c16:uniqueId val="{0000003E-1F36-4F25-A20E-383139EFD1FA}"/>
            </c:ext>
          </c:extLst>
        </c:ser>
        <c:ser>
          <c:idx val="63"/>
          <c:order val="63"/>
          <c:tx>
            <c:strRef>
              <c:f>'D3Register Vs Casual'!$BM$3:$BM$4</c:f>
              <c:strCache>
                <c:ptCount val="1"/>
                <c:pt idx="0">
                  <c:v>66</c:v>
                </c:pt>
              </c:strCache>
            </c:strRef>
          </c:tx>
          <c:spPr>
            <a:solidFill>
              <a:schemeClr val="accent4">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Casual'!$BM$5:$BM$42</c:f>
              <c:numCache>
                <c:formatCode>General</c:formatCode>
                <c:ptCount val="37"/>
                <c:pt idx="10">
                  <c:v>76</c:v>
                </c:pt>
                <c:pt idx="12">
                  <c:v>78</c:v>
                </c:pt>
              </c:numCache>
            </c:numRef>
          </c:val>
          <c:extLst>
            <c:ext xmlns:c16="http://schemas.microsoft.com/office/drawing/2014/chart" uri="{C3380CC4-5D6E-409C-BE32-E72D297353CC}">
              <c16:uniqueId val="{0000003F-1F36-4F25-A20E-383139EFD1FA}"/>
            </c:ext>
          </c:extLst>
        </c:ser>
        <c:ser>
          <c:idx val="64"/>
          <c:order val="64"/>
          <c:tx>
            <c:strRef>
              <c:f>'D3Register Vs Casual'!$BN$3:$BN$4</c:f>
              <c:strCache>
                <c:ptCount val="1"/>
                <c:pt idx="0">
                  <c:v>67</c:v>
                </c:pt>
              </c:strCache>
            </c:strRef>
          </c:tx>
          <c:spPr>
            <a:solidFill>
              <a:schemeClr val="accent5">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Casual'!$BN$5:$BN$42</c:f>
              <c:numCache>
                <c:formatCode>General</c:formatCode>
                <c:ptCount val="37"/>
                <c:pt idx="2">
                  <c:v>69</c:v>
                </c:pt>
                <c:pt idx="17">
                  <c:v>84</c:v>
                </c:pt>
              </c:numCache>
            </c:numRef>
          </c:val>
          <c:extLst>
            <c:ext xmlns:c16="http://schemas.microsoft.com/office/drawing/2014/chart" uri="{C3380CC4-5D6E-409C-BE32-E72D297353CC}">
              <c16:uniqueId val="{00000040-1F36-4F25-A20E-383139EFD1FA}"/>
            </c:ext>
          </c:extLst>
        </c:ser>
        <c:ser>
          <c:idx val="65"/>
          <c:order val="65"/>
          <c:tx>
            <c:strRef>
              <c:f>'D3Register Vs Casual'!$BO$3:$BO$4</c:f>
              <c:strCache>
                <c:ptCount val="1"/>
                <c:pt idx="0">
                  <c:v>68</c:v>
                </c:pt>
              </c:strCache>
            </c:strRef>
          </c:tx>
          <c:spPr>
            <a:solidFill>
              <a:schemeClr val="accent6">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Casual'!$BO$5:$BO$42</c:f>
              <c:numCache>
                <c:formatCode>General</c:formatCode>
                <c:ptCount val="37"/>
                <c:pt idx="1">
                  <c:v>69</c:v>
                </c:pt>
              </c:numCache>
            </c:numRef>
          </c:val>
          <c:extLst>
            <c:ext xmlns:c16="http://schemas.microsoft.com/office/drawing/2014/chart" uri="{C3380CC4-5D6E-409C-BE32-E72D297353CC}">
              <c16:uniqueId val="{00000041-1F36-4F25-A20E-383139EFD1FA}"/>
            </c:ext>
          </c:extLst>
        </c:ser>
        <c:ser>
          <c:idx val="66"/>
          <c:order val="66"/>
          <c:tx>
            <c:strRef>
              <c:f>'D3Register Vs Casual'!$BP$3:$BP$4</c:f>
              <c:strCache>
                <c:ptCount val="1"/>
                <c:pt idx="0">
                  <c:v>69</c:v>
                </c:pt>
              </c:strCache>
            </c:strRef>
          </c:tx>
          <c:spPr>
            <a:solidFill>
              <a:schemeClr val="accent1">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Casual'!$BP$5:$BP$42</c:f>
              <c:numCache>
                <c:formatCode>General</c:formatCode>
                <c:ptCount val="37"/>
                <c:pt idx="2">
                  <c:v>71</c:v>
                </c:pt>
                <c:pt idx="5">
                  <c:v>74</c:v>
                </c:pt>
              </c:numCache>
            </c:numRef>
          </c:val>
          <c:extLst>
            <c:ext xmlns:c16="http://schemas.microsoft.com/office/drawing/2014/chart" uri="{C3380CC4-5D6E-409C-BE32-E72D297353CC}">
              <c16:uniqueId val="{00000042-1F36-4F25-A20E-383139EFD1FA}"/>
            </c:ext>
          </c:extLst>
        </c:ser>
        <c:ser>
          <c:idx val="67"/>
          <c:order val="67"/>
          <c:tx>
            <c:strRef>
              <c:f>'D3Register Vs Casual'!$BQ$3:$BQ$4</c:f>
              <c:strCache>
                <c:ptCount val="1"/>
                <c:pt idx="0">
                  <c:v>70</c:v>
                </c:pt>
              </c:strCache>
            </c:strRef>
          </c:tx>
          <c:spPr>
            <a:solidFill>
              <a:schemeClr val="accent2">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Casual'!$BQ$5:$BQ$42</c:f>
              <c:numCache>
                <c:formatCode>General</c:formatCode>
                <c:ptCount val="37"/>
                <c:pt idx="2">
                  <c:v>72</c:v>
                </c:pt>
                <c:pt idx="10">
                  <c:v>80</c:v>
                </c:pt>
              </c:numCache>
            </c:numRef>
          </c:val>
          <c:extLst>
            <c:ext xmlns:c16="http://schemas.microsoft.com/office/drawing/2014/chart" uri="{C3380CC4-5D6E-409C-BE32-E72D297353CC}">
              <c16:uniqueId val="{00000043-1F36-4F25-A20E-383139EFD1FA}"/>
            </c:ext>
          </c:extLst>
        </c:ser>
        <c:ser>
          <c:idx val="68"/>
          <c:order val="68"/>
          <c:tx>
            <c:strRef>
              <c:f>'D3Register Vs Casual'!$BR$3:$BR$4</c:f>
              <c:strCache>
                <c:ptCount val="1"/>
                <c:pt idx="0">
                  <c:v>71</c:v>
                </c:pt>
              </c:strCache>
            </c:strRef>
          </c:tx>
          <c:spPr>
            <a:solidFill>
              <a:schemeClr val="accent3">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Casual'!$BR$5:$BR$42</c:f>
              <c:numCache>
                <c:formatCode>General</c:formatCode>
                <c:ptCount val="37"/>
                <c:pt idx="1">
                  <c:v>72</c:v>
                </c:pt>
                <c:pt idx="4">
                  <c:v>75</c:v>
                </c:pt>
                <c:pt idx="6">
                  <c:v>77</c:v>
                </c:pt>
                <c:pt idx="13">
                  <c:v>84</c:v>
                </c:pt>
              </c:numCache>
            </c:numRef>
          </c:val>
          <c:extLst>
            <c:ext xmlns:c16="http://schemas.microsoft.com/office/drawing/2014/chart" uri="{C3380CC4-5D6E-409C-BE32-E72D297353CC}">
              <c16:uniqueId val="{00000044-1F36-4F25-A20E-383139EFD1FA}"/>
            </c:ext>
          </c:extLst>
        </c:ser>
        <c:ser>
          <c:idx val="69"/>
          <c:order val="69"/>
          <c:tx>
            <c:strRef>
              <c:f>'D3Register Vs Casual'!$BS$3:$BS$4</c:f>
              <c:strCache>
                <c:ptCount val="1"/>
                <c:pt idx="0">
                  <c:v>72</c:v>
                </c:pt>
              </c:strCache>
            </c:strRef>
          </c:tx>
          <c:spPr>
            <a:solidFill>
              <a:schemeClr val="accent4">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Casual'!$BS$5:$BS$42</c:f>
              <c:numCache>
                <c:formatCode>General</c:formatCode>
                <c:ptCount val="37"/>
                <c:pt idx="7">
                  <c:v>79</c:v>
                </c:pt>
              </c:numCache>
            </c:numRef>
          </c:val>
          <c:extLst>
            <c:ext xmlns:c16="http://schemas.microsoft.com/office/drawing/2014/chart" uri="{C3380CC4-5D6E-409C-BE32-E72D297353CC}">
              <c16:uniqueId val="{00000045-1F36-4F25-A20E-383139EFD1FA}"/>
            </c:ext>
          </c:extLst>
        </c:ser>
        <c:ser>
          <c:idx val="70"/>
          <c:order val="70"/>
          <c:tx>
            <c:strRef>
              <c:f>'D3Register Vs Casual'!$BT$3:$BT$4</c:f>
              <c:strCache>
                <c:ptCount val="1"/>
                <c:pt idx="0">
                  <c:v>73</c:v>
                </c:pt>
              </c:strCache>
            </c:strRef>
          </c:tx>
          <c:spPr>
            <a:solidFill>
              <a:schemeClr val="accent5">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Casual'!$BT$5:$BT$42</c:f>
              <c:numCache>
                <c:formatCode>General</c:formatCode>
                <c:ptCount val="37"/>
                <c:pt idx="1">
                  <c:v>74</c:v>
                </c:pt>
                <c:pt idx="5">
                  <c:v>78</c:v>
                </c:pt>
                <c:pt idx="9">
                  <c:v>82</c:v>
                </c:pt>
              </c:numCache>
            </c:numRef>
          </c:val>
          <c:extLst>
            <c:ext xmlns:c16="http://schemas.microsoft.com/office/drawing/2014/chart" uri="{C3380CC4-5D6E-409C-BE32-E72D297353CC}">
              <c16:uniqueId val="{00000046-1F36-4F25-A20E-383139EFD1FA}"/>
            </c:ext>
          </c:extLst>
        </c:ser>
        <c:ser>
          <c:idx val="71"/>
          <c:order val="71"/>
          <c:tx>
            <c:strRef>
              <c:f>'D3Register Vs Casual'!$BU$3:$BU$4</c:f>
              <c:strCache>
                <c:ptCount val="1"/>
                <c:pt idx="0">
                  <c:v>74</c:v>
                </c:pt>
              </c:strCache>
            </c:strRef>
          </c:tx>
          <c:spPr>
            <a:solidFill>
              <a:schemeClr val="accent6">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Casual'!$BU$5:$BU$42</c:f>
              <c:numCache>
                <c:formatCode>General</c:formatCode>
                <c:ptCount val="37"/>
                <c:pt idx="1">
                  <c:v>75</c:v>
                </c:pt>
                <c:pt idx="15">
                  <c:v>89</c:v>
                </c:pt>
              </c:numCache>
            </c:numRef>
          </c:val>
          <c:extLst>
            <c:ext xmlns:c16="http://schemas.microsoft.com/office/drawing/2014/chart" uri="{C3380CC4-5D6E-409C-BE32-E72D297353CC}">
              <c16:uniqueId val="{00000047-1F36-4F25-A20E-383139EFD1FA}"/>
            </c:ext>
          </c:extLst>
        </c:ser>
        <c:ser>
          <c:idx val="72"/>
          <c:order val="72"/>
          <c:tx>
            <c:strRef>
              <c:f>'D3Register Vs Casual'!$BV$3:$BV$4</c:f>
              <c:strCache>
                <c:ptCount val="1"/>
                <c:pt idx="0">
                  <c:v>75</c:v>
                </c:pt>
              </c:strCache>
            </c:strRef>
          </c:tx>
          <c:spPr>
            <a:solidFill>
              <a:schemeClr val="accent1">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Casual'!$BV$5:$BV$42</c:f>
              <c:numCache>
                <c:formatCode>General</c:formatCode>
                <c:ptCount val="37"/>
                <c:pt idx="3">
                  <c:v>78</c:v>
                </c:pt>
              </c:numCache>
            </c:numRef>
          </c:val>
          <c:extLst>
            <c:ext xmlns:c16="http://schemas.microsoft.com/office/drawing/2014/chart" uri="{C3380CC4-5D6E-409C-BE32-E72D297353CC}">
              <c16:uniqueId val="{00000048-1F36-4F25-A20E-383139EFD1FA}"/>
            </c:ext>
          </c:extLst>
        </c:ser>
        <c:ser>
          <c:idx val="73"/>
          <c:order val="73"/>
          <c:tx>
            <c:strRef>
              <c:f>'D3Register Vs Casual'!$BW$3:$BW$4</c:f>
              <c:strCache>
                <c:ptCount val="1"/>
                <c:pt idx="0">
                  <c:v>76</c:v>
                </c:pt>
              </c:strCache>
            </c:strRef>
          </c:tx>
          <c:spPr>
            <a:solidFill>
              <a:schemeClr val="accent2">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Casual'!$BW$5:$BW$42</c:f>
              <c:numCache>
                <c:formatCode>General</c:formatCode>
                <c:ptCount val="37"/>
                <c:pt idx="4">
                  <c:v>80</c:v>
                </c:pt>
                <c:pt idx="15">
                  <c:v>91</c:v>
                </c:pt>
              </c:numCache>
            </c:numRef>
          </c:val>
          <c:extLst>
            <c:ext xmlns:c16="http://schemas.microsoft.com/office/drawing/2014/chart" uri="{C3380CC4-5D6E-409C-BE32-E72D297353CC}">
              <c16:uniqueId val="{00000049-1F36-4F25-A20E-383139EFD1FA}"/>
            </c:ext>
          </c:extLst>
        </c:ser>
        <c:ser>
          <c:idx val="74"/>
          <c:order val="74"/>
          <c:tx>
            <c:strRef>
              <c:f>'D3Register Vs Casual'!$BX$3:$BX$4</c:f>
              <c:strCache>
                <c:ptCount val="1"/>
                <c:pt idx="0">
                  <c:v>78</c:v>
                </c:pt>
              </c:strCache>
            </c:strRef>
          </c:tx>
          <c:spPr>
            <a:solidFill>
              <a:schemeClr val="accent3">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Casual'!$BX$5:$BX$42</c:f>
              <c:numCache>
                <c:formatCode>General</c:formatCode>
                <c:ptCount val="37"/>
                <c:pt idx="0">
                  <c:v>78</c:v>
                </c:pt>
                <c:pt idx="6">
                  <c:v>84</c:v>
                </c:pt>
                <c:pt idx="8">
                  <c:v>86</c:v>
                </c:pt>
                <c:pt idx="17">
                  <c:v>95</c:v>
                </c:pt>
              </c:numCache>
            </c:numRef>
          </c:val>
          <c:extLst>
            <c:ext xmlns:c16="http://schemas.microsoft.com/office/drawing/2014/chart" uri="{C3380CC4-5D6E-409C-BE32-E72D297353CC}">
              <c16:uniqueId val="{0000004A-1F36-4F25-A20E-383139EFD1FA}"/>
            </c:ext>
          </c:extLst>
        </c:ser>
        <c:ser>
          <c:idx val="75"/>
          <c:order val="75"/>
          <c:tx>
            <c:strRef>
              <c:f>'D3Register Vs Casual'!$BY$3:$BY$4</c:f>
              <c:strCache>
                <c:ptCount val="1"/>
                <c:pt idx="0">
                  <c:v>79</c:v>
                </c:pt>
              </c:strCache>
            </c:strRef>
          </c:tx>
          <c:spPr>
            <a:solidFill>
              <a:schemeClr val="accent4">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Casual'!$BY$5:$BY$42</c:f>
              <c:numCache>
                <c:formatCode>General</c:formatCode>
                <c:ptCount val="37"/>
                <c:pt idx="4">
                  <c:v>83</c:v>
                </c:pt>
              </c:numCache>
            </c:numRef>
          </c:val>
          <c:extLst>
            <c:ext xmlns:c16="http://schemas.microsoft.com/office/drawing/2014/chart" uri="{C3380CC4-5D6E-409C-BE32-E72D297353CC}">
              <c16:uniqueId val="{0000004B-1F36-4F25-A20E-383139EFD1FA}"/>
            </c:ext>
          </c:extLst>
        </c:ser>
        <c:ser>
          <c:idx val="76"/>
          <c:order val="76"/>
          <c:tx>
            <c:strRef>
              <c:f>'D3Register Vs Casual'!$BZ$3:$BZ$4</c:f>
              <c:strCache>
                <c:ptCount val="1"/>
                <c:pt idx="0">
                  <c:v>81</c:v>
                </c:pt>
              </c:strCache>
            </c:strRef>
          </c:tx>
          <c:spPr>
            <a:solidFill>
              <a:schemeClr val="accent5">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Casual'!$BZ$5:$BZ$42</c:f>
              <c:numCache>
                <c:formatCode>General</c:formatCode>
                <c:ptCount val="37"/>
                <c:pt idx="2">
                  <c:v>83</c:v>
                </c:pt>
                <c:pt idx="9">
                  <c:v>90</c:v>
                </c:pt>
              </c:numCache>
            </c:numRef>
          </c:val>
          <c:extLst>
            <c:ext xmlns:c16="http://schemas.microsoft.com/office/drawing/2014/chart" uri="{C3380CC4-5D6E-409C-BE32-E72D297353CC}">
              <c16:uniqueId val="{0000004C-1F36-4F25-A20E-383139EFD1FA}"/>
            </c:ext>
          </c:extLst>
        </c:ser>
        <c:ser>
          <c:idx val="77"/>
          <c:order val="77"/>
          <c:tx>
            <c:strRef>
              <c:f>'D3Register Vs Casual'!$CA$3:$CA$4</c:f>
              <c:strCache>
                <c:ptCount val="1"/>
                <c:pt idx="0">
                  <c:v>82</c:v>
                </c:pt>
              </c:strCache>
            </c:strRef>
          </c:tx>
          <c:spPr>
            <a:solidFill>
              <a:schemeClr val="accent6">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Casual'!$CA$5:$CA$42</c:f>
              <c:numCache>
                <c:formatCode>General</c:formatCode>
                <c:ptCount val="37"/>
                <c:pt idx="6">
                  <c:v>88</c:v>
                </c:pt>
                <c:pt idx="9">
                  <c:v>91</c:v>
                </c:pt>
              </c:numCache>
            </c:numRef>
          </c:val>
          <c:extLst>
            <c:ext xmlns:c16="http://schemas.microsoft.com/office/drawing/2014/chart" uri="{C3380CC4-5D6E-409C-BE32-E72D297353CC}">
              <c16:uniqueId val="{0000004D-1F36-4F25-A20E-383139EFD1FA}"/>
            </c:ext>
          </c:extLst>
        </c:ser>
        <c:ser>
          <c:idx val="78"/>
          <c:order val="78"/>
          <c:tx>
            <c:strRef>
              <c:f>'D3Register Vs Casual'!$CB$3:$CB$4</c:f>
              <c:strCache>
                <c:ptCount val="1"/>
                <c:pt idx="0">
                  <c:v>83</c:v>
                </c:pt>
              </c:strCache>
            </c:strRef>
          </c:tx>
          <c:spPr>
            <a:solidFill>
              <a:schemeClr val="accent1">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Casual'!$CB$5:$CB$42</c:f>
              <c:numCache>
                <c:formatCode>General</c:formatCode>
                <c:ptCount val="37"/>
                <c:pt idx="0">
                  <c:v>83</c:v>
                </c:pt>
                <c:pt idx="3">
                  <c:v>86</c:v>
                </c:pt>
              </c:numCache>
            </c:numRef>
          </c:val>
          <c:extLst>
            <c:ext xmlns:c16="http://schemas.microsoft.com/office/drawing/2014/chart" uri="{C3380CC4-5D6E-409C-BE32-E72D297353CC}">
              <c16:uniqueId val="{0000004E-1F36-4F25-A20E-383139EFD1FA}"/>
            </c:ext>
          </c:extLst>
        </c:ser>
        <c:ser>
          <c:idx val="79"/>
          <c:order val="79"/>
          <c:tx>
            <c:strRef>
              <c:f>'D3Register Vs Casual'!$CC$3:$CC$4</c:f>
              <c:strCache>
                <c:ptCount val="1"/>
                <c:pt idx="0">
                  <c:v>84</c:v>
                </c:pt>
              </c:strCache>
            </c:strRef>
          </c:tx>
          <c:spPr>
            <a:solidFill>
              <a:schemeClr val="accent2">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Casual'!$CC$5:$CC$42</c:f>
              <c:numCache>
                <c:formatCode>General</c:formatCode>
                <c:ptCount val="37"/>
                <c:pt idx="0">
                  <c:v>84</c:v>
                </c:pt>
                <c:pt idx="5">
                  <c:v>89</c:v>
                </c:pt>
                <c:pt idx="26">
                  <c:v>114</c:v>
                </c:pt>
              </c:numCache>
            </c:numRef>
          </c:val>
          <c:extLst>
            <c:ext xmlns:c16="http://schemas.microsoft.com/office/drawing/2014/chart" uri="{C3380CC4-5D6E-409C-BE32-E72D297353CC}">
              <c16:uniqueId val="{0000004F-1F36-4F25-A20E-383139EFD1FA}"/>
            </c:ext>
          </c:extLst>
        </c:ser>
        <c:ser>
          <c:idx val="80"/>
          <c:order val="80"/>
          <c:tx>
            <c:strRef>
              <c:f>'D3Register Vs Casual'!$CD$3:$CD$4</c:f>
              <c:strCache>
                <c:ptCount val="1"/>
                <c:pt idx="0">
                  <c:v>85</c:v>
                </c:pt>
              </c:strCache>
            </c:strRef>
          </c:tx>
          <c:spPr>
            <a:solidFill>
              <a:schemeClr val="accent3">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Casual'!$CD$5:$CD$42</c:f>
              <c:numCache>
                <c:formatCode>General</c:formatCode>
                <c:ptCount val="37"/>
                <c:pt idx="1">
                  <c:v>86</c:v>
                </c:pt>
              </c:numCache>
            </c:numRef>
          </c:val>
          <c:extLst>
            <c:ext xmlns:c16="http://schemas.microsoft.com/office/drawing/2014/chart" uri="{C3380CC4-5D6E-409C-BE32-E72D297353CC}">
              <c16:uniqueId val="{00000050-1F36-4F25-A20E-383139EFD1FA}"/>
            </c:ext>
          </c:extLst>
        </c:ser>
        <c:ser>
          <c:idx val="81"/>
          <c:order val="81"/>
          <c:tx>
            <c:strRef>
              <c:f>'D3Register Vs Casual'!$CE$3:$CE$4</c:f>
              <c:strCache>
                <c:ptCount val="1"/>
                <c:pt idx="0">
                  <c:v>86</c:v>
                </c:pt>
              </c:strCache>
            </c:strRef>
          </c:tx>
          <c:spPr>
            <a:solidFill>
              <a:schemeClr val="accent4">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Casual'!$CE$5:$CE$42</c:f>
              <c:numCache>
                <c:formatCode>General</c:formatCode>
                <c:ptCount val="37"/>
                <c:pt idx="1">
                  <c:v>87</c:v>
                </c:pt>
                <c:pt idx="19">
                  <c:v>105</c:v>
                </c:pt>
                <c:pt idx="23">
                  <c:v>112</c:v>
                </c:pt>
              </c:numCache>
            </c:numRef>
          </c:val>
          <c:extLst>
            <c:ext xmlns:c16="http://schemas.microsoft.com/office/drawing/2014/chart" uri="{C3380CC4-5D6E-409C-BE32-E72D297353CC}">
              <c16:uniqueId val="{00000051-1F36-4F25-A20E-383139EFD1FA}"/>
            </c:ext>
          </c:extLst>
        </c:ser>
        <c:ser>
          <c:idx val="82"/>
          <c:order val="82"/>
          <c:tx>
            <c:strRef>
              <c:f>'D3Register Vs Casual'!$CF$3:$CF$4</c:f>
              <c:strCache>
                <c:ptCount val="1"/>
                <c:pt idx="0">
                  <c:v>87</c:v>
                </c:pt>
              </c:strCache>
            </c:strRef>
          </c:tx>
          <c:spPr>
            <a:solidFill>
              <a:schemeClr val="accent5">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Casual'!$CF$5:$CF$42</c:f>
              <c:numCache>
                <c:formatCode>General</c:formatCode>
                <c:ptCount val="37"/>
                <c:pt idx="0">
                  <c:v>87</c:v>
                </c:pt>
                <c:pt idx="1">
                  <c:v>88</c:v>
                </c:pt>
                <c:pt idx="10">
                  <c:v>97</c:v>
                </c:pt>
              </c:numCache>
            </c:numRef>
          </c:val>
          <c:extLst>
            <c:ext xmlns:c16="http://schemas.microsoft.com/office/drawing/2014/chart" uri="{C3380CC4-5D6E-409C-BE32-E72D297353CC}">
              <c16:uniqueId val="{00000052-1F36-4F25-A20E-383139EFD1FA}"/>
            </c:ext>
          </c:extLst>
        </c:ser>
        <c:ser>
          <c:idx val="83"/>
          <c:order val="83"/>
          <c:tx>
            <c:strRef>
              <c:f>'D3Register Vs Casual'!$CG$3:$CG$4</c:f>
              <c:strCache>
                <c:ptCount val="1"/>
                <c:pt idx="0">
                  <c:v>88</c:v>
                </c:pt>
              </c:strCache>
            </c:strRef>
          </c:tx>
          <c:spPr>
            <a:solidFill>
              <a:schemeClr val="accent6">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Casual'!$CG$5:$CG$42</c:f>
              <c:numCache>
                <c:formatCode>General</c:formatCode>
                <c:ptCount val="37"/>
                <c:pt idx="3">
                  <c:v>91</c:v>
                </c:pt>
                <c:pt idx="19">
                  <c:v>107</c:v>
                </c:pt>
              </c:numCache>
            </c:numRef>
          </c:val>
          <c:extLst>
            <c:ext xmlns:c16="http://schemas.microsoft.com/office/drawing/2014/chart" uri="{C3380CC4-5D6E-409C-BE32-E72D297353CC}">
              <c16:uniqueId val="{00000053-1F36-4F25-A20E-383139EFD1FA}"/>
            </c:ext>
          </c:extLst>
        </c:ser>
        <c:ser>
          <c:idx val="84"/>
          <c:order val="84"/>
          <c:tx>
            <c:strRef>
              <c:f>'D3Register Vs Casual'!$CH$3:$CH$4</c:f>
              <c:strCache>
                <c:ptCount val="1"/>
                <c:pt idx="0">
                  <c:v>89</c:v>
                </c:pt>
              </c:strCache>
            </c:strRef>
          </c:tx>
          <c:spPr>
            <a:solidFill>
              <a:schemeClr val="accent1">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Casual'!$CH$5:$CH$42</c:f>
              <c:numCache>
                <c:formatCode>General</c:formatCode>
                <c:ptCount val="37"/>
                <c:pt idx="6">
                  <c:v>95</c:v>
                </c:pt>
                <c:pt idx="10">
                  <c:v>99</c:v>
                </c:pt>
                <c:pt idx="20">
                  <c:v>110</c:v>
                </c:pt>
                <c:pt idx="25">
                  <c:v>117</c:v>
                </c:pt>
              </c:numCache>
            </c:numRef>
          </c:val>
          <c:extLst>
            <c:ext xmlns:c16="http://schemas.microsoft.com/office/drawing/2014/chart" uri="{C3380CC4-5D6E-409C-BE32-E72D297353CC}">
              <c16:uniqueId val="{00000054-1F36-4F25-A20E-383139EFD1FA}"/>
            </c:ext>
          </c:extLst>
        </c:ser>
        <c:ser>
          <c:idx val="85"/>
          <c:order val="85"/>
          <c:tx>
            <c:strRef>
              <c:f>'D3Register Vs Casual'!$CI$3:$CI$4</c:f>
              <c:strCache>
                <c:ptCount val="1"/>
                <c:pt idx="0">
                  <c:v>90</c:v>
                </c:pt>
              </c:strCache>
            </c:strRef>
          </c:tx>
          <c:spPr>
            <a:solidFill>
              <a:schemeClr val="accent2">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Casual'!$CI$5:$CI$42</c:f>
              <c:numCache>
                <c:formatCode>General</c:formatCode>
                <c:ptCount val="37"/>
                <c:pt idx="26">
                  <c:v>120</c:v>
                </c:pt>
              </c:numCache>
            </c:numRef>
          </c:val>
          <c:extLst>
            <c:ext xmlns:c16="http://schemas.microsoft.com/office/drawing/2014/chart" uri="{C3380CC4-5D6E-409C-BE32-E72D297353CC}">
              <c16:uniqueId val="{00000055-1F36-4F25-A20E-383139EFD1FA}"/>
            </c:ext>
          </c:extLst>
        </c:ser>
        <c:ser>
          <c:idx val="86"/>
          <c:order val="86"/>
          <c:tx>
            <c:strRef>
              <c:f>'D3Register Vs Casual'!$CJ$3:$CJ$4</c:f>
              <c:strCache>
                <c:ptCount val="1"/>
                <c:pt idx="0">
                  <c:v>91</c:v>
                </c:pt>
              </c:strCache>
            </c:strRef>
          </c:tx>
          <c:spPr>
            <a:solidFill>
              <a:schemeClr val="accent3">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Casual'!$CJ$5:$CJ$42</c:f>
              <c:numCache>
                <c:formatCode>General</c:formatCode>
                <c:ptCount val="37"/>
                <c:pt idx="8">
                  <c:v>99</c:v>
                </c:pt>
              </c:numCache>
            </c:numRef>
          </c:val>
          <c:extLst>
            <c:ext xmlns:c16="http://schemas.microsoft.com/office/drawing/2014/chart" uri="{C3380CC4-5D6E-409C-BE32-E72D297353CC}">
              <c16:uniqueId val="{00000056-1F36-4F25-A20E-383139EFD1FA}"/>
            </c:ext>
          </c:extLst>
        </c:ser>
        <c:ser>
          <c:idx val="87"/>
          <c:order val="87"/>
          <c:tx>
            <c:strRef>
              <c:f>'D3Register Vs Casual'!$CK$3:$CK$4</c:f>
              <c:strCache>
                <c:ptCount val="1"/>
                <c:pt idx="0">
                  <c:v>92</c:v>
                </c:pt>
              </c:strCache>
            </c:strRef>
          </c:tx>
          <c:spPr>
            <a:solidFill>
              <a:schemeClr val="accent4">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Casual'!$CK$5:$CK$42</c:f>
              <c:numCache>
                <c:formatCode>General</c:formatCode>
                <c:ptCount val="37"/>
                <c:pt idx="4">
                  <c:v>96</c:v>
                </c:pt>
                <c:pt idx="35">
                  <c:v>154</c:v>
                </c:pt>
              </c:numCache>
            </c:numRef>
          </c:val>
          <c:extLst>
            <c:ext xmlns:c16="http://schemas.microsoft.com/office/drawing/2014/chart" uri="{C3380CC4-5D6E-409C-BE32-E72D297353CC}">
              <c16:uniqueId val="{00000057-1F36-4F25-A20E-383139EFD1FA}"/>
            </c:ext>
          </c:extLst>
        </c:ser>
        <c:ser>
          <c:idx val="88"/>
          <c:order val="88"/>
          <c:tx>
            <c:strRef>
              <c:f>'D3Register Vs Casual'!$CL$3:$CL$4</c:f>
              <c:strCache>
                <c:ptCount val="1"/>
                <c:pt idx="0">
                  <c:v>93</c:v>
                </c:pt>
              </c:strCache>
            </c:strRef>
          </c:tx>
          <c:spPr>
            <a:solidFill>
              <a:schemeClr val="accent5">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Casual'!$CL$5:$CL$42</c:f>
              <c:numCache>
                <c:formatCode>General</c:formatCode>
                <c:ptCount val="37"/>
                <c:pt idx="4">
                  <c:v>97</c:v>
                </c:pt>
                <c:pt idx="24">
                  <c:v>120</c:v>
                </c:pt>
              </c:numCache>
            </c:numRef>
          </c:val>
          <c:extLst>
            <c:ext xmlns:c16="http://schemas.microsoft.com/office/drawing/2014/chart" uri="{C3380CC4-5D6E-409C-BE32-E72D297353CC}">
              <c16:uniqueId val="{00000058-1F36-4F25-A20E-383139EFD1FA}"/>
            </c:ext>
          </c:extLst>
        </c:ser>
        <c:ser>
          <c:idx val="89"/>
          <c:order val="89"/>
          <c:tx>
            <c:strRef>
              <c:f>'D3Register Vs Casual'!$CM$3:$CM$4</c:f>
              <c:strCache>
                <c:ptCount val="1"/>
                <c:pt idx="0">
                  <c:v>94</c:v>
                </c:pt>
              </c:strCache>
            </c:strRef>
          </c:tx>
          <c:spPr>
            <a:solidFill>
              <a:schemeClr val="accent6">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Casual'!$CM$5:$CM$42</c:f>
              <c:numCache>
                <c:formatCode>General</c:formatCode>
                <c:ptCount val="37"/>
                <c:pt idx="7">
                  <c:v>101</c:v>
                </c:pt>
                <c:pt idx="34">
                  <c:v>152</c:v>
                </c:pt>
              </c:numCache>
            </c:numRef>
          </c:val>
          <c:extLst>
            <c:ext xmlns:c16="http://schemas.microsoft.com/office/drawing/2014/chart" uri="{C3380CC4-5D6E-409C-BE32-E72D297353CC}">
              <c16:uniqueId val="{00000059-1F36-4F25-A20E-383139EFD1FA}"/>
            </c:ext>
          </c:extLst>
        </c:ser>
        <c:ser>
          <c:idx val="90"/>
          <c:order val="90"/>
          <c:tx>
            <c:strRef>
              <c:f>'D3Register Vs Casual'!$CN$3:$CN$4</c:f>
              <c:strCache>
                <c:ptCount val="1"/>
                <c:pt idx="0">
                  <c:v>95</c:v>
                </c:pt>
              </c:strCache>
            </c:strRef>
          </c:tx>
          <c:spPr>
            <a:solidFill>
              <a:schemeClr val="accent1">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Casual'!$CN$5:$CN$42</c:f>
              <c:numCache>
                <c:formatCode>General</c:formatCode>
                <c:ptCount val="37"/>
                <c:pt idx="4">
                  <c:v>99</c:v>
                </c:pt>
                <c:pt idx="8">
                  <c:v>103</c:v>
                </c:pt>
                <c:pt idx="14">
                  <c:v>109</c:v>
                </c:pt>
                <c:pt idx="26">
                  <c:v>125</c:v>
                </c:pt>
              </c:numCache>
            </c:numRef>
          </c:val>
          <c:extLst>
            <c:ext xmlns:c16="http://schemas.microsoft.com/office/drawing/2014/chart" uri="{C3380CC4-5D6E-409C-BE32-E72D297353CC}">
              <c16:uniqueId val="{0000005A-1F36-4F25-A20E-383139EFD1FA}"/>
            </c:ext>
          </c:extLst>
        </c:ser>
        <c:ser>
          <c:idx val="91"/>
          <c:order val="91"/>
          <c:tx>
            <c:strRef>
              <c:f>'D3Register Vs Casual'!$CO$3:$CO$4</c:f>
              <c:strCache>
                <c:ptCount val="1"/>
                <c:pt idx="0">
                  <c:v>96</c:v>
                </c:pt>
              </c:strCache>
            </c:strRef>
          </c:tx>
          <c:spPr>
            <a:solidFill>
              <a:schemeClr val="accent2">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Casual'!$CO$5:$CO$42</c:f>
              <c:numCache>
                <c:formatCode>General</c:formatCode>
                <c:ptCount val="37"/>
                <c:pt idx="2">
                  <c:v>98</c:v>
                </c:pt>
              </c:numCache>
            </c:numRef>
          </c:val>
          <c:extLst>
            <c:ext xmlns:c16="http://schemas.microsoft.com/office/drawing/2014/chart" uri="{C3380CC4-5D6E-409C-BE32-E72D297353CC}">
              <c16:uniqueId val="{0000005B-1F36-4F25-A20E-383139EFD1FA}"/>
            </c:ext>
          </c:extLst>
        </c:ser>
        <c:ser>
          <c:idx val="92"/>
          <c:order val="92"/>
          <c:tx>
            <c:strRef>
              <c:f>'D3Register Vs Casual'!$CP$3:$CP$4</c:f>
              <c:strCache>
                <c:ptCount val="1"/>
                <c:pt idx="0">
                  <c:v>97</c:v>
                </c:pt>
              </c:strCache>
            </c:strRef>
          </c:tx>
          <c:spPr>
            <a:solidFill>
              <a:schemeClr val="accent3">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Casual'!$CP$5:$CP$42</c:f>
              <c:numCache>
                <c:formatCode>General</c:formatCode>
                <c:ptCount val="37"/>
                <c:pt idx="3">
                  <c:v>100</c:v>
                </c:pt>
                <c:pt idx="22">
                  <c:v>121</c:v>
                </c:pt>
              </c:numCache>
            </c:numRef>
          </c:val>
          <c:extLst>
            <c:ext xmlns:c16="http://schemas.microsoft.com/office/drawing/2014/chart" uri="{C3380CC4-5D6E-409C-BE32-E72D297353CC}">
              <c16:uniqueId val="{0000005C-1F36-4F25-A20E-383139EFD1FA}"/>
            </c:ext>
          </c:extLst>
        </c:ser>
        <c:ser>
          <c:idx val="93"/>
          <c:order val="93"/>
          <c:tx>
            <c:strRef>
              <c:f>'D3Register Vs Casual'!$CQ$3:$CQ$4</c:f>
              <c:strCache>
                <c:ptCount val="1"/>
                <c:pt idx="0">
                  <c:v>98</c:v>
                </c:pt>
              </c:strCache>
            </c:strRef>
          </c:tx>
          <c:spPr>
            <a:solidFill>
              <a:schemeClr val="accent4">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Casual'!$CQ$5:$CQ$42</c:f>
              <c:numCache>
                <c:formatCode>General</c:formatCode>
                <c:ptCount val="37"/>
                <c:pt idx="16">
                  <c:v>114</c:v>
                </c:pt>
                <c:pt idx="21">
                  <c:v>120</c:v>
                </c:pt>
              </c:numCache>
            </c:numRef>
          </c:val>
          <c:extLst>
            <c:ext xmlns:c16="http://schemas.microsoft.com/office/drawing/2014/chart" uri="{C3380CC4-5D6E-409C-BE32-E72D297353CC}">
              <c16:uniqueId val="{0000005D-1F36-4F25-A20E-383139EFD1FA}"/>
            </c:ext>
          </c:extLst>
        </c:ser>
        <c:ser>
          <c:idx val="94"/>
          <c:order val="94"/>
          <c:tx>
            <c:strRef>
              <c:f>'D3Register Vs Casual'!$CR$3:$CR$4</c:f>
              <c:strCache>
                <c:ptCount val="1"/>
                <c:pt idx="0">
                  <c:v>99</c:v>
                </c:pt>
              </c:strCache>
            </c:strRef>
          </c:tx>
          <c:spPr>
            <a:solidFill>
              <a:schemeClr val="accent5">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Casual'!$CR$5:$CR$42</c:f>
              <c:numCache>
                <c:formatCode>General</c:formatCode>
                <c:ptCount val="37"/>
                <c:pt idx="0">
                  <c:v>99</c:v>
                </c:pt>
              </c:numCache>
            </c:numRef>
          </c:val>
          <c:extLst>
            <c:ext xmlns:c16="http://schemas.microsoft.com/office/drawing/2014/chart" uri="{C3380CC4-5D6E-409C-BE32-E72D297353CC}">
              <c16:uniqueId val="{0000005E-1F36-4F25-A20E-383139EFD1FA}"/>
            </c:ext>
          </c:extLst>
        </c:ser>
        <c:ser>
          <c:idx val="95"/>
          <c:order val="95"/>
          <c:tx>
            <c:strRef>
              <c:f>'D3Register Vs Casual'!$CS$3:$CS$4</c:f>
              <c:strCache>
                <c:ptCount val="1"/>
                <c:pt idx="0">
                  <c:v>100</c:v>
                </c:pt>
              </c:strCache>
            </c:strRef>
          </c:tx>
          <c:spPr>
            <a:solidFill>
              <a:schemeClr val="accent6">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Casual'!$CS$5:$CS$42</c:f>
              <c:numCache>
                <c:formatCode>General</c:formatCode>
                <c:ptCount val="37"/>
                <c:pt idx="1">
                  <c:v>101</c:v>
                </c:pt>
              </c:numCache>
            </c:numRef>
          </c:val>
          <c:extLst>
            <c:ext xmlns:c16="http://schemas.microsoft.com/office/drawing/2014/chart" uri="{C3380CC4-5D6E-409C-BE32-E72D297353CC}">
              <c16:uniqueId val="{0000005F-1F36-4F25-A20E-383139EFD1FA}"/>
            </c:ext>
          </c:extLst>
        </c:ser>
        <c:ser>
          <c:idx val="96"/>
          <c:order val="96"/>
          <c:tx>
            <c:strRef>
              <c:f>'D3Register Vs Casual'!$CT$3:$CT$4</c:f>
              <c:strCache>
                <c:ptCount val="1"/>
                <c:pt idx="0">
                  <c:v>102</c:v>
                </c:pt>
              </c:strCache>
            </c:strRef>
          </c:tx>
          <c:spPr>
            <a:solidFill>
              <a:schemeClr val="accent1">
                <a:lumMod val="7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Casual'!$CT$5:$CT$42</c:f>
              <c:numCache>
                <c:formatCode>General</c:formatCode>
                <c:ptCount val="37"/>
                <c:pt idx="1">
                  <c:v>103</c:v>
                </c:pt>
              </c:numCache>
            </c:numRef>
          </c:val>
          <c:extLst>
            <c:ext xmlns:c16="http://schemas.microsoft.com/office/drawing/2014/chart" uri="{C3380CC4-5D6E-409C-BE32-E72D297353CC}">
              <c16:uniqueId val="{00000060-1F36-4F25-A20E-383139EFD1FA}"/>
            </c:ext>
          </c:extLst>
        </c:ser>
        <c:ser>
          <c:idx val="97"/>
          <c:order val="97"/>
          <c:tx>
            <c:strRef>
              <c:f>'D3Register Vs Casual'!$CU$3:$CU$4</c:f>
              <c:strCache>
                <c:ptCount val="1"/>
                <c:pt idx="0">
                  <c:v>103</c:v>
                </c:pt>
              </c:strCache>
            </c:strRef>
          </c:tx>
          <c:spPr>
            <a:solidFill>
              <a:schemeClr val="accent2">
                <a:lumMod val="7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Casual'!$CU$5:$CU$42</c:f>
              <c:numCache>
                <c:formatCode>General</c:formatCode>
                <c:ptCount val="37"/>
                <c:pt idx="27">
                  <c:v>135</c:v>
                </c:pt>
                <c:pt idx="29">
                  <c:v>145</c:v>
                </c:pt>
              </c:numCache>
            </c:numRef>
          </c:val>
          <c:extLst>
            <c:ext xmlns:c16="http://schemas.microsoft.com/office/drawing/2014/chart" uri="{C3380CC4-5D6E-409C-BE32-E72D297353CC}">
              <c16:uniqueId val="{00000061-1F36-4F25-A20E-383139EFD1FA}"/>
            </c:ext>
          </c:extLst>
        </c:ser>
        <c:ser>
          <c:idx val="98"/>
          <c:order val="98"/>
          <c:tx>
            <c:strRef>
              <c:f>'D3Register Vs Casual'!$CV$3:$CV$4</c:f>
              <c:strCache>
                <c:ptCount val="1"/>
                <c:pt idx="0">
                  <c:v>104</c:v>
                </c:pt>
              </c:strCache>
            </c:strRef>
          </c:tx>
          <c:spPr>
            <a:solidFill>
              <a:schemeClr val="accent3">
                <a:lumMod val="7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Casual'!$CV$5:$CV$42</c:f>
              <c:numCache>
                <c:formatCode>General</c:formatCode>
                <c:ptCount val="37"/>
                <c:pt idx="18">
                  <c:v>122</c:v>
                </c:pt>
                <c:pt idx="19">
                  <c:v>123</c:v>
                </c:pt>
              </c:numCache>
            </c:numRef>
          </c:val>
          <c:extLst>
            <c:ext xmlns:c16="http://schemas.microsoft.com/office/drawing/2014/chart" uri="{C3380CC4-5D6E-409C-BE32-E72D297353CC}">
              <c16:uniqueId val="{00000062-1F36-4F25-A20E-383139EFD1FA}"/>
            </c:ext>
          </c:extLst>
        </c:ser>
        <c:ser>
          <c:idx val="99"/>
          <c:order val="99"/>
          <c:tx>
            <c:strRef>
              <c:f>'D3Register Vs Casual'!$CW$3:$CW$4</c:f>
              <c:strCache>
                <c:ptCount val="1"/>
                <c:pt idx="0">
                  <c:v>105</c:v>
                </c:pt>
              </c:strCache>
            </c:strRef>
          </c:tx>
          <c:spPr>
            <a:solidFill>
              <a:schemeClr val="accent4">
                <a:lumMod val="7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Casual'!$CW$5:$CW$42</c:f>
              <c:numCache>
                <c:formatCode>General</c:formatCode>
                <c:ptCount val="37"/>
                <c:pt idx="3">
                  <c:v>108</c:v>
                </c:pt>
              </c:numCache>
            </c:numRef>
          </c:val>
          <c:extLst>
            <c:ext xmlns:c16="http://schemas.microsoft.com/office/drawing/2014/chart" uri="{C3380CC4-5D6E-409C-BE32-E72D297353CC}">
              <c16:uniqueId val="{00000063-1F36-4F25-A20E-383139EFD1FA}"/>
            </c:ext>
          </c:extLst>
        </c:ser>
        <c:ser>
          <c:idx val="100"/>
          <c:order val="100"/>
          <c:tx>
            <c:strRef>
              <c:f>'D3Register Vs Casual'!$CX$3:$CX$4</c:f>
              <c:strCache>
                <c:ptCount val="1"/>
                <c:pt idx="0">
                  <c:v>106</c:v>
                </c:pt>
              </c:strCache>
            </c:strRef>
          </c:tx>
          <c:spPr>
            <a:solidFill>
              <a:schemeClr val="accent5">
                <a:lumMod val="7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Casual'!$CX$5:$CX$42</c:f>
              <c:numCache>
                <c:formatCode>General</c:formatCode>
                <c:ptCount val="37"/>
                <c:pt idx="25">
                  <c:v>134</c:v>
                </c:pt>
              </c:numCache>
            </c:numRef>
          </c:val>
          <c:extLst>
            <c:ext xmlns:c16="http://schemas.microsoft.com/office/drawing/2014/chart" uri="{C3380CC4-5D6E-409C-BE32-E72D297353CC}">
              <c16:uniqueId val="{00000064-1F36-4F25-A20E-383139EFD1FA}"/>
            </c:ext>
          </c:extLst>
        </c:ser>
        <c:ser>
          <c:idx val="101"/>
          <c:order val="101"/>
          <c:tx>
            <c:strRef>
              <c:f>'D3Register Vs Casual'!$CY$3:$CY$4</c:f>
              <c:strCache>
                <c:ptCount val="1"/>
                <c:pt idx="0">
                  <c:v>107</c:v>
                </c:pt>
              </c:strCache>
            </c:strRef>
          </c:tx>
          <c:spPr>
            <a:solidFill>
              <a:schemeClr val="accent6">
                <a:lumMod val="7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Casual'!$CY$5:$CY$42</c:f>
              <c:numCache>
                <c:formatCode>General</c:formatCode>
                <c:ptCount val="37"/>
                <c:pt idx="2">
                  <c:v>109</c:v>
                </c:pt>
              </c:numCache>
            </c:numRef>
          </c:val>
          <c:extLst>
            <c:ext xmlns:c16="http://schemas.microsoft.com/office/drawing/2014/chart" uri="{C3380CC4-5D6E-409C-BE32-E72D297353CC}">
              <c16:uniqueId val="{00000065-1F36-4F25-A20E-383139EFD1FA}"/>
            </c:ext>
          </c:extLst>
        </c:ser>
        <c:ser>
          <c:idx val="102"/>
          <c:order val="102"/>
          <c:tx>
            <c:strRef>
              <c:f>'D3Register Vs Casual'!$CZ$3:$CZ$4</c:f>
              <c:strCache>
                <c:ptCount val="1"/>
                <c:pt idx="0">
                  <c:v>108</c:v>
                </c:pt>
              </c:strCache>
            </c:strRef>
          </c:tx>
          <c:spPr>
            <a:solidFill>
              <a:schemeClr val="accent1">
                <a:lumMod val="50000"/>
                <a:lumOff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Casual'!$CZ$5:$CZ$42</c:f>
              <c:numCache>
                <c:formatCode>General</c:formatCode>
                <c:ptCount val="37"/>
                <c:pt idx="1">
                  <c:v>109</c:v>
                </c:pt>
                <c:pt idx="3">
                  <c:v>111</c:v>
                </c:pt>
              </c:numCache>
            </c:numRef>
          </c:val>
          <c:extLst>
            <c:ext xmlns:c16="http://schemas.microsoft.com/office/drawing/2014/chart" uri="{C3380CC4-5D6E-409C-BE32-E72D297353CC}">
              <c16:uniqueId val="{00000066-1F36-4F25-A20E-383139EFD1FA}"/>
            </c:ext>
          </c:extLst>
        </c:ser>
        <c:ser>
          <c:idx val="103"/>
          <c:order val="103"/>
          <c:tx>
            <c:strRef>
              <c:f>'D3Register Vs Casual'!$DA$3:$DA$4</c:f>
              <c:strCache>
                <c:ptCount val="1"/>
                <c:pt idx="0">
                  <c:v>110</c:v>
                </c:pt>
              </c:strCache>
            </c:strRef>
          </c:tx>
          <c:spPr>
            <a:solidFill>
              <a:schemeClr val="accent2">
                <a:lumMod val="50000"/>
                <a:lumOff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Casual'!$DA$5:$DA$42</c:f>
              <c:numCache>
                <c:formatCode>General</c:formatCode>
                <c:ptCount val="37"/>
                <c:pt idx="2">
                  <c:v>112</c:v>
                </c:pt>
                <c:pt idx="32">
                  <c:v>161</c:v>
                </c:pt>
              </c:numCache>
            </c:numRef>
          </c:val>
          <c:extLst>
            <c:ext xmlns:c16="http://schemas.microsoft.com/office/drawing/2014/chart" uri="{C3380CC4-5D6E-409C-BE32-E72D297353CC}">
              <c16:uniqueId val="{00000067-1F36-4F25-A20E-383139EFD1FA}"/>
            </c:ext>
          </c:extLst>
        </c:ser>
        <c:ser>
          <c:idx val="104"/>
          <c:order val="104"/>
          <c:tx>
            <c:strRef>
              <c:f>'D3Register Vs Casual'!$DB$3:$DB$4</c:f>
              <c:strCache>
                <c:ptCount val="1"/>
                <c:pt idx="0">
                  <c:v>111</c:v>
                </c:pt>
              </c:strCache>
            </c:strRef>
          </c:tx>
          <c:spPr>
            <a:solidFill>
              <a:schemeClr val="accent3">
                <a:lumMod val="50000"/>
                <a:lumOff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Casual'!$DB$5:$DB$42</c:f>
              <c:numCache>
                <c:formatCode>General</c:formatCode>
                <c:ptCount val="37"/>
                <c:pt idx="14">
                  <c:v>125</c:v>
                </c:pt>
              </c:numCache>
            </c:numRef>
          </c:val>
          <c:extLst>
            <c:ext xmlns:c16="http://schemas.microsoft.com/office/drawing/2014/chart" uri="{C3380CC4-5D6E-409C-BE32-E72D297353CC}">
              <c16:uniqueId val="{00000068-1F36-4F25-A20E-383139EFD1FA}"/>
            </c:ext>
          </c:extLst>
        </c:ser>
        <c:ser>
          <c:idx val="105"/>
          <c:order val="105"/>
          <c:tx>
            <c:strRef>
              <c:f>'D3Register Vs Casual'!$DC$3:$DC$4</c:f>
              <c:strCache>
                <c:ptCount val="1"/>
                <c:pt idx="0">
                  <c:v>112</c:v>
                </c:pt>
              </c:strCache>
            </c:strRef>
          </c:tx>
          <c:spPr>
            <a:solidFill>
              <a:schemeClr val="accent4">
                <a:lumMod val="50000"/>
                <a:lumOff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Casual'!$DC$5:$DC$42</c:f>
              <c:numCache>
                <c:formatCode>General</c:formatCode>
                <c:ptCount val="37"/>
                <c:pt idx="0">
                  <c:v>112</c:v>
                </c:pt>
              </c:numCache>
            </c:numRef>
          </c:val>
          <c:extLst>
            <c:ext xmlns:c16="http://schemas.microsoft.com/office/drawing/2014/chart" uri="{C3380CC4-5D6E-409C-BE32-E72D297353CC}">
              <c16:uniqueId val="{00000069-1F36-4F25-A20E-383139EFD1FA}"/>
            </c:ext>
          </c:extLst>
        </c:ser>
        <c:ser>
          <c:idx val="106"/>
          <c:order val="106"/>
          <c:tx>
            <c:strRef>
              <c:f>'D3Register Vs Casual'!$DD$3:$DD$4</c:f>
              <c:strCache>
                <c:ptCount val="1"/>
                <c:pt idx="0">
                  <c:v>113</c:v>
                </c:pt>
              </c:strCache>
            </c:strRef>
          </c:tx>
          <c:spPr>
            <a:solidFill>
              <a:schemeClr val="accent5">
                <a:lumMod val="50000"/>
                <a:lumOff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Casual'!$DD$5:$DD$42</c:f>
              <c:numCache>
                <c:formatCode>General</c:formatCode>
                <c:ptCount val="37"/>
                <c:pt idx="22">
                  <c:v>137</c:v>
                </c:pt>
              </c:numCache>
            </c:numRef>
          </c:val>
          <c:extLst>
            <c:ext xmlns:c16="http://schemas.microsoft.com/office/drawing/2014/chart" uri="{C3380CC4-5D6E-409C-BE32-E72D297353CC}">
              <c16:uniqueId val="{0000006A-1F36-4F25-A20E-383139EFD1FA}"/>
            </c:ext>
          </c:extLst>
        </c:ser>
        <c:ser>
          <c:idx val="107"/>
          <c:order val="107"/>
          <c:tx>
            <c:strRef>
              <c:f>'D3Register Vs Casual'!$DE$3:$DE$4</c:f>
              <c:strCache>
                <c:ptCount val="1"/>
                <c:pt idx="0">
                  <c:v>114</c:v>
                </c:pt>
              </c:strCache>
            </c:strRef>
          </c:tx>
          <c:spPr>
            <a:solidFill>
              <a:schemeClr val="accent6">
                <a:lumMod val="50000"/>
                <a:lumOff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Casual'!$DE$5:$DE$42</c:f>
              <c:numCache>
                <c:formatCode>General</c:formatCode>
                <c:ptCount val="37"/>
                <c:pt idx="2">
                  <c:v>116</c:v>
                </c:pt>
                <c:pt idx="30">
                  <c:v>161</c:v>
                </c:pt>
              </c:numCache>
            </c:numRef>
          </c:val>
          <c:extLst>
            <c:ext xmlns:c16="http://schemas.microsoft.com/office/drawing/2014/chart" uri="{C3380CC4-5D6E-409C-BE32-E72D297353CC}">
              <c16:uniqueId val="{0000006B-1F36-4F25-A20E-383139EFD1FA}"/>
            </c:ext>
          </c:extLst>
        </c:ser>
        <c:ser>
          <c:idx val="108"/>
          <c:order val="108"/>
          <c:tx>
            <c:strRef>
              <c:f>'D3Register Vs Casual'!$DF$3:$DF$4</c:f>
              <c:strCache>
                <c:ptCount val="1"/>
                <c:pt idx="0">
                  <c:v>115</c:v>
                </c:pt>
              </c:strCache>
            </c:strRef>
          </c:tx>
          <c:spPr>
            <a:solidFill>
              <a:schemeClr val="accent1"/>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Casual'!$DF$5:$DF$42</c:f>
              <c:numCache>
                <c:formatCode>General</c:formatCode>
                <c:ptCount val="37"/>
                <c:pt idx="3">
                  <c:v>118</c:v>
                </c:pt>
                <c:pt idx="29">
                  <c:v>157</c:v>
                </c:pt>
              </c:numCache>
            </c:numRef>
          </c:val>
          <c:extLst>
            <c:ext xmlns:c16="http://schemas.microsoft.com/office/drawing/2014/chart" uri="{C3380CC4-5D6E-409C-BE32-E72D297353CC}">
              <c16:uniqueId val="{0000006C-1F36-4F25-A20E-383139EFD1FA}"/>
            </c:ext>
          </c:extLst>
        </c:ser>
        <c:ser>
          <c:idx val="109"/>
          <c:order val="109"/>
          <c:tx>
            <c:strRef>
              <c:f>'D3Register Vs Casual'!$DG$3:$DG$4</c:f>
              <c:strCache>
                <c:ptCount val="1"/>
                <c:pt idx="0">
                  <c:v>119</c:v>
                </c:pt>
              </c:strCache>
            </c:strRef>
          </c:tx>
          <c:spPr>
            <a:solidFill>
              <a:schemeClr val="accent2"/>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Casual'!$DG$5:$DG$42</c:f>
              <c:numCache>
                <c:formatCode>General</c:formatCode>
                <c:ptCount val="37"/>
                <c:pt idx="4">
                  <c:v>123</c:v>
                </c:pt>
              </c:numCache>
            </c:numRef>
          </c:val>
          <c:extLst>
            <c:ext xmlns:c16="http://schemas.microsoft.com/office/drawing/2014/chart" uri="{C3380CC4-5D6E-409C-BE32-E72D297353CC}">
              <c16:uniqueId val="{0000006D-1F36-4F25-A20E-383139EFD1FA}"/>
            </c:ext>
          </c:extLst>
        </c:ser>
        <c:ser>
          <c:idx val="110"/>
          <c:order val="110"/>
          <c:tx>
            <c:strRef>
              <c:f>'D3Register Vs Casual'!$DH$3:$DH$4</c:f>
              <c:strCache>
                <c:ptCount val="1"/>
                <c:pt idx="0">
                  <c:v>121</c:v>
                </c:pt>
              </c:strCache>
            </c:strRef>
          </c:tx>
          <c:spPr>
            <a:solidFill>
              <a:schemeClr val="accent3"/>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Casual'!$DH$5:$DH$42</c:f>
              <c:numCache>
                <c:formatCode>General</c:formatCode>
                <c:ptCount val="37"/>
                <c:pt idx="1">
                  <c:v>122</c:v>
                </c:pt>
              </c:numCache>
            </c:numRef>
          </c:val>
          <c:extLst>
            <c:ext xmlns:c16="http://schemas.microsoft.com/office/drawing/2014/chart" uri="{C3380CC4-5D6E-409C-BE32-E72D297353CC}">
              <c16:uniqueId val="{0000006E-1F36-4F25-A20E-383139EFD1FA}"/>
            </c:ext>
          </c:extLst>
        </c:ser>
        <c:ser>
          <c:idx val="111"/>
          <c:order val="111"/>
          <c:tx>
            <c:strRef>
              <c:f>'D3Register Vs Casual'!$DI$3:$DI$4</c:f>
              <c:strCache>
                <c:ptCount val="1"/>
                <c:pt idx="0">
                  <c:v>122</c:v>
                </c:pt>
              </c:strCache>
            </c:strRef>
          </c:tx>
          <c:spPr>
            <a:solidFill>
              <a:schemeClr val="accent4"/>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Casual'!$DI$5:$DI$42</c:f>
              <c:numCache>
                <c:formatCode>General</c:formatCode>
                <c:ptCount val="37"/>
                <c:pt idx="28">
                  <c:v>162</c:v>
                </c:pt>
              </c:numCache>
            </c:numRef>
          </c:val>
          <c:extLst>
            <c:ext xmlns:c16="http://schemas.microsoft.com/office/drawing/2014/chart" uri="{C3380CC4-5D6E-409C-BE32-E72D297353CC}">
              <c16:uniqueId val="{0000006F-1F36-4F25-A20E-383139EFD1FA}"/>
            </c:ext>
          </c:extLst>
        </c:ser>
        <c:ser>
          <c:idx val="112"/>
          <c:order val="112"/>
          <c:tx>
            <c:strRef>
              <c:f>'D3Register Vs Casual'!$DJ$3:$DJ$4</c:f>
              <c:strCache>
                <c:ptCount val="1"/>
                <c:pt idx="0">
                  <c:v>123</c:v>
                </c:pt>
              </c:strCache>
            </c:strRef>
          </c:tx>
          <c:spPr>
            <a:solidFill>
              <a:schemeClr val="accent5"/>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Casual'!$DJ$5:$DJ$42</c:f>
              <c:numCache>
                <c:formatCode>General</c:formatCode>
                <c:ptCount val="37"/>
                <c:pt idx="5">
                  <c:v>128</c:v>
                </c:pt>
              </c:numCache>
            </c:numRef>
          </c:val>
          <c:extLst>
            <c:ext xmlns:c16="http://schemas.microsoft.com/office/drawing/2014/chart" uri="{C3380CC4-5D6E-409C-BE32-E72D297353CC}">
              <c16:uniqueId val="{00000070-1F36-4F25-A20E-383139EFD1FA}"/>
            </c:ext>
          </c:extLst>
        </c:ser>
        <c:ser>
          <c:idx val="113"/>
          <c:order val="113"/>
          <c:tx>
            <c:strRef>
              <c:f>'D3Register Vs Casual'!$DK$3:$DK$4</c:f>
              <c:strCache>
                <c:ptCount val="1"/>
                <c:pt idx="0">
                  <c:v>124</c:v>
                </c:pt>
              </c:strCache>
            </c:strRef>
          </c:tx>
          <c:spPr>
            <a:solidFill>
              <a:schemeClr val="accent6"/>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Casual'!$DK$5:$DK$42</c:f>
              <c:numCache>
                <c:formatCode>General</c:formatCode>
                <c:ptCount val="37"/>
                <c:pt idx="3">
                  <c:v>127</c:v>
                </c:pt>
              </c:numCache>
            </c:numRef>
          </c:val>
          <c:extLst>
            <c:ext xmlns:c16="http://schemas.microsoft.com/office/drawing/2014/chart" uri="{C3380CC4-5D6E-409C-BE32-E72D297353CC}">
              <c16:uniqueId val="{00000071-1F36-4F25-A20E-383139EFD1FA}"/>
            </c:ext>
          </c:extLst>
        </c:ser>
        <c:ser>
          <c:idx val="114"/>
          <c:order val="114"/>
          <c:tx>
            <c:strRef>
              <c:f>'D3Register Vs Casual'!$DL$3:$DL$4</c:f>
              <c:strCache>
                <c:ptCount val="1"/>
                <c:pt idx="0">
                  <c:v>126</c:v>
                </c:pt>
              </c:strCache>
            </c:strRef>
          </c:tx>
          <c:spPr>
            <a:solidFill>
              <a:schemeClr val="accent1">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Casual'!$DL$5:$DL$42</c:f>
              <c:numCache>
                <c:formatCode>General</c:formatCode>
                <c:ptCount val="37"/>
                <c:pt idx="31">
                  <c:v>174</c:v>
                </c:pt>
              </c:numCache>
            </c:numRef>
          </c:val>
          <c:extLst>
            <c:ext xmlns:c16="http://schemas.microsoft.com/office/drawing/2014/chart" uri="{C3380CC4-5D6E-409C-BE32-E72D297353CC}">
              <c16:uniqueId val="{00000072-1F36-4F25-A20E-383139EFD1FA}"/>
            </c:ext>
          </c:extLst>
        </c:ser>
        <c:ser>
          <c:idx val="115"/>
          <c:order val="115"/>
          <c:tx>
            <c:strRef>
              <c:f>'D3Register Vs Casual'!$DM$3:$DM$4</c:f>
              <c:strCache>
                <c:ptCount val="1"/>
                <c:pt idx="0">
                  <c:v>127</c:v>
                </c:pt>
              </c:strCache>
            </c:strRef>
          </c:tx>
          <c:spPr>
            <a:solidFill>
              <a:schemeClr val="accent2">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Casual'!$DM$5:$DM$42</c:f>
              <c:numCache>
                <c:formatCode>General</c:formatCode>
                <c:ptCount val="37"/>
                <c:pt idx="6">
                  <c:v>133</c:v>
                </c:pt>
                <c:pt idx="30">
                  <c:v>174</c:v>
                </c:pt>
              </c:numCache>
            </c:numRef>
          </c:val>
          <c:extLst>
            <c:ext xmlns:c16="http://schemas.microsoft.com/office/drawing/2014/chart" uri="{C3380CC4-5D6E-409C-BE32-E72D297353CC}">
              <c16:uniqueId val="{00000073-1F36-4F25-A20E-383139EFD1FA}"/>
            </c:ext>
          </c:extLst>
        </c:ser>
        <c:ser>
          <c:idx val="116"/>
          <c:order val="116"/>
          <c:tx>
            <c:strRef>
              <c:f>'D3Register Vs Casual'!$DN$3:$DN$4</c:f>
              <c:strCache>
                <c:ptCount val="1"/>
                <c:pt idx="0">
                  <c:v>128</c:v>
                </c:pt>
              </c:strCache>
            </c:strRef>
          </c:tx>
          <c:spPr>
            <a:solidFill>
              <a:schemeClr val="accent3">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Casual'!$DN$5:$DN$42</c:f>
              <c:numCache>
                <c:formatCode>General</c:formatCode>
                <c:ptCount val="37"/>
                <c:pt idx="7">
                  <c:v>135</c:v>
                </c:pt>
              </c:numCache>
            </c:numRef>
          </c:val>
          <c:extLst>
            <c:ext xmlns:c16="http://schemas.microsoft.com/office/drawing/2014/chart" uri="{C3380CC4-5D6E-409C-BE32-E72D297353CC}">
              <c16:uniqueId val="{00000074-1F36-4F25-A20E-383139EFD1FA}"/>
            </c:ext>
          </c:extLst>
        </c:ser>
        <c:ser>
          <c:idx val="117"/>
          <c:order val="117"/>
          <c:tx>
            <c:strRef>
              <c:f>'D3Register Vs Casual'!$DO$3:$DO$4</c:f>
              <c:strCache>
                <c:ptCount val="1"/>
                <c:pt idx="0">
                  <c:v>130</c:v>
                </c:pt>
              </c:strCache>
            </c:strRef>
          </c:tx>
          <c:spPr>
            <a:solidFill>
              <a:schemeClr val="accent4">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Casual'!$DO$5:$DO$42</c:f>
              <c:numCache>
                <c:formatCode>General</c:formatCode>
                <c:ptCount val="37"/>
                <c:pt idx="33">
                  <c:v>182</c:v>
                </c:pt>
              </c:numCache>
            </c:numRef>
          </c:val>
          <c:extLst>
            <c:ext xmlns:c16="http://schemas.microsoft.com/office/drawing/2014/chart" uri="{C3380CC4-5D6E-409C-BE32-E72D297353CC}">
              <c16:uniqueId val="{00000075-1F36-4F25-A20E-383139EFD1FA}"/>
            </c:ext>
          </c:extLst>
        </c:ser>
        <c:ser>
          <c:idx val="118"/>
          <c:order val="118"/>
          <c:tx>
            <c:strRef>
              <c:f>'D3Register Vs Casual'!$DP$3:$DP$4</c:f>
              <c:strCache>
                <c:ptCount val="1"/>
                <c:pt idx="0">
                  <c:v>132</c:v>
                </c:pt>
              </c:strCache>
            </c:strRef>
          </c:tx>
          <c:spPr>
            <a:solidFill>
              <a:schemeClr val="accent5">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Casual'!$DP$5:$DP$42</c:f>
              <c:numCache>
                <c:formatCode>General</c:formatCode>
                <c:ptCount val="37"/>
                <c:pt idx="3">
                  <c:v>135</c:v>
                </c:pt>
                <c:pt idx="8">
                  <c:v>140</c:v>
                </c:pt>
              </c:numCache>
            </c:numRef>
          </c:val>
          <c:extLst>
            <c:ext xmlns:c16="http://schemas.microsoft.com/office/drawing/2014/chart" uri="{C3380CC4-5D6E-409C-BE32-E72D297353CC}">
              <c16:uniqueId val="{00000076-1F36-4F25-A20E-383139EFD1FA}"/>
            </c:ext>
          </c:extLst>
        </c:ser>
        <c:ser>
          <c:idx val="119"/>
          <c:order val="119"/>
          <c:tx>
            <c:strRef>
              <c:f>'D3Register Vs Casual'!$DQ$3:$DQ$4</c:f>
              <c:strCache>
                <c:ptCount val="1"/>
                <c:pt idx="0">
                  <c:v>135</c:v>
                </c:pt>
              </c:strCache>
            </c:strRef>
          </c:tx>
          <c:spPr>
            <a:solidFill>
              <a:schemeClr val="accent6">
                <a:lumMod val="6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Casual'!$DQ$5:$DQ$42</c:f>
              <c:numCache>
                <c:formatCode>General</c:formatCode>
                <c:ptCount val="37"/>
                <c:pt idx="30">
                  <c:v>182</c:v>
                </c:pt>
              </c:numCache>
            </c:numRef>
          </c:val>
          <c:extLst>
            <c:ext xmlns:c16="http://schemas.microsoft.com/office/drawing/2014/chart" uri="{C3380CC4-5D6E-409C-BE32-E72D297353CC}">
              <c16:uniqueId val="{00000077-1F36-4F25-A20E-383139EFD1FA}"/>
            </c:ext>
          </c:extLst>
        </c:ser>
        <c:ser>
          <c:idx val="120"/>
          <c:order val="120"/>
          <c:tx>
            <c:strRef>
              <c:f>'D3Register Vs Casual'!$DR$3:$DR$4</c:f>
              <c:strCache>
                <c:ptCount val="1"/>
                <c:pt idx="0">
                  <c:v>145</c:v>
                </c:pt>
              </c:strCache>
            </c:strRef>
          </c:tx>
          <c:spPr>
            <a:solidFill>
              <a:schemeClr val="accent1">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Casual'!$DR$5:$DR$42</c:f>
              <c:numCache>
                <c:formatCode>General</c:formatCode>
                <c:ptCount val="37"/>
                <c:pt idx="2">
                  <c:v>147</c:v>
                </c:pt>
              </c:numCache>
            </c:numRef>
          </c:val>
          <c:extLst>
            <c:ext xmlns:c16="http://schemas.microsoft.com/office/drawing/2014/chart" uri="{C3380CC4-5D6E-409C-BE32-E72D297353CC}">
              <c16:uniqueId val="{00000078-1F36-4F25-A20E-383139EFD1FA}"/>
            </c:ext>
          </c:extLst>
        </c:ser>
        <c:ser>
          <c:idx val="121"/>
          <c:order val="121"/>
          <c:tx>
            <c:strRef>
              <c:f>'D3Register Vs Casual'!$DS$3:$DS$4</c:f>
              <c:strCache>
                <c:ptCount val="1"/>
                <c:pt idx="0">
                  <c:v>147</c:v>
                </c:pt>
              </c:strCache>
            </c:strRef>
          </c:tx>
          <c:spPr>
            <a:solidFill>
              <a:schemeClr val="accent2">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Casual'!$DS$5:$DS$42</c:f>
              <c:numCache>
                <c:formatCode>General</c:formatCode>
                <c:ptCount val="37"/>
                <c:pt idx="2">
                  <c:v>149</c:v>
                </c:pt>
              </c:numCache>
            </c:numRef>
          </c:val>
          <c:extLst>
            <c:ext xmlns:c16="http://schemas.microsoft.com/office/drawing/2014/chart" uri="{C3380CC4-5D6E-409C-BE32-E72D297353CC}">
              <c16:uniqueId val="{00000079-1F36-4F25-A20E-383139EFD1FA}"/>
            </c:ext>
          </c:extLst>
        </c:ser>
        <c:ser>
          <c:idx val="122"/>
          <c:order val="122"/>
          <c:tx>
            <c:strRef>
              <c:f>'D3Register Vs Casual'!$DT$3:$DT$4</c:f>
              <c:strCache>
                <c:ptCount val="1"/>
                <c:pt idx="0">
                  <c:v>151</c:v>
                </c:pt>
              </c:strCache>
            </c:strRef>
          </c:tx>
          <c:spPr>
            <a:solidFill>
              <a:schemeClr val="accent3">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Casual'!$DT$5:$DT$42</c:f>
              <c:numCache>
                <c:formatCode>General</c:formatCode>
                <c:ptCount val="37"/>
                <c:pt idx="1">
                  <c:v>152</c:v>
                </c:pt>
              </c:numCache>
            </c:numRef>
          </c:val>
          <c:extLst>
            <c:ext xmlns:c16="http://schemas.microsoft.com/office/drawing/2014/chart" uri="{C3380CC4-5D6E-409C-BE32-E72D297353CC}">
              <c16:uniqueId val="{0000007A-1F36-4F25-A20E-383139EFD1FA}"/>
            </c:ext>
          </c:extLst>
        </c:ser>
        <c:ser>
          <c:idx val="123"/>
          <c:order val="123"/>
          <c:tx>
            <c:strRef>
              <c:f>'D3Register Vs Casual'!$DU$3:$DU$4</c:f>
              <c:strCache>
                <c:ptCount val="1"/>
                <c:pt idx="0">
                  <c:v>152</c:v>
                </c:pt>
              </c:strCache>
            </c:strRef>
          </c:tx>
          <c:spPr>
            <a:solidFill>
              <a:schemeClr val="accent4">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Casual'!$DU$5:$DU$42</c:f>
              <c:numCache>
                <c:formatCode>General</c:formatCode>
                <c:ptCount val="37"/>
                <c:pt idx="3">
                  <c:v>155</c:v>
                </c:pt>
              </c:numCache>
            </c:numRef>
          </c:val>
          <c:extLst>
            <c:ext xmlns:c16="http://schemas.microsoft.com/office/drawing/2014/chart" uri="{C3380CC4-5D6E-409C-BE32-E72D297353CC}">
              <c16:uniqueId val="{0000007B-1F36-4F25-A20E-383139EFD1FA}"/>
            </c:ext>
          </c:extLst>
        </c:ser>
        <c:ser>
          <c:idx val="124"/>
          <c:order val="124"/>
          <c:tx>
            <c:strRef>
              <c:f>'D3Register Vs Casual'!$DV$3:$DV$4</c:f>
              <c:strCache>
                <c:ptCount val="1"/>
                <c:pt idx="0">
                  <c:v>153</c:v>
                </c:pt>
              </c:strCache>
            </c:strRef>
          </c:tx>
          <c:spPr>
            <a:solidFill>
              <a:schemeClr val="accent5">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Casual'!$DV$5:$DV$42</c:f>
              <c:numCache>
                <c:formatCode>General</c:formatCode>
                <c:ptCount val="37"/>
                <c:pt idx="3">
                  <c:v>156</c:v>
                </c:pt>
              </c:numCache>
            </c:numRef>
          </c:val>
          <c:extLst>
            <c:ext xmlns:c16="http://schemas.microsoft.com/office/drawing/2014/chart" uri="{C3380CC4-5D6E-409C-BE32-E72D297353CC}">
              <c16:uniqueId val="{0000007C-1F36-4F25-A20E-383139EFD1FA}"/>
            </c:ext>
          </c:extLst>
        </c:ser>
        <c:ser>
          <c:idx val="125"/>
          <c:order val="125"/>
          <c:tx>
            <c:strRef>
              <c:f>'D3Register Vs Casual'!$DW$3:$DW$4</c:f>
              <c:strCache>
                <c:ptCount val="1"/>
                <c:pt idx="0">
                  <c:v>154</c:v>
                </c:pt>
              </c:strCache>
            </c:strRef>
          </c:tx>
          <c:spPr>
            <a:solidFill>
              <a:schemeClr val="accent6">
                <a:lumMod val="80000"/>
                <a:lumOff val="2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Casual'!$DW$5:$DW$42</c:f>
              <c:numCache>
                <c:formatCode>General</c:formatCode>
                <c:ptCount val="37"/>
                <c:pt idx="1">
                  <c:v>155</c:v>
                </c:pt>
              </c:numCache>
            </c:numRef>
          </c:val>
          <c:extLst>
            <c:ext xmlns:c16="http://schemas.microsoft.com/office/drawing/2014/chart" uri="{C3380CC4-5D6E-409C-BE32-E72D297353CC}">
              <c16:uniqueId val="{0000007D-1F36-4F25-A20E-383139EFD1FA}"/>
            </c:ext>
          </c:extLst>
        </c:ser>
        <c:ser>
          <c:idx val="126"/>
          <c:order val="126"/>
          <c:tx>
            <c:strRef>
              <c:f>'D3Register Vs Casual'!$DX$3:$DX$4</c:f>
              <c:strCache>
                <c:ptCount val="1"/>
                <c:pt idx="0">
                  <c:v>155</c:v>
                </c:pt>
              </c:strCache>
            </c:strRef>
          </c:tx>
          <c:spPr>
            <a:solidFill>
              <a:schemeClr val="accent1">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Casual'!$DX$5:$DX$42</c:f>
              <c:numCache>
                <c:formatCode>General</c:formatCode>
                <c:ptCount val="37"/>
                <c:pt idx="6">
                  <c:v>161</c:v>
                </c:pt>
              </c:numCache>
            </c:numRef>
          </c:val>
          <c:extLst>
            <c:ext xmlns:c16="http://schemas.microsoft.com/office/drawing/2014/chart" uri="{C3380CC4-5D6E-409C-BE32-E72D297353CC}">
              <c16:uniqueId val="{0000007E-1F36-4F25-A20E-383139EFD1FA}"/>
            </c:ext>
          </c:extLst>
        </c:ser>
        <c:ser>
          <c:idx val="127"/>
          <c:order val="127"/>
          <c:tx>
            <c:strRef>
              <c:f>'D3Register Vs Casual'!$DY$3:$DY$4</c:f>
              <c:strCache>
                <c:ptCount val="1"/>
                <c:pt idx="0">
                  <c:v>157</c:v>
                </c:pt>
              </c:strCache>
            </c:strRef>
          </c:tx>
          <c:spPr>
            <a:solidFill>
              <a:schemeClr val="accent2">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Casual'!$DY$5:$DY$42</c:f>
              <c:numCache>
                <c:formatCode>General</c:formatCode>
                <c:ptCount val="37"/>
                <c:pt idx="3">
                  <c:v>160</c:v>
                </c:pt>
                <c:pt idx="9">
                  <c:v>166</c:v>
                </c:pt>
              </c:numCache>
            </c:numRef>
          </c:val>
          <c:extLst>
            <c:ext xmlns:c16="http://schemas.microsoft.com/office/drawing/2014/chart" uri="{C3380CC4-5D6E-409C-BE32-E72D297353CC}">
              <c16:uniqueId val="{0000007F-1F36-4F25-A20E-383139EFD1FA}"/>
            </c:ext>
          </c:extLst>
        </c:ser>
        <c:ser>
          <c:idx val="128"/>
          <c:order val="128"/>
          <c:tx>
            <c:strRef>
              <c:f>'D3Register Vs Casual'!$DZ$3:$DZ$4</c:f>
              <c:strCache>
                <c:ptCount val="1"/>
                <c:pt idx="0">
                  <c:v>159</c:v>
                </c:pt>
              </c:strCache>
            </c:strRef>
          </c:tx>
          <c:spPr>
            <a:solidFill>
              <a:schemeClr val="accent3">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Casual'!$DZ$5:$DZ$42</c:f>
              <c:numCache>
                <c:formatCode>General</c:formatCode>
                <c:ptCount val="37"/>
                <c:pt idx="6">
                  <c:v>165</c:v>
                </c:pt>
              </c:numCache>
            </c:numRef>
          </c:val>
          <c:extLst>
            <c:ext xmlns:c16="http://schemas.microsoft.com/office/drawing/2014/chart" uri="{C3380CC4-5D6E-409C-BE32-E72D297353CC}">
              <c16:uniqueId val="{00000080-1F36-4F25-A20E-383139EFD1FA}"/>
            </c:ext>
          </c:extLst>
        </c:ser>
        <c:ser>
          <c:idx val="129"/>
          <c:order val="129"/>
          <c:tx>
            <c:strRef>
              <c:f>'D3Register Vs Casual'!$EA$3:$EA$4</c:f>
              <c:strCache>
                <c:ptCount val="1"/>
                <c:pt idx="0">
                  <c:v>165</c:v>
                </c:pt>
              </c:strCache>
            </c:strRef>
          </c:tx>
          <c:spPr>
            <a:solidFill>
              <a:schemeClr val="accent4">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Casual'!$EA$5:$EA$42</c:f>
              <c:numCache>
                <c:formatCode>General</c:formatCode>
                <c:ptCount val="37"/>
                <c:pt idx="3">
                  <c:v>168</c:v>
                </c:pt>
                <c:pt idx="9">
                  <c:v>174</c:v>
                </c:pt>
              </c:numCache>
            </c:numRef>
          </c:val>
          <c:extLst>
            <c:ext xmlns:c16="http://schemas.microsoft.com/office/drawing/2014/chart" uri="{C3380CC4-5D6E-409C-BE32-E72D297353CC}">
              <c16:uniqueId val="{00000081-1F36-4F25-A20E-383139EFD1FA}"/>
            </c:ext>
          </c:extLst>
        </c:ser>
        <c:ser>
          <c:idx val="130"/>
          <c:order val="130"/>
          <c:tx>
            <c:strRef>
              <c:f>'D3Register Vs Casual'!$EB$3:$EB$4</c:f>
              <c:strCache>
                <c:ptCount val="1"/>
                <c:pt idx="0">
                  <c:v>168</c:v>
                </c:pt>
              </c:strCache>
            </c:strRef>
          </c:tx>
          <c:spPr>
            <a:solidFill>
              <a:schemeClr val="accent5">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Casual'!$EB$5:$EB$42</c:f>
              <c:numCache>
                <c:formatCode>General</c:formatCode>
                <c:ptCount val="37"/>
                <c:pt idx="2">
                  <c:v>170</c:v>
                </c:pt>
              </c:numCache>
            </c:numRef>
          </c:val>
          <c:extLst>
            <c:ext xmlns:c16="http://schemas.microsoft.com/office/drawing/2014/chart" uri="{C3380CC4-5D6E-409C-BE32-E72D297353CC}">
              <c16:uniqueId val="{00000082-1F36-4F25-A20E-383139EFD1FA}"/>
            </c:ext>
          </c:extLst>
        </c:ser>
        <c:ser>
          <c:idx val="131"/>
          <c:order val="131"/>
          <c:tx>
            <c:strRef>
              <c:f>'D3Register Vs Casual'!$EC$3:$EC$4</c:f>
              <c:strCache>
                <c:ptCount val="1"/>
                <c:pt idx="0">
                  <c:v>170</c:v>
                </c:pt>
              </c:strCache>
            </c:strRef>
          </c:tx>
          <c:spPr>
            <a:solidFill>
              <a:schemeClr val="accent6">
                <a:lumMod val="8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Casual'!$EC$5:$EC$42</c:f>
              <c:numCache>
                <c:formatCode>General</c:formatCode>
                <c:ptCount val="37"/>
                <c:pt idx="5">
                  <c:v>175</c:v>
                </c:pt>
              </c:numCache>
            </c:numRef>
          </c:val>
          <c:extLst>
            <c:ext xmlns:c16="http://schemas.microsoft.com/office/drawing/2014/chart" uri="{C3380CC4-5D6E-409C-BE32-E72D297353CC}">
              <c16:uniqueId val="{00000083-1F36-4F25-A20E-383139EFD1FA}"/>
            </c:ext>
          </c:extLst>
        </c:ser>
        <c:ser>
          <c:idx val="132"/>
          <c:order val="132"/>
          <c:tx>
            <c:strRef>
              <c:f>'D3Register Vs Casual'!$ED$3:$ED$4</c:f>
              <c:strCache>
                <c:ptCount val="1"/>
                <c:pt idx="0">
                  <c:v>172</c:v>
                </c:pt>
              </c:strCache>
            </c:strRef>
          </c:tx>
          <c:spPr>
            <a:solidFill>
              <a:schemeClr val="accent1">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Casual'!$ED$5:$ED$42</c:f>
              <c:numCache>
                <c:formatCode>General</c:formatCode>
                <c:ptCount val="37"/>
                <c:pt idx="4">
                  <c:v>176</c:v>
                </c:pt>
              </c:numCache>
            </c:numRef>
          </c:val>
          <c:extLst>
            <c:ext xmlns:c16="http://schemas.microsoft.com/office/drawing/2014/chart" uri="{C3380CC4-5D6E-409C-BE32-E72D297353CC}">
              <c16:uniqueId val="{00000084-1F36-4F25-A20E-383139EFD1FA}"/>
            </c:ext>
          </c:extLst>
        </c:ser>
        <c:ser>
          <c:idx val="133"/>
          <c:order val="133"/>
          <c:tx>
            <c:strRef>
              <c:f>'D3Register Vs Casual'!$EE$3:$EE$4</c:f>
              <c:strCache>
                <c:ptCount val="1"/>
                <c:pt idx="0">
                  <c:v>173</c:v>
                </c:pt>
              </c:strCache>
            </c:strRef>
          </c:tx>
          <c:spPr>
            <a:solidFill>
              <a:schemeClr val="accent2">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Casual'!$EE$5:$EE$42</c:f>
              <c:numCache>
                <c:formatCode>General</c:formatCode>
                <c:ptCount val="37"/>
                <c:pt idx="5">
                  <c:v>178</c:v>
                </c:pt>
              </c:numCache>
            </c:numRef>
          </c:val>
          <c:extLst>
            <c:ext xmlns:c16="http://schemas.microsoft.com/office/drawing/2014/chart" uri="{C3380CC4-5D6E-409C-BE32-E72D297353CC}">
              <c16:uniqueId val="{00000085-1F36-4F25-A20E-383139EFD1FA}"/>
            </c:ext>
          </c:extLst>
        </c:ser>
        <c:ser>
          <c:idx val="134"/>
          <c:order val="134"/>
          <c:tx>
            <c:strRef>
              <c:f>'D3Register Vs Casual'!$EF$3:$EF$4</c:f>
              <c:strCache>
                <c:ptCount val="1"/>
                <c:pt idx="0">
                  <c:v>175</c:v>
                </c:pt>
              </c:strCache>
            </c:strRef>
          </c:tx>
          <c:spPr>
            <a:solidFill>
              <a:schemeClr val="accent3">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Casual'!$EF$5:$EF$42</c:f>
              <c:numCache>
                <c:formatCode>General</c:formatCode>
                <c:ptCount val="37"/>
                <c:pt idx="7">
                  <c:v>182</c:v>
                </c:pt>
              </c:numCache>
            </c:numRef>
          </c:val>
          <c:extLst>
            <c:ext xmlns:c16="http://schemas.microsoft.com/office/drawing/2014/chart" uri="{C3380CC4-5D6E-409C-BE32-E72D297353CC}">
              <c16:uniqueId val="{00000086-1F36-4F25-A20E-383139EFD1FA}"/>
            </c:ext>
          </c:extLst>
        </c:ser>
        <c:ser>
          <c:idx val="135"/>
          <c:order val="135"/>
          <c:tx>
            <c:strRef>
              <c:f>'D3Register Vs Casual'!$EG$3:$EG$4</c:f>
              <c:strCache>
                <c:ptCount val="1"/>
                <c:pt idx="0">
                  <c:v>182</c:v>
                </c:pt>
              </c:strCache>
            </c:strRef>
          </c:tx>
          <c:spPr>
            <a:solidFill>
              <a:schemeClr val="accent4">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Casual'!$EG$5:$EG$42</c:f>
              <c:numCache>
                <c:formatCode>General</c:formatCode>
                <c:ptCount val="37"/>
                <c:pt idx="3">
                  <c:v>185</c:v>
                </c:pt>
              </c:numCache>
            </c:numRef>
          </c:val>
          <c:extLst>
            <c:ext xmlns:c16="http://schemas.microsoft.com/office/drawing/2014/chart" uri="{C3380CC4-5D6E-409C-BE32-E72D297353CC}">
              <c16:uniqueId val="{00000087-1F36-4F25-A20E-383139EFD1FA}"/>
            </c:ext>
          </c:extLst>
        </c:ser>
        <c:ser>
          <c:idx val="136"/>
          <c:order val="136"/>
          <c:tx>
            <c:strRef>
              <c:f>'D3Register Vs Casual'!$EH$3:$EH$4</c:f>
              <c:strCache>
                <c:ptCount val="1"/>
                <c:pt idx="0">
                  <c:v>183</c:v>
                </c:pt>
              </c:strCache>
            </c:strRef>
          </c:tx>
          <c:spPr>
            <a:solidFill>
              <a:schemeClr val="accent5">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Casual'!$EH$5:$EH$42</c:f>
              <c:numCache>
                <c:formatCode>General</c:formatCode>
                <c:ptCount val="37"/>
                <c:pt idx="7">
                  <c:v>190</c:v>
                </c:pt>
              </c:numCache>
            </c:numRef>
          </c:val>
          <c:extLst>
            <c:ext xmlns:c16="http://schemas.microsoft.com/office/drawing/2014/chart" uri="{C3380CC4-5D6E-409C-BE32-E72D297353CC}">
              <c16:uniqueId val="{00000088-1F36-4F25-A20E-383139EFD1FA}"/>
            </c:ext>
          </c:extLst>
        </c:ser>
        <c:ser>
          <c:idx val="137"/>
          <c:order val="137"/>
          <c:tx>
            <c:strRef>
              <c:f>'D3Register Vs Casual'!$EI$3:$EI$4</c:f>
              <c:strCache>
                <c:ptCount val="1"/>
                <c:pt idx="0">
                  <c:v>184</c:v>
                </c:pt>
              </c:strCache>
            </c:strRef>
          </c:tx>
          <c:spPr>
            <a:solidFill>
              <a:schemeClr val="accent6">
                <a:lumMod val="60000"/>
                <a:lumOff val="4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Casual'!$EI$5:$EI$42</c:f>
              <c:numCache>
                <c:formatCode>General</c:formatCode>
                <c:ptCount val="37"/>
                <c:pt idx="4">
                  <c:v>188</c:v>
                </c:pt>
              </c:numCache>
            </c:numRef>
          </c:val>
          <c:extLst>
            <c:ext xmlns:c16="http://schemas.microsoft.com/office/drawing/2014/chart" uri="{C3380CC4-5D6E-409C-BE32-E72D297353CC}">
              <c16:uniqueId val="{00000089-1F36-4F25-A20E-383139EFD1FA}"/>
            </c:ext>
          </c:extLst>
        </c:ser>
        <c:ser>
          <c:idx val="138"/>
          <c:order val="138"/>
          <c:tx>
            <c:strRef>
              <c:f>'D3Register Vs Casual'!$EJ$3:$EJ$4</c:f>
              <c:strCache>
                <c:ptCount val="1"/>
                <c:pt idx="0">
                  <c:v>193</c:v>
                </c:pt>
              </c:strCache>
            </c:strRef>
          </c:tx>
          <c:spPr>
            <a:solidFill>
              <a:schemeClr val="accent1">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Casual'!$EJ$5:$EJ$42</c:f>
              <c:numCache>
                <c:formatCode>General</c:formatCode>
                <c:ptCount val="37"/>
                <c:pt idx="18">
                  <c:v>211</c:v>
                </c:pt>
              </c:numCache>
            </c:numRef>
          </c:val>
          <c:extLst>
            <c:ext xmlns:c16="http://schemas.microsoft.com/office/drawing/2014/chart" uri="{C3380CC4-5D6E-409C-BE32-E72D297353CC}">
              <c16:uniqueId val="{0000008A-1F36-4F25-A20E-383139EFD1FA}"/>
            </c:ext>
          </c:extLst>
        </c:ser>
        <c:ser>
          <c:idx val="139"/>
          <c:order val="139"/>
          <c:tx>
            <c:strRef>
              <c:f>'D3Register Vs Casual'!$EK$3:$EK$4</c:f>
              <c:strCache>
                <c:ptCount val="1"/>
                <c:pt idx="0">
                  <c:v>195</c:v>
                </c:pt>
              </c:strCache>
            </c:strRef>
          </c:tx>
          <c:spPr>
            <a:solidFill>
              <a:schemeClr val="accent2">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Casual'!$EK$5:$EK$42</c:f>
              <c:numCache>
                <c:formatCode>General</c:formatCode>
                <c:ptCount val="37"/>
                <c:pt idx="10">
                  <c:v>205</c:v>
                </c:pt>
              </c:numCache>
            </c:numRef>
          </c:val>
          <c:extLst>
            <c:ext xmlns:c16="http://schemas.microsoft.com/office/drawing/2014/chart" uri="{C3380CC4-5D6E-409C-BE32-E72D297353CC}">
              <c16:uniqueId val="{0000008B-1F36-4F25-A20E-383139EFD1FA}"/>
            </c:ext>
          </c:extLst>
        </c:ser>
        <c:ser>
          <c:idx val="140"/>
          <c:order val="140"/>
          <c:tx>
            <c:strRef>
              <c:f>'D3Register Vs Casual'!$EL$3:$EL$4</c:f>
              <c:strCache>
                <c:ptCount val="1"/>
                <c:pt idx="0">
                  <c:v>198</c:v>
                </c:pt>
              </c:strCache>
            </c:strRef>
          </c:tx>
          <c:spPr>
            <a:solidFill>
              <a:schemeClr val="accent3">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Casual'!$EL$5:$EL$42</c:f>
              <c:numCache>
                <c:formatCode>General</c:formatCode>
                <c:ptCount val="37"/>
                <c:pt idx="1">
                  <c:v>199</c:v>
                </c:pt>
              </c:numCache>
            </c:numRef>
          </c:val>
          <c:extLst>
            <c:ext xmlns:c16="http://schemas.microsoft.com/office/drawing/2014/chart" uri="{C3380CC4-5D6E-409C-BE32-E72D297353CC}">
              <c16:uniqueId val="{0000008C-1F36-4F25-A20E-383139EFD1FA}"/>
            </c:ext>
          </c:extLst>
        </c:ser>
        <c:ser>
          <c:idx val="141"/>
          <c:order val="141"/>
          <c:tx>
            <c:strRef>
              <c:f>'D3Register Vs Casual'!$EM$3:$EM$4</c:f>
              <c:strCache>
                <c:ptCount val="1"/>
                <c:pt idx="0">
                  <c:v>207</c:v>
                </c:pt>
              </c:strCache>
            </c:strRef>
          </c:tx>
          <c:spPr>
            <a:solidFill>
              <a:schemeClr val="accent4">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Casual'!$EM$5:$EM$42</c:f>
              <c:numCache>
                <c:formatCode>General</c:formatCode>
                <c:ptCount val="37"/>
                <c:pt idx="9">
                  <c:v>216</c:v>
                </c:pt>
              </c:numCache>
            </c:numRef>
          </c:val>
          <c:extLst>
            <c:ext xmlns:c16="http://schemas.microsoft.com/office/drawing/2014/chart" uri="{C3380CC4-5D6E-409C-BE32-E72D297353CC}">
              <c16:uniqueId val="{0000008D-1F36-4F25-A20E-383139EFD1FA}"/>
            </c:ext>
          </c:extLst>
        </c:ser>
        <c:ser>
          <c:idx val="142"/>
          <c:order val="142"/>
          <c:tx>
            <c:strRef>
              <c:f>'D3Register Vs Casual'!$EN$3:$EN$4</c:f>
              <c:strCache>
                <c:ptCount val="1"/>
                <c:pt idx="0">
                  <c:v>212</c:v>
                </c:pt>
              </c:strCache>
            </c:strRef>
          </c:tx>
          <c:spPr>
            <a:solidFill>
              <a:schemeClr val="accent5">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Casual'!$EN$5:$EN$42</c:f>
              <c:numCache>
                <c:formatCode>General</c:formatCode>
                <c:ptCount val="37"/>
                <c:pt idx="4">
                  <c:v>216</c:v>
                </c:pt>
              </c:numCache>
            </c:numRef>
          </c:val>
          <c:extLst>
            <c:ext xmlns:c16="http://schemas.microsoft.com/office/drawing/2014/chart" uri="{C3380CC4-5D6E-409C-BE32-E72D297353CC}">
              <c16:uniqueId val="{0000008E-1F36-4F25-A20E-383139EFD1FA}"/>
            </c:ext>
          </c:extLst>
        </c:ser>
        <c:ser>
          <c:idx val="143"/>
          <c:order val="143"/>
          <c:tx>
            <c:strRef>
              <c:f>'D3Register Vs Casual'!$EO$3:$EO$4</c:f>
              <c:strCache>
                <c:ptCount val="1"/>
                <c:pt idx="0">
                  <c:v>217</c:v>
                </c:pt>
              </c:strCache>
            </c:strRef>
          </c:tx>
          <c:spPr>
            <a:solidFill>
              <a:schemeClr val="accent6">
                <a:lumMod val="5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Casual'!$EO$5:$EO$42</c:f>
              <c:numCache>
                <c:formatCode>General</c:formatCode>
                <c:ptCount val="37"/>
                <c:pt idx="3">
                  <c:v>220</c:v>
                </c:pt>
              </c:numCache>
            </c:numRef>
          </c:val>
          <c:extLst>
            <c:ext xmlns:c16="http://schemas.microsoft.com/office/drawing/2014/chart" uri="{C3380CC4-5D6E-409C-BE32-E72D297353CC}">
              <c16:uniqueId val="{0000008F-1F36-4F25-A20E-383139EFD1FA}"/>
            </c:ext>
          </c:extLst>
        </c:ser>
        <c:ser>
          <c:idx val="144"/>
          <c:order val="144"/>
          <c:tx>
            <c:strRef>
              <c:f>'D3Register Vs Casual'!$EP$3:$EP$4</c:f>
              <c:strCache>
                <c:ptCount val="1"/>
                <c:pt idx="0">
                  <c:v>223</c:v>
                </c:pt>
              </c:strCache>
            </c:strRef>
          </c:tx>
          <c:spPr>
            <a:solidFill>
              <a:schemeClr val="accent1">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Casual'!$EP$5:$EP$42</c:f>
              <c:numCache>
                <c:formatCode>General</c:formatCode>
                <c:ptCount val="37"/>
                <c:pt idx="7">
                  <c:v>230</c:v>
                </c:pt>
              </c:numCache>
            </c:numRef>
          </c:val>
          <c:extLst>
            <c:ext xmlns:c16="http://schemas.microsoft.com/office/drawing/2014/chart" uri="{C3380CC4-5D6E-409C-BE32-E72D297353CC}">
              <c16:uniqueId val="{00000090-1F36-4F25-A20E-383139EFD1FA}"/>
            </c:ext>
          </c:extLst>
        </c:ser>
        <c:ser>
          <c:idx val="145"/>
          <c:order val="145"/>
          <c:tx>
            <c:strRef>
              <c:f>'D3Register Vs Casual'!$EQ$3:$EQ$4</c:f>
              <c:strCache>
                <c:ptCount val="1"/>
                <c:pt idx="0">
                  <c:v>236</c:v>
                </c:pt>
              </c:strCache>
            </c:strRef>
          </c:tx>
          <c:spPr>
            <a:solidFill>
              <a:schemeClr val="accent2">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Casual'!$EQ$5:$EQ$42</c:f>
              <c:numCache>
                <c:formatCode>General</c:formatCode>
                <c:ptCount val="37"/>
                <c:pt idx="7">
                  <c:v>243</c:v>
                </c:pt>
              </c:numCache>
            </c:numRef>
          </c:val>
          <c:extLst>
            <c:ext xmlns:c16="http://schemas.microsoft.com/office/drawing/2014/chart" uri="{C3380CC4-5D6E-409C-BE32-E72D297353CC}">
              <c16:uniqueId val="{00000091-1F36-4F25-A20E-383139EFD1FA}"/>
            </c:ext>
          </c:extLst>
        </c:ser>
        <c:ser>
          <c:idx val="146"/>
          <c:order val="146"/>
          <c:tx>
            <c:strRef>
              <c:f>'D3Register Vs Casual'!$ER$3:$ER$4</c:f>
              <c:strCache>
                <c:ptCount val="1"/>
                <c:pt idx="0">
                  <c:v>(blank)</c:v>
                </c:pt>
              </c:strCache>
            </c:strRef>
          </c:tx>
          <c:spPr>
            <a:solidFill>
              <a:schemeClr val="accent3">
                <a:lumMod val="70000"/>
                <a:lumOff val="30000"/>
              </a:schemeClr>
            </a:solidFill>
            <a:ln>
              <a:noFill/>
            </a:ln>
            <a:effectLst/>
          </c:spPr>
          <c:invertIfNegative val="0"/>
          <c:cat>
            <c:strRef>
              <c:f>'D3Register Vs Casual'!$A$5:$A$42</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24</c:v>
                </c:pt>
                <c:pt idx="23">
                  <c:v>26</c:v>
                </c:pt>
                <c:pt idx="24">
                  <c:v>27</c:v>
                </c:pt>
                <c:pt idx="25">
                  <c:v>28</c:v>
                </c:pt>
                <c:pt idx="26">
                  <c:v>30</c:v>
                </c:pt>
                <c:pt idx="27">
                  <c:v>32</c:v>
                </c:pt>
                <c:pt idx="28">
                  <c:v>40</c:v>
                </c:pt>
                <c:pt idx="29">
                  <c:v>42</c:v>
                </c:pt>
                <c:pt idx="30">
                  <c:v>47</c:v>
                </c:pt>
                <c:pt idx="31">
                  <c:v>48</c:v>
                </c:pt>
                <c:pt idx="32">
                  <c:v>51</c:v>
                </c:pt>
                <c:pt idx="33">
                  <c:v>52</c:v>
                </c:pt>
                <c:pt idx="34">
                  <c:v>58</c:v>
                </c:pt>
                <c:pt idx="35">
                  <c:v>62</c:v>
                </c:pt>
                <c:pt idx="36">
                  <c:v>(blank)</c:v>
                </c:pt>
              </c:strCache>
            </c:strRef>
          </c:cat>
          <c:val>
            <c:numRef>
              <c:f>'D3Register Vs Casual'!$ER$5:$ER$42</c:f>
              <c:numCache>
                <c:formatCode>General</c:formatCode>
                <c:ptCount val="37"/>
              </c:numCache>
            </c:numRef>
          </c:val>
          <c:extLst>
            <c:ext xmlns:c16="http://schemas.microsoft.com/office/drawing/2014/chart" uri="{C3380CC4-5D6E-409C-BE32-E72D297353CC}">
              <c16:uniqueId val="{00000092-1F36-4F25-A20E-383139EFD1FA}"/>
            </c:ext>
          </c:extLst>
        </c:ser>
        <c:dLbls>
          <c:showLegendKey val="0"/>
          <c:showVal val="0"/>
          <c:showCatName val="0"/>
          <c:showSerName val="0"/>
          <c:showPercent val="0"/>
          <c:showBubbleSize val="0"/>
        </c:dLbls>
        <c:gapWidth val="182"/>
        <c:axId val="1115777551"/>
        <c:axId val="1115777967"/>
      </c:barChart>
      <c:catAx>
        <c:axId val="111577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77967"/>
        <c:crosses val="autoZero"/>
        <c:auto val="1"/>
        <c:lblAlgn val="ctr"/>
        <c:lblOffset val="100"/>
        <c:noMultiLvlLbl val="0"/>
      </c:catAx>
      <c:valAx>
        <c:axId val="1115777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77551"/>
        <c:crosses val="autoZero"/>
        <c:crossBetween val="between"/>
      </c:valAx>
      <c:spPr>
        <a:noFill/>
        <a:ln>
          <a:noFill/>
        </a:ln>
        <a:effectLst/>
      </c:spPr>
    </c:plotArea>
    <c:legend>
      <c:legendPos val="r"/>
      <c:layout>
        <c:manualLayout>
          <c:xMode val="edge"/>
          <c:yMode val="edge"/>
          <c:x val="0.83333333333333337"/>
          <c:y val="7.4650408282298047E-2"/>
          <c:w val="0.15"/>
          <c:h val="0.872826261300670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Main-New.xlsx]DatasetA CNT Count VS Day time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Couster</a:t>
            </a:r>
            <a:r>
              <a:rPr lang="en-IN" baseline="0"/>
              <a:t> Count Times of the Day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'DatasetA CNT Count VS Day time '!$B$3:$B$4</c:f>
              <c:strCache>
                <c:ptCount val="1"/>
                <c:pt idx="0">
                  <c:v>01-01-2011</c:v>
                </c:pt>
              </c:strCache>
            </c:strRef>
          </c:tx>
          <c:spPr>
            <a:ln w="28575" cap="rnd">
              <a:solidFill>
                <a:schemeClr val="accent1"/>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'!$B$5:$B$10</c:f>
              <c:numCache>
                <c:formatCode>General</c:formatCode>
                <c:ptCount val="5"/>
                <c:pt idx="0">
                  <c:v>554</c:v>
                </c:pt>
                <c:pt idx="1">
                  <c:v>209</c:v>
                </c:pt>
                <c:pt idx="2">
                  <c:v>119</c:v>
                </c:pt>
                <c:pt idx="3">
                  <c:v>103</c:v>
                </c:pt>
              </c:numCache>
            </c:numRef>
          </c:val>
          <c:smooth val="0"/>
          <c:extLst>
            <c:ext xmlns:c16="http://schemas.microsoft.com/office/drawing/2014/chart" uri="{C3380CC4-5D6E-409C-BE32-E72D297353CC}">
              <c16:uniqueId val="{00000000-E060-45A4-B41C-943A23B34692}"/>
            </c:ext>
          </c:extLst>
        </c:ser>
        <c:ser>
          <c:idx val="1"/>
          <c:order val="1"/>
          <c:tx>
            <c:strRef>
              <c:f>'DatasetA CNT Count VS Day time '!$C$3:$C$4</c:f>
              <c:strCache>
                <c:ptCount val="1"/>
                <c:pt idx="0">
                  <c:v>02-01-2011</c:v>
                </c:pt>
              </c:strCache>
            </c:strRef>
          </c:tx>
          <c:spPr>
            <a:ln w="28575" cap="rnd">
              <a:solidFill>
                <a:schemeClr val="accent2"/>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'!$C$5:$C$10</c:f>
              <c:numCache>
                <c:formatCode>General</c:formatCode>
                <c:ptCount val="5"/>
                <c:pt idx="0">
                  <c:v>442</c:v>
                </c:pt>
                <c:pt idx="1">
                  <c:v>153</c:v>
                </c:pt>
                <c:pt idx="2">
                  <c:v>154</c:v>
                </c:pt>
                <c:pt idx="3">
                  <c:v>52</c:v>
                </c:pt>
              </c:numCache>
            </c:numRef>
          </c:val>
          <c:smooth val="0"/>
          <c:extLst>
            <c:ext xmlns:c16="http://schemas.microsoft.com/office/drawing/2014/chart" uri="{C3380CC4-5D6E-409C-BE32-E72D297353CC}">
              <c16:uniqueId val="{00000001-E060-45A4-B41C-943A23B34692}"/>
            </c:ext>
          </c:extLst>
        </c:ser>
        <c:ser>
          <c:idx val="2"/>
          <c:order val="2"/>
          <c:tx>
            <c:strRef>
              <c:f>'DatasetA CNT Count VS Day time '!$D$3:$D$4</c:f>
              <c:strCache>
                <c:ptCount val="1"/>
                <c:pt idx="0">
                  <c:v>03-01-2011</c:v>
                </c:pt>
              </c:strCache>
            </c:strRef>
          </c:tx>
          <c:spPr>
            <a:ln w="28575" cap="rnd">
              <a:solidFill>
                <a:schemeClr val="accent3"/>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'!$D$5:$D$10</c:f>
              <c:numCache>
                <c:formatCode>General</c:formatCode>
                <c:ptCount val="5"/>
                <c:pt idx="0">
                  <c:v>504</c:v>
                </c:pt>
                <c:pt idx="1">
                  <c:v>403</c:v>
                </c:pt>
                <c:pt idx="2">
                  <c:v>431</c:v>
                </c:pt>
                <c:pt idx="3">
                  <c:v>11</c:v>
                </c:pt>
              </c:numCache>
            </c:numRef>
          </c:val>
          <c:smooth val="0"/>
          <c:extLst>
            <c:ext xmlns:c16="http://schemas.microsoft.com/office/drawing/2014/chart" uri="{C3380CC4-5D6E-409C-BE32-E72D297353CC}">
              <c16:uniqueId val="{00000002-E060-45A4-B41C-943A23B34692}"/>
            </c:ext>
          </c:extLst>
        </c:ser>
        <c:ser>
          <c:idx val="3"/>
          <c:order val="3"/>
          <c:tx>
            <c:strRef>
              <c:f>'DatasetA CNT Count VS Day time '!$E$3:$E$4</c:f>
              <c:strCache>
                <c:ptCount val="1"/>
                <c:pt idx="0">
                  <c:v>04-01-2011</c:v>
                </c:pt>
              </c:strCache>
            </c:strRef>
          </c:tx>
          <c:spPr>
            <a:ln w="28575" cap="rnd">
              <a:solidFill>
                <a:schemeClr val="accent4"/>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'!$E$5:$E$10</c:f>
              <c:numCache>
                <c:formatCode>General</c:formatCode>
                <c:ptCount val="5"/>
                <c:pt idx="0">
                  <c:v>598</c:v>
                </c:pt>
                <c:pt idx="1">
                  <c:v>442</c:v>
                </c:pt>
                <c:pt idx="2">
                  <c:v>508</c:v>
                </c:pt>
                <c:pt idx="3">
                  <c:v>14</c:v>
                </c:pt>
              </c:numCache>
            </c:numRef>
          </c:val>
          <c:smooth val="0"/>
          <c:extLst>
            <c:ext xmlns:c16="http://schemas.microsoft.com/office/drawing/2014/chart" uri="{C3380CC4-5D6E-409C-BE32-E72D297353CC}">
              <c16:uniqueId val="{00000003-E060-45A4-B41C-943A23B34692}"/>
            </c:ext>
          </c:extLst>
        </c:ser>
        <c:ser>
          <c:idx val="4"/>
          <c:order val="4"/>
          <c:tx>
            <c:strRef>
              <c:f>'DatasetA CNT Count VS Day time '!$F$3:$F$4</c:f>
              <c:strCache>
                <c:ptCount val="1"/>
                <c:pt idx="0">
                  <c:v>05-01-2011</c:v>
                </c:pt>
              </c:strCache>
            </c:strRef>
          </c:tx>
          <c:spPr>
            <a:ln w="28575" cap="rnd">
              <a:solidFill>
                <a:schemeClr val="accent5"/>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'!$F$5:$F$10</c:f>
              <c:numCache>
                <c:formatCode>General</c:formatCode>
                <c:ptCount val="5"/>
                <c:pt idx="0">
                  <c:v>553</c:v>
                </c:pt>
                <c:pt idx="1">
                  <c:v>494</c:v>
                </c:pt>
                <c:pt idx="2">
                  <c:v>534</c:v>
                </c:pt>
                <c:pt idx="3">
                  <c:v>19</c:v>
                </c:pt>
              </c:numCache>
            </c:numRef>
          </c:val>
          <c:smooth val="0"/>
          <c:extLst>
            <c:ext xmlns:c16="http://schemas.microsoft.com/office/drawing/2014/chart" uri="{C3380CC4-5D6E-409C-BE32-E72D297353CC}">
              <c16:uniqueId val="{00000004-E060-45A4-B41C-943A23B34692}"/>
            </c:ext>
          </c:extLst>
        </c:ser>
        <c:ser>
          <c:idx val="5"/>
          <c:order val="5"/>
          <c:tx>
            <c:strRef>
              <c:f>'DatasetA CNT Count VS Day time '!$G$3:$G$4</c:f>
              <c:strCache>
                <c:ptCount val="1"/>
                <c:pt idx="0">
                  <c:v>06-01-2011</c:v>
                </c:pt>
              </c:strCache>
            </c:strRef>
          </c:tx>
          <c:spPr>
            <a:ln w="28575" cap="rnd">
              <a:solidFill>
                <a:schemeClr val="accent6"/>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'!$G$5:$G$10</c:f>
              <c:numCache>
                <c:formatCode>General</c:formatCode>
                <c:ptCount val="5"/>
                <c:pt idx="0">
                  <c:v>541</c:v>
                </c:pt>
                <c:pt idx="1">
                  <c:v>467</c:v>
                </c:pt>
                <c:pt idx="2">
                  <c:v>576</c:v>
                </c:pt>
                <c:pt idx="3">
                  <c:v>22</c:v>
                </c:pt>
              </c:numCache>
            </c:numRef>
          </c:val>
          <c:smooth val="0"/>
          <c:extLst>
            <c:ext xmlns:c16="http://schemas.microsoft.com/office/drawing/2014/chart" uri="{C3380CC4-5D6E-409C-BE32-E72D297353CC}">
              <c16:uniqueId val="{00000005-E060-45A4-B41C-943A23B34692}"/>
            </c:ext>
          </c:extLst>
        </c:ser>
        <c:ser>
          <c:idx val="6"/>
          <c:order val="6"/>
          <c:tx>
            <c:strRef>
              <c:f>'DatasetA CNT Count VS Day time '!$H$3:$H$4</c:f>
              <c:strCache>
                <c:ptCount val="1"/>
                <c:pt idx="0">
                  <c:v>07-01-2011</c:v>
                </c:pt>
              </c:strCache>
            </c:strRef>
          </c:tx>
          <c:spPr>
            <a:ln w="28575" cap="rnd">
              <a:solidFill>
                <a:schemeClr val="accent1">
                  <a:lumMod val="6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'!$H$5:$H$10</c:f>
              <c:numCache>
                <c:formatCode>General</c:formatCode>
                <c:ptCount val="5"/>
                <c:pt idx="0">
                  <c:v>528</c:v>
                </c:pt>
                <c:pt idx="1">
                  <c:v>359</c:v>
                </c:pt>
                <c:pt idx="2">
                  <c:v>592</c:v>
                </c:pt>
                <c:pt idx="3">
                  <c:v>31</c:v>
                </c:pt>
              </c:numCache>
            </c:numRef>
          </c:val>
          <c:smooth val="0"/>
          <c:extLst>
            <c:ext xmlns:c16="http://schemas.microsoft.com/office/drawing/2014/chart" uri="{C3380CC4-5D6E-409C-BE32-E72D297353CC}">
              <c16:uniqueId val="{00000006-E060-45A4-B41C-943A23B34692}"/>
            </c:ext>
          </c:extLst>
        </c:ser>
        <c:ser>
          <c:idx val="7"/>
          <c:order val="7"/>
          <c:tx>
            <c:strRef>
              <c:f>'DatasetA CNT Count VS Day time '!$I$3:$I$4</c:f>
              <c:strCache>
                <c:ptCount val="1"/>
                <c:pt idx="0">
                  <c:v>08-01-2011</c:v>
                </c:pt>
              </c:strCache>
            </c:strRef>
          </c:tx>
          <c:spPr>
            <a:ln w="28575" cap="rnd">
              <a:solidFill>
                <a:schemeClr val="accent2">
                  <a:lumMod val="6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'!$I$5:$I$10</c:f>
              <c:numCache>
                <c:formatCode>General</c:formatCode>
                <c:ptCount val="5"/>
                <c:pt idx="0">
                  <c:v>514</c:v>
                </c:pt>
                <c:pt idx="1">
                  <c:v>206</c:v>
                </c:pt>
                <c:pt idx="2">
                  <c:v>169</c:v>
                </c:pt>
                <c:pt idx="3">
                  <c:v>70</c:v>
                </c:pt>
              </c:numCache>
            </c:numRef>
          </c:val>
          <c:smooth val="0"/>
          <c:extLst>
            <c:ext xmlns:c16="http://schemas.microsoft.com/office/drawing/2014/chart" uri="{C3380CC4-5D6E-409C-BE32-E72D297353CC}">
              <c16:uniqueId val="{00000007-E060-45A4-B41C-943A23B34692}"/>
            </c:ext>
          </c:extLst>
        </c:ser>
        <c:ser>
          <c:idx val="8"/>
          <c:order val="8"/>
          <c:tx>
            <c:strRef>
              <c:f>'DatasetA CNT Count VS Day time '!$J$3:$J$4</c:f>
              <c:strCache>
                <c:ptCount val="1"/>
                <c:pt idx="0">
                  <c:v>09-01-2011</c:v>
                </c:pt>
              </c:strCache>
            </c:strRef>
          </c:tx>
          <c:spPr>
            <a:ln w="28575" cap="rnd">
              <a:solidFill>
                <a:schemeClr val="accent3">
                  <a:lumMod val="6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'!$J$5:$J$10</c:f>
              <c:numCache>
                <c:formatCode>General</c:formatCode>
                <c:ptCount val="5"/>
                <c:pt idx="0">
                  <c:v>466</c:v>
                </c:pt>
                <c:pt idx="1">
                  <c:v>168</c:v>
                </c:pt>
                <c:pt idx="2">
                  <c:v>134</c:v>
                </c:pt>
                <c:pt idx="3">
                  <c:v>54</c:v>
                </c:pt>
              </c:numCache>
            </c:numRef>
          </c:val>
          <c:smooth val="0"/>
          <c:extLst>
            <c:ext xmlns:c16="http://schemas.microsoft.com/office/drawing/2014/chart" uri="{C3380CC4-5D6E-409C-BE32-E72D297353CC}">
              <c16:uniqueId val="{00000008-E060-45A4-B41C-943A23B34692}"/>
            </c:ext>
          </c:extLst>
        </c:ser>
        <c:ser>
          <c:idx val="9"/>
          <c:order val="9"/>
          <c:tx>
            <c:strRef>
              <c:f>'DatasetA CNT Count VS Day time '!$K$3:$K$4</c:f>
              <c:strCache>
                <c:ptCount val="1"/>
                <c:pt idx="0">
                  <c:v>10-01-2011</c:v>
                </c:pt>
              </c:strCache>
            </c:strRef>
          </c:tx>
          <c:spPr>
            <a:ln w="28575" cap="rnd">
              <a:solidFill>
                <a:schemeClr val="accent4">
                  <a:lumMod val="6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'!$K$5:$K$10</c:f>
              <c:numCache>
                <c:formatCode>General</c:formatCode>
                <c:ptCount val="5"/>
                <c:pt idx="0">
                  <c:v>450</c:v>
                </c:pt>
                <c:pt idx="1">
                  <c:v>404</c:v>
                </c:pt>
                <c:pt idx="2">
                  <c:v>451</c:v>
                </c:pt>
                <c:pt idx="3">
                  <c:v>16</c:v>
                </c:pt>
              </c:numCache>
            </c:numRef>
          </c:val>
          <c:smooth val="0"/>
          <c:extLst>
            <c:ext xmlns:c16="http://schemas.microsoft.com/office/drawing/2014/chart" uri="{C3380CC4-5D6E-409C-BE32-E72D297353CC}">
              <c16:uniqueId val="{00000009-E060-45A4-B41C-943A23B34692}"/>
            </c:ext>
          </c:extLst>
        </c:ser>
        <c:ser>
          <c:idx val="10"/>
          <c:order val="10"/>
          <c:tx>
            <c:strRef>
              <c:f>'DatasetA CNT Count VS Day time '!$L$3:$L$4</c:f>
              <c:strCache>
                <c:ptCount val="1"/>
                <c:pt idx="0">
                  <c:v>11-01-2011</c:v>
                </c:pt>
              </c:strCache>
            </c:strRef>
          </c:tx>
          <c:spPr>
            <a:ln w="28575" cap="rnd">
              <a:solidFill>
                <a:schemeClr val="accent5">
                  <a:lumMod val="6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'!$L$5:$L$10</c:f>
              <c:numCache>
                <c:formatCode>General</c:formatCode>
                <c:ptCount val="5"/>
                <c:pt idx="0">
                  <c:v>431</c:v>
                </c:pt>
                <c:pt idx="1">
                  <c:v>246</c:v>
                </c:pt>
                <c:pt idx="2">
                  <c:v>562</c:v>
                </c:pt>
                <c:pt idx="3">
                  <c:v>24</c:v>
                </c:pt>
              </c:numCache>
            </c:numRef>
          </c:val>
          <c:smooth val="0"/>
          <c:extLst>
            <c:ext xmlns:c16="http://schemas.microsoft.com/office/drawing/2014/chart" uri="{C3380CC4-5D6E-409C-BE32-E72D297353CC}">
              <c16:uniqueId val="{0000000A-E060-45A4-B41C-943A23B34692}"/>
            </c:ext>
          </c:extLst>
        </c:ser>
        <c:ser>
          <c:idx val="11"/>
          <c:order val="11"/>
          <c:tx>
            <c:strRef>
              <c:f>'DatasetA CNT Count VS Day time '!$M$3:$M$4</c:f>
              <c:strCache>
                <c:ptCount val="1"/>
                <c:pt idx="0">
                  <c:v>12-01-2011</c:v>
                </c:pt>
              </c:strCache>
            </c:strRef>
          </c:tx>
          <c:spPr>
            <a:ln w="28575" cap="rnd">
              <a:solidFill>
                <a:schemeClr val="accent6">
                  <a:lumMod val="6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'!$M$5:$M$10</c:f>
              <c:numCache>
                <c:formatCode>General</c:formatCode>
                <c:ptCount val="5"/>
                <c:pt idx="0">
                  <c:v>404</c:v>
                </c:pt>
                <c:pt idx="1">
                  <c:v>386</c:v>
                </c:pt>
                <c:pt idx="2">
                  <c:v>353</c:v>
                </c:pt>
                <c:pt idx="3">
                  <c:v>19</c:v>
                </c:pt>
              </c:numCache>
            </c:numRef>
          </c:val>
          <c:smooth val="0"/>
          <c:extLst>
            <c:ext xmlns:c16="http://schemas.microsoft.com/office/drawing/2014/chart" uri="{C3380CC4-5D6E-409C-BE32-E72D297353CC}">
              <c16:uniqueId val="{0000000B-E060-45A4-B41C-943A23B34692}"/>
            </c:ext>
          </c:extLst>
        </c:ser>
        <c:ser>
          <c:idx val="12"/>
          <c:order val="12"/>
          <c:tx>
            <c:strRef>
              <c:f>'DatasetA CNT Count VS Day time '!$N$3:$N$4</c:f>
              <c:strCache>
                <c:ptCount val="1"/>
                <c:pt idx="0">
                  <c:v>13-01-2011</c:v>
                </c:pt>
              </c:strCache>
            </c:strRef>
          </c:tx>
          <c:spPr>
            <a:ln w="28575" cap="rnd">
              <a:solidFill>
                <a:schemeClr val="accent1">
                  <a:lumMod val="80000"/>
                  <a:lumOff val="2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'!$N$5:$N$10</c:f>
              <c:numCache>
                <c:formatCode>General</c:formatCode>
                <c:ptCount val="5"/>
                <c:pt idx="0">
                  <c:v>477</c:v>
                </c:pt>
                <c:pt idx="1">
                  <c:v>392</c:v>
                </c:pt>
                <c:pt idx="2">
                  <c:v>516</c:v>
                </c:pt>
                <c:pt idx="3">
                  <c:v>21</c:v>
                </c:pt>
              </c:numCache>
            </c:numRef>
          </c:val>
          <c:smooth val="0"/>
          <c:extLst>
            <c:ext xmlns:c16="http://schemas.microsoft.com/office/drawing/2014/chart" uri="{C3380CC4-5D6E-409C-BE32-E72D297353CC}">
              <c16:uniqueId val="{0000000C-E060-45A4-B41C-943A23B34692}"/>
            </c:ext>
          </c:extLst>
        </c:ser>
        <c:ser>
          <c:idx val="13"/>
          <c:order val="13"/>
          <c:tx>
            <c:strRef>
              <c:f>'DatasetA CNT Count VS Day time '!$O$3:$O$4</c:f>
              <c:strCache>
                <c:ptCount val="1"/>
                <c:pt idx="0">
                  <c:v>14-01-2011</c:v>
                </c:pt>
              </c:strCache>
            </c:strRef>
          </c:tx>
          <c:spPr>
            <a:ln w="28575" cap="rnd">
              <a:solidFill>
                <a:schemeClr val="accent2">
                  <a:lumMod val="80000"/>
                  <a:lumOff val="2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'!$O$5:$O$10</c:f>
              <c:numCache>
                <c:formatCode>General</c:formatCode>
                <c:ptCount val="5"/>
                <c:pt idx="0">
                  <c:v>519</c:v>
                </c:pt>
                <c:pt idx="1">
                  <c:v>414</c:v>
                </c:pt>
                <c:pt idx="2">
                  <c:v>459</c:v>
                </c:pt>
                <c:pt idx="3">
                  <c:v>29</c:v>
                </c:pt>
              </c:numCache>
            </c:numRef>
          </c:val>
          <c:smooth val="0"/>
          <c:extLst>
            <c:ext xmlns:c16="http://schemas.microsoft.com/office/drawing/2014/chart" uri="{C3380CC4-5D6E-409C-BE32-E72D297353CC}">
              <c16:uniqueId val="{0000000D-E060-45A4-B41C-943A23B34692}"/>
            </c:ext>
          </c:extLst>
        </c:ser>
        <c:ser>
          <c:idx val="14"/>
          <c:order val="14"/>
          <c:tx>
            <c:strRef>
              <c:f>'DatasetA CNT Count VS Day time '!$P$3:$P$4</c:f>
              <c:strCache>
                <c:ptCount val="1"/>
                <c:pt idx="0">
                  <c:v>15-01-2011</c:v>
                </c:pt>
              </c:strCache>
            </c:strRef>
          </c:tx>
          <c:spPr>
            <a:ln w="28575" cap="rnd">
              <a:solidFill>
                <a:schemeClr val="accent3">
                  <a:lumMod val="80000"/>
                  <a:lumOff val="2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'!$P$5:$P$10</c:f>
              <c:numCache>
                <c:formatCode>General</c:formatCode>
                <c:ptCount val="5"/>
                <c:pt idx="0">
                  <c:v>648</c:v>
                </c:pt>
                <c:pt idx="1">
                  <c:v>326</c:v>
                </c:pt>
                <c:pt idx="2">
                  <c:v>200</c:v>
                </c:pt>
                <c:pt idx="3">
                  <c:v>74</c:v>
                </c:pt>
              </c:numCache>
            </c:numRef>
          </c:val>
          <c:smooth val="0"/>
          <c:extLst>
            <c:ext xmlns:c16="http://schemas.microsoft.com/office/drawing/2014/chart" uri="{C3380CC4-5D6E-409C-BE32-E72D297353CC}">
              <c16:uniqueId val="{0000000E-E060-45A4-B41C-943A23B34692}"/>
            </c:ext>
          </c:extLst>
        </c:ser>
        <c:ser>
          <c:idx val="15"/>
          <c:order val="15"/>
          <c:tx>
            <c:strRef>
              <c:f>'DatasetA CNT Count VS Day time '!$Q$3:$Q$4</c:f>
              <c:strCache>
                <c:ptCount val="1"/>
                <c:pt idx="0">
                  <c:v>16-01-2011</c:v>
                </c:pt>
              </c:strCache>
            </c:strRef>
          </c:tx>
          <c:spPr>
            <a:ln w="28575" cap="rnd">
              <a:solidFill>
                <a:schemeClr val="accent4">
                  <a:lumMod val="80000"/>
                  <a:lumOff val="2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'!$Q$5:$Q$10</c:f>
              <c:numCache>
                <c:formatCode>General</c:formatCode>
                <c:ptCount val="5"/>
                <c:pt idx="0">
                  <c:v>630</c:v>
                </c:pt>
                <c:pt idx="1">
                  <c:v>252</c:v>
                </c:pt>
                <c:pt idx="2">
                  <c:v>226</c:v>
                </c:pt>
                <c:pt idx="3">
                  <c:v>96</c:v>
                </c:pt>
              </c:numCache>
            </c:numRef>
          </c:val>
          <c:smooth val="0"/>
          <c:extLst>
            <c:ext xmlns:c16="http://schemas.microsoft.com/office/drawing/2014/chart" uri="{C3380CC4-5D6E-409C-BE32-E72D297353CC}">
              <c16:uniqueId val="{0000000F-E060-45A4-B41C-943A23B34692}"/>
            </c:ext>
          </c:extLst>
        </c:ser>
        <c:ser>
          <c:idx val="16"/>
          <c:order val="16"/>
          <c:tx>
            <c:strRef>
              <c:f>'DatasetA CNT Count VS Day time '!$R$3:$R$4</c:f>
              <c:strCache>
                <c:ptCount val="1"/>
                <c:pt idx="0">
                  <c:v>17-01-2011</c:v>
                </c:pt>
              </c:strCache>
            </c:strRef>
          </c:tx>
          <c:spPr>
            <a:ln w="28575" cap="rnd">
              <a:solidFill>
                <a:schemeClr val="accent5">
                  <a:lumMod val="80000"/>
                  <a:lumOff val="2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'!$R$5:$R$10</c:f>
              <c:numCache>
                <c:formatCode>General</c:formatCode>
                <c:ptCount val="5"/>
                <c:pt idx="0">
                  <c:v>505</c:v>
                </c:pt>
                <c:pt idx="1">
                  <c:v>229</c:v>
                </c:pt>
                <c:pt idx="2">
                  <c:v>219</c:v>
                </c:pt>
                <c:pt idx="3">
                  <c:v>47</c:v>
                </c:pt>
              </c:numCache>
            </c:numRef>
          </c:val>
          <c:smooth val="0"/>
          <c:extLst>
            <c:ext xmlns:c16="http://schemas.microsoft.com/office/drawing/2014/chart" uri="{C3380CC4-5D6E-409C-BE32-E72D297353CC}">
              <c16:uniqueId val="{00000010-E060-45A4-B41C-943A23B34692}"/>
            </c:ext>
          </c:extLst>
        </c:ser>
        <c:ser>
          <c:idx val="17"/>
          <c:order val="17"/>
          <c:tx>
            <c:strRef>
              <c:f>'DatasetA CNT Count VS Day time '!$S$3:$S$4</c:f>
              <c:strCache>
                <c:ptCount val="1"/>
                <c:pt idx="0">
                  <c:v>18-01-2011</c:v>
                </c:pt>
              </c:strCache>
            </c:strRef>
          </c:tx>
          <c:spPr>
            <a:ln w="28575" cap="rnd">
              <a:solidFill>
                <a:schemeClr val="accent6">
                  <a:lumMod val="80000"/>
                  <a:lumOff val="2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'!$S$5:$S$10</c:f>
              <c:numCache>
                <c:formatCode>General</c:formatCode>
                <c:ptCount val="5"/>
                <c:pt idx="0">
                  <c:v>274</c:v>
                </c:pt>
                <c:pt idx="1">
                  <c:v>409</c:v>
                </c:pt>
              </c:numCache>
            </c:numRef>
          </c:val>
          <c:smooth val="0"/>
          <c:extLst>
            <c:ext xmlns:c16="http://schemas.microsoft.com/office/drawing/2014/chart" uri="{C3380CC4-5D6E-409C-BE32-E72D297353CC}">
              <c16:uniqueId val="{00000011-E060-45A4-B41C-943A23B34692}"/>
            </c:ext>
          </c:extLst>
        </c:ser>
        <c:ser>
          <c:idx val="18"/>
          <c:order val="18"/>
          <c:tx>
            <c:strRef>
              <c:f>'DatasetA CNT Count VS Day time '!$T$3:$T$4</c:f>
              <c:strCache>
                <c:ptCount val="1"/>
                <c:pt idx="0">
                  <c:v>19-01-2011</c:v>
                </c:pt>
              </c:strCache>
            </c:strRef>
          </c:tx>
          <c:spPr>
            <a:ln w="28575" cap="rnd">
              <a:solidFill>
                <a:schemeClr val="accent1">
                  <a:lumMod val="8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'!$T$5:$T$10</c:f>
              <c:numCache>
                <c:formatCode>General</c:formatCode>
                <c:ptCount val="5"/>
                <c:pt idx="0">
                  <c:v>606</c:v>
                </c:pt>
                <c:pt idx="1">
                  <c:v>495</c:v>
                </c:pt>
                <c:pt idx="2">
                  <c:v>527</c:v>
                </c:pt>
                <c:pt idx="3">
                  <c:v>22</c:v>
                </c:pt>
              </c:numCache>
            </c:numRef>
          </c:val>
          <c:smooth val="0"/>
          <c:extLst>
            <c:ext xmlns:c16="http://schemas.microsoft.com/office/drawing/2014/chart" uri="{C3380CC4-5D6E-409C-BE32-E72D297353CC}">
              <c16:uniqueId val="{00000012-E060-45A4-B41C-943A23B34692}"/>
            </c:ext>
          </c:extLst>
        </c:ser>
        <c:ser>
          <c:idx val="19"/>
          <c:order val="19"/>
          <c:tx>
            <c:strRef>
              <c:f>'DatasetA CNT Count VS Day time '!$U$3:$U$4</c:f>
              <c:strCache>
                <c:ptCount val="1"/>
                <c:pt idx="0">
                  <c:v>20-01-2011</c:v>
                </c:pt>
              </c:strCache>
            </c:strRef>
          </c:tx>
          <c:spPr>
            <a:ln w="28575" cap="rnd">
              <a:solidFill>
                <a:schemeClr val="accent2">
                  <a:lumMod val="8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'!$U$5:$U$10</c:f>
              <c:numCache>
                <c:formatCode>General</c:formatCode>
                <c:ptCount val="5"/>
                <c:pt idx="0">
                  <c:v>639</c:v>
                </c:pt>
                <c:pt idx="1">
                  <c:v>607</c:v>
                </c:pt>
                <c:pt idx="2">
                  <c:v>653</c:v>
                </c:pt>
                <c:pt idx="3">
                  <c:v>28</c:v>
                </c:pt>
              </c:numCache>
            </c:numRef>
          </c:val>
          <c:smooth val="0"/>
          <c:extLst>
            <c:ext xmlns:c16="http://schemas.microsoft.com/office/drawing/2014/chart" uri="{C3380CC4-5D6E-409C-BE32-E72D297353CC}">
              <c16:uniqueId val="{00000013-E060-45A4-B41C-943A23B34692}"/>
            </c:ext>
          </c:extLst>
        </c:ser>
        <c:ser>
          <c:idx val="20"/>
          <c:order val="20"/>
          <c:tx>
            <c:strRef>
              <c:f>'DatasetA CNT Count VS Day time '!$V$3:$V$4</c:f>
              <c:strCache>
                <c:ptCount val="1"/>
                <c:pt idx="0">
                  <c:v>21-01-2011</c:v>
                </c:pt>
              </c:strCache>
            </c:strRef>
          </c:tx>
          <c:spPr>
            <a:ln w="28575" cap="rnd">
              <a:solidFill>
                <a:schemeClr val="accent3">
                  <a:lumMod val="8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'!$V$5:$V$10</c:f>
              <c:numCache>
                <c:formatCode>General</c:formatCode>
                <c:ptCount val="5"/>
                <c:pt idx="0">
                  <c:v>536</c:v>
                </c:pt>
                <c:pt idx="1">
                  <c:v>371</c:v>
                </c:pt>
                <c:pt idx="2">
                  <c:v>600</c:v>
                </c:pt>
                <c:pt idx="3">
                  <c:v>36</c:v>
                </c:pt>
              </c:numCache>
            </c:numRef>
          </c:val>
          <c:smooth val="0"/>
          <c:extLst>
            <c:ext xmlns:c16="http://schemas.microsoft.com/office/drawing/2014/chart" uri="{C3380CC4-5D6E-409C-BE32-E72D297353CC}">
              <c16:uniqueId val="{00000014-E060-45A4-B41C-943A23B34692}"/>
            </c:ext>
          </c:extLst>
        </c:ser>
        <c:ser>
          <c:idx val="21"/>
          <c:order val="21"/>
          <c:tx>
            <c:strRef>
              <c:f>'DatasetA CNT Count VS Day time '!$W$3:$W$4</c:f>
              <c:strCache>
                <c:ptCount val="1"/>
                <c:pt idx="0">
                  <c:v>22-01-2011</c:v>
                </c:pt>
              </c:strCache>
            </c:strRef>
          </c:tx>
          <c:spPr>
            <a:ln w="28575" cap="rnd">
              <a:solidFill>
                <a:schemeClr val="accent4">
                  <a:lumMod val="8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'!$W$5:$W$10</c:f>
              <c:numCache>
                <c:formatCode>General</c:formatCode>
                <c:ptCount val="5"/>
                <c:pt idx="0">
                  <c:v>482</c:v>
                </c:pt>
                <c:pt idx="1">
                  <c:v>260</c:v>
                </c:pt>
                <c:pt idx="2">
                  <c:v>193</c:v>
                </c:pt>
                <c:pt idx="3">
                  <c:v>46</c:v>
                </c:pt>
              </c:numCache>
            </c:numRef>
          </c:val>
          <c:smooth val="0"/>
          <c:extLst>
            <c:ext xmlns:c16="http://schemas.microsoft.com/office/drawing/2014/chart" uri="{C3380CC4-5D6E-409C-BE32-E72D297353CC}">
              <c16:uniqueId val="{00000015-E060-45A4-B41C-943A23B34692}"/>
            </c:ext>
          </c:extLst>
        </c:ser>
        <c:ser>
          <c:idx val="22"/>
          <c:order val="22"/>
          <c:tx>
            <c:strRef>
              <c:f>'DatasetA CNT Count VS Day time '!$X$3:$X$4</c:f>
              <c:strCache>
                <c:ptCount val="1"/>
                <c:pt idx="0">
                  <c:v>23-01-2011</c:v>
                </c:pt>
              </c:strCache>
            </c:strRef>
          </c:tx>
          <c:spPr>
            <a:ln w="28575" cap="rnd">
              <a:solidFill>
                <a:schemeClr val="accent5">
                  <a:lumMod val="8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'!$X$5:$X$10</c:f>
              <c:numCache>
                <c:formatCode>General</c:formatCode>
                <c:ptCount val="5"/>
                <c:pt idx="0">
                  <c:v>510</c:v>
                </c:pt>
                <c:pt idx="1">
                  <c:v>208</c:v>
                </c:pt>
                <c:pt idx="2">
                  <c:v>207</c:v>
                </c:pt>
                <c:pt idx="3">
                  <c:v>61</c:v>
                </c:pt>
              </c:numCache>
            </c:numRef>
          </c:val>
          <c:smooth val="0"/>
          <c:extLst>
            <c:ext xmlns:c16="http://schemas.microsoft.com/office/drawing/2014/chart" uri="{C3380CC4-5D6E-409C-BE32-E72D297353CC}">
              <c16:uniqueId val="{00000016-E060-45A4-B41C-943A23B34692}"/>
            </c:ext>
          </c:extLst>
        </c:ser>
        <c:ser>
          <c:idx val="23"/>
          <c:order val="23"/>
          <c:tx>
            <c:strRef>
              <c:f>'DatasetA CNT Count VS Day time '!$Y$3:$Y$4</c:f>
              <c:strCache>
                <c:ptCount val="1"/>
                <c:pt idx="0">
                  <c:v>24-01-2011</c:v>
                </c:pt>
              </c:strCache>
            </c:strRef>
          </c:tx>
          <c:spPr>
            <a:ln w="28575" cap="rnd">
              <a:solidFill>
                <a:schemeClr val="accent6">
                  <a:lumMod val="8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'!$Y$5:$Y$10</c:f>
              <c:numCache>
                <c:formatCode>General</c:formatCode>
                <c:ptCount val="5"/>
                <c:pt idx="0">
                  <c:v>479</c:v>
                </c:pt>
                <c:pt idx="1">
                  <c:v>458</c:v>
                </c:pt>
                <c:pt idx="2">
                  <c:v>464</c:v>
                </c:pt>
                <c:pt idx="3">
                  <c:v>15</c:v>
                </c:pt>
              </c:numCache>
            </c:numRef>
          </c:val>
          <c:smooth val="0"/>
          <c:extLst>
            <c:ext xmlns:c16="http://schemas.microsoft.com/office/drawing/2014/chart" uri="{C3380CC4-5D6E-409C-BE32-E72D297353CC}">
              <c16:uniqueId val="{00000017-E060-45A4-B41C-943A23B34692}"/>
            </c:ext>
          </c:extLst>
        </c:ser>
        <c:ser>
          <c:idx val="24"/>
          <c:order val="24"/>
          <c:tx>
            <c:strRef>
              <c:f>'DatasetA CNT Count VS Day time '!$Z$3:$Z$4</c:f>
              <c:strCache>
                <c:ptCount val="1"/>
                <c:pt idx="0">
                  <c:v>25-01-2011</c:v>
                </c:pt>
              </c:strCache>
            </c:strRef>
          </c:tx>
          <c:spPr>
            <a:ln w="28575" cap="rnd">
              <a:solidFill>
                <a:schemeClr val="accent1">
                  <a:lumMod val="60000"/>
                  <a:lumOff val="4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'!$Z$5:$Z$10</c:f>
              <c:numCache>
                <c:formatCode>General</c:formatCode>
                <c:ptCount val="5"/>
                <c:pt idx="0">
                  <c:v>689</c:v>
                </c:pt>
                <c:pt idx="1">
                  <c:v>628</c:v>
                </c:pt>
                <c:pt idx="2">
                  <c:v>642</c:v>
                </c:pt>
                <c:pt idx="3">
                  <c:v>26</c:v>
                </c:pt>
              </c:numCache>
            </c:numRef>
          </c:val>
          <c:smooth val="0"/>
          <c:extLst>
            <c:ext xmlns:c16="http://schemas.microsoft.com/office/drawing/2014/chart" uri="{C3380CC4-5D6E-409C-BE32-E72D297353CC}">
              <c16:uniqueId val="{00000018-E060-45A4-B41C-943A23B34692}"/>
            </c:ext>
          </c:extLst>
        </c:ser>
        <c:ser>
          <c:idx val="25"/>
          <c:order val="25"/>
          <c:tx>
            <c:strRef>
              <c:f>'DatasetA CNT Count VS Day time '!$AA$3:$AA$4</c:f>
              <c:strCache>
                <c:ptCount val="1"/>
                <c:pt idx="0">
                  <c:v>26-01-2011</c:v>
                </c:pt>
              </c:strCache>
            </c:strRef>
          </c:tx>
          <c:spPr>
            <a:ln w="28575" cap="rnd">
              <a:solidFill>
                <a:schemeClr val="accent2">
                  <a:lumMod val="60000"/>
                  <a:lumOff val="4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'!$AA$5:$AA$10</c:f>
              <c:numCache>
                <c:formatCode>General</c:formatCode>
                <c:ptCount val="5"/>
                <c:pt idx="0">
                  <c:v>236</c:v>
                </c:pt>
                <c:pt idx="2">
                  <c:v>237</c:v>
                </c:pt>
                <c:pt idx="3">
                  <c:v>33</c:v>
                </c:pt>
              </c:numCache>
            </c:numRef>
          </c:val>
          <c:smooth val="0"/>
          <c:extLst>
            <c:ext xmlns:c16="http://schemas.microsoft.com/office/drawing/2014/chart" uri="{C3380CC4-5D6E-409C-BE32-E72D297353CC}">
              <c16:uniqueId val="{00000019-E060-45A4-B41C-943A23B34692}"/>
            </c:ext>
          </c:extLst>
        </c:ser>
        <c:ser>
          <c:idx val="26"/>
          <c:order val="26"/>
          <c:tx>
            <c:strRef>
              <c:f>'DatasetA CNT Count VS Day time '!$AB$3:$AB$4</c:f>
              <c:strCache>
                <c:ptCount val="1"/>
                <c:pt idx="0">
                  <c:v>27-01-2011</c:v>
                </c:pt>
              </c:strCache>
            </c:strRef>
          </c:tx>
          <c:spPr>
            <a:ln w="28575" cap="rnd">
              <a:solidFill>
                <a:schemeClr val="accent3">
                  <a:lumMod val="60000"/>
                  <a:lumOff val="4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'!$AB$5:$AB$10</c:f>
              <c:numCache>
                <c:formatCode>General</c:formatCode>
                <c:ptCount val="5"/>
                <c:pt idx="0">
                  <c:v>108</c:v>
                </c:pt>
                <c:pt idx="1">
                  <c:v>323</c:v>
                </c:pt>
              </c:numCache>
            </c:numRef>
          </c:val>
          <c:smooth val="0"/>
          <c:extLst>
            <c:ext xmlns:c16="http://schemas.microsoft.com/office/drawing/2014/chart" uri="{C3380CC4-5D6E-409C-BE32-E72D297353CC}">
              <c16:uniqueId val="{0000001A-E060-45A4-B41C-943A23B34692}"/>
            </c:ext>
          </c:extLst>
        </c:ser>
        <c:ser>
          <c:idx val="27"/>
          <c:order val="27"/>
          <c:tx>
            <c:strRef>
              <c:f>'DatasetA CNT Count VS Day time '!$AC$3:$AC$4</c:f>
              <c:strCache>
                <c:ptCount val="1"/>
                <c:pt idx="0">
                  <c:v>28-01-2011</c:v>
                </c:pt>
              </c:strCache>
            </c:strRef>
          </c:tx>
          <c:spPr>
            <a:ln w="28575" cap="rnd">
              <a:solidFill>
                <a:schemeClr val="accent4">
                  <a:lumMod val="60000"/>
                  <a:lumOff val="4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'!$AC$5:$AC$10</c:f>
              <c:numCache>
                <c:formatCode>General</c:formatCode>
                <c:ptCount val="5"/>
                <c:pt idx="0">
                  <c:v>139</c:v>
                </c:pt>
                <c:pt idx="2">
                  <c:v>413</c:v>
                </c:pt>
                <c:pt idx="3">
                  <c:v>19</c:v>
                </c:pt>
              </c:numCache>
            </c:numRef>
          </c:val>
          <c:smooth val="0"/>
          <c:extLst>
            <c:ext xmlns:c16="http://schemas.microsoft.com/office/drawing/2014/chart" uri="{C3380CC4-5D6E-409C-BE32-E72D297353CC}">
              <c16:uniqueId val="{0000001B-E060-45A4-B41C-943A23B34692}"/>
            </c:ext>
          </c:extLst>
        </c:ser>
        <c:ser>
          <c:idx val="28"/>
          <c:order val="28"/>
          <c:tx>
            <c:strRef>
              <c:f>'DatasetA CNT Count VS Day time '!$AD$3:$AD$4</c:f>
              <c:strCache>
                <c:ptCount val="1"/>
                <c:pt idx="0">
                  <c:v>(blank)</c:v>
                </c:pt>
              </c:strCache>
            </c:strRef>
          </c:tx>
          <c:spPr>
            <a:ln w="28575" cap="rnd">
              <a:solidFill>
                <a:schemeClr val="accent5">
                  <a:lumMod val="60000"/>
                  <a:lumOff val="4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'!$AD$5:$AD$10</c:f>
              <c:numCache>
                <c:formatCode>General</c:formatCode>
                <c:ptCount val="5"/>
              </c:numCache>
            </c:numRef>
          </c:val>
          <c:smooth val="0"/>
          <c:extLst>
            <c:ext xmlns:c16="http://schemas.microsoft.com/office/drawing/2014/chart" uri="{C3380CC4-5D6E-409C-BE32-E72D297353CC}">
              <c16:uniqueId val="{00000001-8AB2-4B28-BCFF-D7BCF4FCFCD6}"/>
            </c:ext>
          </c:extLst>
        </c:ser>
        <c:dLbls>
          <c:showLegendKey val="0"/>
          <c:showVal val="0"/>
          <c:showCatName val="0"/>
          <c:showSerName val="0"/>
          <c:showPercent val="0"/>
          <c:showBubbleSize val="0"/>
        </c:dLbls>
        <c:smooth val="0"/>
        <c:axId val="1811323264"/>
        <c:axId val="1811324512"/>
      </c:lineChart>
      <c:catAx>
        <c:axId val="181132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24512"/>
        <c:crosses val="autoZero"/>
        <c:auto val="1"/>
        <c:lblAlgn val="ctr"/>
        <c:lblOffset val="100"/>
        <c:noMultiLvlLbl val="0"/>
      </c:catAx>
      <c:valAx>
        <c:axId val="181132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23264"/>
        <c:crosses val="autoZero"/>
        <c:crossBetween val="between"/>
      </c:valAx>
      <c:spPr>
        <a:noFill/>
        <a:ln>
          <a:noFill/>
        </a:ln>
        <a:effectLst/>
      </c:spPr>
    </c:plotArea>
    <c:legend>
      <c:legendPos val="r"/>
      <c:layout>
        <c:manualLayout>
          <c:xMode val="edge"/>
          <c:yMode val="edge"/>
          <c:x val="0.82710148481954582"/>
          <c:y val="3.2321220099853457E-2"/>
          <c:w val="0.15984794198283764"/>
          <c:h val="0.964837179264263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Main-New.xlsx]DatasetA Ridesby Hour!PivotTable4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Rides</a:t>
            </a:r>
            <a:r>
              <a:rPr lang="en-IN" baseline="0"/>
              <a:t> by Hour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'DatasetA Ridesby Hour'!$B$3</c:f>
              <c:strCache>
                <c:ptCount val="1"/>
                <c:pt idx="0">
                  <c:v>Average of cnt</c:v>
                </c:pt>
              </c:strCache>
            </c:strRef>
          </c:tx>
          <c:spPr>
            <a:solidFill>
              <a:schemeClr val="accent2"/>
            </a:solidFill>
            <a:ln>
              <a:noFill/>
            </a:ln>
            <a:effectLst/>
          </c:spPr>
          <c:invertIfNegative val="0"/>
          <c:cat>
            <c:strRef>
              <c:f>'DatasetA Ridesby Hour'!$A$4:$A$29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'DatasetA Ridesby Hour'!$B$4:$B$29</c:f>
              <c:numCache>
                <c:formatCode>General</c:formatCode>
                <c:ptCount val="25"/>
                <c:pt idx="0">
                  <c:v>14.23076923076923</c:v>
                </c:pt>
                <c:pt idx="1">
                  <c:v>9.1923076923076916</c:v>
                </c:pt>
                <c:pt idx="2">
                  <c:v>7.083333333333333</c:v>
                </c:pt>
                <c:pt idx="3">
                  <c:v>4.75</c:v>
                </c:pt>
                <c:pt idx="4">
                  <c:v>1.9</c:v>
                </c:pt>
                <c:pt idx="5">
                  <c:v>3.9583333333333335</c:v>
                </c:pt>
                <c:pt idx="6">
                  <c:v>18.307692307692307</c:v>
                </c:pt>
                <c:pt idx="7">
                  <c:v>53.57692307692308</c:v>
                </c:pt>
                <c:pt idx="8">
                  <c:v>127.61538461538461</c:v>
                </c:pt>
                <c:pt idx="9">
                  <c:v>84.461538461538467</c:v>
                </c:pt>
                <c:pt idx="10">
                  <c:v>50.03846153846154</c:v>
                </c:pt>
                <c:pt idx="11">
                  <c:v>55.96153846153846</c:v>
                </c:pt>
                <c:pt idx="12">
                  <c:v>71.703703703703709</c:v>
                </c:pt>
                <c:pt idx="13">
                  <c:v>74.629629629629633</c:v>
                </c:pt>
                <c:pt idx="14">
                  <c:v>67.666666666666671</c:v>
                </c:pt>
                <c:pt idx="15">
                  <c:v>71.629629629629633</c:v>
                </c:pt>
                <c:pt idx="16">
                  <c:v>81.481481481481481</c:v>
                </c:pt>
                <c:pt idx="17">
                  <c:v>131.4814814814815</c:v>
                </c:pt>
                <c:pt idx="18">
                  <c:v>118.53846153846153</c:v>
                </c:pt>
                <c:pt idx="19">
                  <c:v>85.115384615384613</c:v>
                </c:pt>
                <c:pt idx="20">
                  <c:v>59.269230769230766</c:v>
                </c:pt>
                <c:pt idx="21">
                  <c:v>41.346153846153847</c:v>
                </c:pt>
                <c:pt idx="22">
                  <c:v>32.230769230769234</c:v>
                </c:pt>
                <c:pt idx="23">
                  <c:v>21.53846153846154</c:v>
                </c:pt>
              </c:numCache>
            </c:numRef>
          </c:val>
          <c:extLst>
            <c:ext xmlns:c16="http://schemas.microsoft.com/office/drawing/2014/chart" uri="{C3380CC4-5D6E-409C-BE32-E72D297353CC}">
              <c16:uniqueId val="{00000000-5A0F-4AB0-A267-C546440F9761}"/>
            </c:ext>
          </c:extLst>
        </c:ser>
        <c:ser>
          <c:idx val="1"/>
          <c:order val="1"/>
          <c:tx>
            <c:strRef>
              <c:f>'DatasetA Ridesby Hour'!$C$3</c:f>
              <c:strCache>
                <c:ptCount val="1"/>
                <c:pt idx="0">
                  <c:v>Sum of casual</c:v>
                </c:pt>
              </c:strCache>
            </c:strRef>
          </c:tx>
          <c:spPr>
            <a:solidFill>
              <a:schemeClr val="accent4"/>
            </a:solidFill>
            <a:ln>
              <a:noFill/>
            </a:ln>
            <a:effectLst/>
          </c:spPr>
          <c:invertIfNegative val="0"/>
          <c:cat>
            <c:strRef>
              <c:f>'DatasetA Ridesby Hour'!$A$4:$A$29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'DatasetA Ridesby Hour'!$C$4:$C$29</c:f>
              <c:numCache>
                <c:formatCode>General</c:formatCode>
                <c:ptCount val="25"/>
                <c:pt idx="0">
                  <c:v>42</c:v>
                </c:pt>
                <c:pt idx="1">
                  <c:v>28</c:v>
                </c:pt>
                <c:pt idx="2">
                  <c:v>18</c:v>
                </c:pt>
                <c:pt idx="3">
                  <c:v>18</c:v>
                </c:pt>
                <c:pt idx="4">
                  <c:v>5</c:v>
                </c:pt>
                <c:pt idx="5">
                  <c:v>2</c:v>
                </c:pt>
                <c:pt idx="6">
                  <c:v>12</c:v>
                </c:pt>
                <c:pt idx="7">
                  <c:v>42</c:v>
                </c:pt>
                <c:pt idx="8">
                  <c:v>80</c:v>
                </c:pt>
                <c:pt idx="9">
                  <c:v>103</c:v>
                </c:pt>
                <c:pt idx="10">
                  <c:v>121</c:v>
                </c:pt>
                <c:pt idx="11">
                  <c:v>222</c:v>
                </c:pt>
                <c:pt idx="12">
                  <c:v>272</c:v>
                </c:pt>
                <c:pt idx="13">
                  <c:v>283</c:v>
                </c:pt>
                <c:pt idx="14">
                  <c:v>242</c:v>
                </c:pt>
                <c:pt idx="15">
                  <c:v>292</c:v>
                </c:pt>
                <c:pt idx="16">
                  <c:v>253</c:v>
                </c:pt>
                <c:pt idx="17">
                  <c:v>208</c:v>
                </c:pt>
                <c:pt idx="18">
                  <c:v>129</c:v>
                </c:pt>
                <c:pt idx="19">
                  <c:v>117</c:v>
                </c:pt>
                <c:pt idx="20">
                  <c:v>82</c:v>
                </c:pt>
                <c:pt idx="21">
                  <c:v>68</c:v>
                </c:pt>
                <c:pt idx="22">
                  <c:v>56</c:v>
                </c:pt>
                <c:pt idx="23">
                  <c:v>51</c:v>
                </c:pt>
              </c:numCache>
            </c:numRef>
          </c:val>
          <c:extLst>
            <c:ext xmlns:c16="http://schemas.microsoft.com/office/drawing/2014/chart" uri="{C3380CC4-5D6E-409C-BE32-E72D297353CC}">
              <c16:uniqueId val="{00000001-5A0F-4AB0-A267-C546440F9761}"/>
            </c:ext>
          </c:extLst>
        </c:ser>
        <c:ser>
          <c:idx val="2"/>
          <c:order val="2"/>
          <c:tx>
            <c:strRef>
              <c:f>'DatasetA Ridesby Hour'!$D$3</c:f>
              <c:strCache>
                <c:ptCount val="1"/>
                <c:pt idx="0">
                  <c:v>Sum of registered</c:v>
                </c:pt>
              </c:strCache>
            </c:strRef>
          </c:tx>
          <c:spPr>
            <a:solidFill>
              <a:schemeClr val="accent6"/>
            </a:solidFill>
            <a:ln>
              <a:noFill/>
            </a:ln>
            <a:effectLst/>
          </c:spPr>
          <c:invertIfNegative val="0"/>
          <c:cat>
            <c:strRef>
              <c:f>'DatasetA Ridesby Hour'!$A$4:$A$29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'DatasetA Ridesby Hour'!$D$4:$D$29</c:f>
              <c:numCache>
                <c:formatCode>General</c:formatCode>
                <c:ptCount val="25"/>
                <c:pt idx="0">
                  <c:v>328</c:v>
                </c:pt>
                <c:pt idx="1">
                  <c:v>211</c:v>
                </c:pt>
                <c:pt idx="2">
                  <c:v>152</c:v>
                </c:pt>
                <c:pt idx="3">
                  <c:v>58</c:v>
                </c:pt>
                <c:pt idx="4">
                  <c:v>33</c:v>
                </c:pt>
                <c:pt idx="5">
                  <c:v>93</c:v>
                </c:pt>
                <c:pt idx="6">
                  <c:v>464</c:v>
                </c:pt>
                <c:pt idx="7">
                  <c:v>1351</c:v>
                </c:pt>
                <c:pt idx="8">
                  <c:v>3238</c:v>
                </c:pt>
                <c:pt idx="9">
                  <c:v>2093</c:v>
                </c:pt>
                <c:pt idx="10">
                  <c:v>1180</c:v>
                </c:pt>
                <c:pt idx="11">
                  <c:v>1233</c:v>
                </c:pt>
                <c:pt idx="12">
                  <c:v>1664</c:v>
                </c:pt>
                <c:pt idx="13">
                  <c:v>1732</c:v>
                </c:pt>
                <c:pt idx="14">
                  <c:v>1585</c:v>
                </c:pt>
                <c:pt idx="15">
                  <c:v>1642</c:v>
                </c:pt>
                <c:pt idx="16">
                  <c:v>1947</c:v>
                </c:pt>
                <c:pt idx="17">
                  <c:v>3342</c:v>
                </c:pt>
                <c:pt idx="18">
                  <c:v>2953</c:v>
                </c:pt>
                <c:pt idx="19">
                  <c:v>2096</c:v>
                </c:pt>
                <c:pt idx="20">
                  <c:v>1459</c:v>
                </c:pt>
                <c:pt idx="21">
                  <c:v>1007</c:v>
                </c:pt>
                <c:pt idx="22">
                  <c:v>782</c:v>
                </c:pt>
                <c:pt idx="23">
                  <c:v>509</c:v>
                </c:pt>
              </c:numCache>
            </c:numRef>
          </c:val>
          <c:extLst>
            <c:ext xmlns:c16="http://schemas.microsoft.com/office/drawing/2014/chart" uri="{C3380CC4-5D6E-409C-BE32-E72D297353CC}">
              <c16:uniqueId val="{00000002-5A0F-4AB0-A267-C546440F9761}"/>
            </c:ext>
          </c:extLst>
        </c:ser>
        <c:dLbls>
          <c:showLegendKey val="0"/>
          <c:showVal val="0"/>
          <c:showCatName val="0"/>
          <c:showSerName val="0"/>
          <c:showPercent val="0"/>
          <c:showBubbleSize val="0"/>
        </c:dLbls>
        <c:gapWidth val="219"/>
        <c:overlap val="-27"/>
        <c:axId val="467525584"/>
        <c:axId val="467526000"/>
      </c:barChart>
      <c:catAx>
        <c:axId val="46752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26000"/>
        <c:crosses val="autoZero"/>
        <c:auto val="1"/>
        <c:lblAlgn val="ctr"/>
        <c:lblOffset val="100"/>
        <c:noMultiLvlLbl val="0"/>
      </c:catAx>
      <c:valAx>
        <c:axId val="46752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25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Main-New.xlsx]DatasetA Rides by Weather!PivotTable5</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Rides by Weather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
          <c:idx val="0"/>
          <c:layout>
            <c:manualLayout>
              <c:x val="-7.4913570537108898E-2"/>
              <c:y val="1.228890743495772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8452667320868755E-2"/>
                  <c:h val="6.4470167035572151E-2"/>
                </c:manualLayout>
              </c15:layout>
            </c:ext>
          </c:extLst>
        </c:dLbl>
      </c:pivotFmt>
      <c:pivotFmt>
        <c:idx val="4"/>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layout>
            <c:manualLayout>
              <c:x val="-6.5037028607364822E-2"/>
              <c:y val="2.7649769585253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layout>
            <c:manualLayout>
              <c:x val="-5.6362132612406322E-2"/>
              <c:y val="-9.21658986175126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layout>
            <c:manualLayout>
              <c:x val="-6.009875764249277E-2"/>
              <c:y val="6.144393241167434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5975447849979"/>
          <c:y val="0.16856997713995428"/>
          <c:w val="0.63407308459569234"/>
          <c:h val="0.57428426285423995"/>
        </c:manualLayout>
      </c:layout>
      <c:lineChart>
        <c:grouping val="standard"/>
        <c:varyColors val="0"/>
        <c:ser>
          <c:idx val="0"/>
          <c:order val="0"/>
          <c:tx>
            <c:strRef>
              <c:f>'DatasetA Rides by Weather'!$B$3</c:f>
              <c:strCache>
                <c:ptCount val="1"/>
                <c:pt idx="0">
                  <c:v>Sum of casual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'DatasetA Rides by Weather'!$A$4:$A$9</c:f>
              <c:strCache>
                <c:ptCount val="5"/>
                <c:pt idx="0">
                  <c:v>1</c:v>
                </c:pt>
                <c:pt idx="1">
                  <c:v>2</c:v>
                </c:pt>
                <c:pt idx="2">
                  <c:v>3</c:v>
                </c:pt>
                <c:pt idx="3">
                  <c:v>4</c:v>
                </c:pt>
                <c:pt idx="4">
                  <c:v>(blank)</c:v>
                </c:pt>
              </c:strCache>
            </c:strRef>
          </c:cat>
          <c:val>
            <c:numRef>
              <c:f>'DatasetA Rides by Weather'!$B$4:$B$9</c:f>
              <c:numCache>
                <c:formatCode>General</c:formatCode>
                <c:ptCount val="5"/>
                <c:pt idx="0">
                  <c:v>1643</c:v>
                </c:pt>
                <c:pt idx="1">
                  <c:v>1001</c:v>
                </c:pt>
                <c:pt idx="2">
                  <c:v>101</c:v>
                </c:pt>
                <c:pt idx="3">
                  <c:v>1</c:v>
                </c:pt>
              </c:numCache>
            </c:numRef>
          </c:val>
          <c:smooth val="0"/>
          <c:extLst>
            <c:ext xmlns:c16="http://schemas.microsoft.com/office/drawing/2014/chart" uri="{C3380CC4-5D6E-409C-BE32-E72D297353CC}">
              <c16:uniqueId val="{00000000-8230-4E76-ADB9-74BFB118D33E}"/>
            </c:ext>
          </c:extLst>
        </c:ser>
        <c:ser>
          <c:idx val="1"/>
          <c:order val="1"/>
          <c:tx>
            <c:strRef>
              <c:f>'DatasetA Rides by Weather'!$C$3</c:f>
              <c:strCache>
                <c:ptCount val="1"/>
                <c:pt idx="0">
                  <c:v>Sum of registered</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Pt>
            <c:idx val="2"/>
            <c:marker>
              <c:symbol val="circle"/>
              <c:size val="4"/>
              <c:spPr>
                <a:solidFill>
                  <a:schemeClr val="accent2"/>
                </a:solidFill>
                <a:ln w="9525" cap="flat" cmpd="sng" algn="ctr">
                  <a:solidFill>
                    <a:schemeClr val="accent2"/>
                  </a:solidFill>
                  <a:round/>
                </a:ln>
                <a:effectLst/>
              </c:spPr>
            </c:marker>
            <c:bubble3D val="0"/>
            <c:extLst>
              <c:ext xmlns:c16="http://schemas.microsoft.com/office/drawing/2014/chart" uri="{C3380CC4-5D6E-409C-BE32-E72D297353CC}">
                <c16:uniqueId val="{00000003-A53C-4064-9EF5-E658484E4A8F}"/>
              </c:ext>
            </c:extLst>
          </c:dPt>
          <c:dLbls>
            <c:dLbl>
              <c:idx val="2"/>
              <c:layout>
                <c:manualLayout>
                  <c:x val="-5.6362132612406322E-2"/>
                  <c:y val="-9.21658986175126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3C-4064-9EF5-E658484E4A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'DatasetA Rides by Weather'!$A$4:$A$9</c:f>
              <c:strCache>
                <c:ptCount val="5"/>
                <c:pt idx="0">
                  <c:v>1</c:v>
                </c:pt>
                <c:pt idx="1">
                  <c:v>2</c:v>
                </c:pt>
                <c:pt idx="2">
                  <c:v>3</c:v>
                </c:pt>
                <c:pt idx="3">
                  <c:v>4</c:v>
                </c:pt>
                <c:pt idx="4">
                  <c:v>(blank)</c:v>
                </c:pt>
              </c:strCache>
            </c:strRef>
          </c:cat>
          <c:val>
            <c:numRef>
              <c:f>'DatasetA Rides by Weather'!$C$4:$C$9</c:f>
              <c:numCache>
                <c:formatCode>General</c:formatCode>
                <c:ptCount val="5"/>
                <c:pt idx="0">
                  <c:v>20330</c:v>
                </c:pt>
                <c:pt idx="1">
                  <c:v>9425</c:v>
                </c:pt>
                <c:pt idx="2">
                  <c:v>1362</c:v>
                </c:pt>
                <c:pt idx="3">
                  <c:v>35</c:v>
                </c:pt>
              </c:numCache>
            </c:numRef>
          </c:val>
          <c:smooth val="0"/>
          <c:extLst>
            <c:ext xmlns:c16="http://schemas.microsoft.com/office/drawing/2014/chart" uri="{C3380CC4-5D6E-409C-BE32-E72D297353CC}">
              <c16:uniqueId val="{00000001-8230-4E76-ADB9-74BFB118D33E}"/>
            </c:ext>
          </c:extLst>
        </c:ser>
        <c:ser>
          <c:idx val="2"/>
          <c:order val="2"/>
          <c:tx>
            <c:strRef>
              <c:f>'DatasetA Rides by Weather'!$D$3</c:f>
              <c:strCache>
                <c:ptCount val="1"/>
                <c:pt idx="0">
                  <c:v>Average of cnt</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Pt>
            <c:idx val="1"/>
            <c:marker>
              <c:symbol val="circle"/>
              <c:size val="4"/>
              <c:spPr>
                <a:solidFill>
                  <a:schemeClr val="accent3"/>
                </a:solidFill>
                <a:ln w="9525" cap="flat" cmpd="sng" algn="ctr">
                  <a:solidFill>
                    <a:schemeClr val="accent3"/>
                  </a:solidFill>
                  <a:round/>
                </a:ln>
                <a:effectLst/>
              </c:spPr>
            </c:marker>
            <c:bubble3D val="0"/>
            <c:extLst>
              <c:ext xmlns:c16="http://schemas.microsoft.com/office/drawing/2014/chart" uri="{C3380CC4-5D6E-409C-BE32-E72D297353CC}">
                <c16:uniqueId val="{00000004-A53C-4064-9EF5-E658484E4A8F}"/>
              </c:ext>
            </c:extLst>
          </c:dPt>
          <c:dPt>
            <c:idx val="2"/>
            <c:marker>
              <c:symbol val="circle"/>
              <c:size val="4"/>
              <c:spPr>
                <a:solidFill>
                  <a:schemeClr val="accent3"/>
                </a:solidFill>
                <a:ln w="9525" cap="flat" cmpd="sng" algn="ctr">
                  <a:solidFill>
                    <a:schemeClr val="accent3"/>
                  </a:solidFill>
                  <a:round/>
                </a:ln>
                <a:effectLst/>
              </c:spPr>
            </c:marker>
            <c:bubble3D val="0"/>
            <c:spPr>
              <a:ln w="22225" cap="rnd" cmpd="sng" algn="ctr">
                <a:solidFill>
                  <a:schemeClr val="accent3"/>
                </a:solidFill>
                <a:round/>
              </a:ln>
              <a:effectLst/>
            </c:spPr>
            <c:extLst>
              <c:ext xmlns:c16="http://schemas.microsoft.com/office/drawing/2014/chart" uri="{C3380CC4-5D6E-409C-BE32-E72D297353CC}">
                <c16:uniqueId val="{00000004-8230-4E76-ADB9-74BFB118D33E}"/>
              </c:ext>
            </c:extLst>
          </c:dPt>
          <c:dPt>
            <c:idx val="3"/>
            <c:marker>
              <c:symbol val="circle"/>
              <c:size val="4"/>
              <c:spPr>
                <a:solidFill>
                  <a:schemeClr val="accent3"/>
                </a:solidFill>
                <a:ln w="9525" cap="flat" cmpd="sng" algn="ctr">
                  <a:solidFill>
                    <a:schemeClr val="accent3"/>
                  </a:solidFill>
                  <a:round/>
                </a:ln>
                <a:effectLst/>
              </c:spPr>
            </c:marker>
            <c:bubble3D val="0"/>
            <c:extLst>
              <c:ext xmlns:c16="http://schemas.microsoft.com/office/drawing/2014/chart" uri="{C3380CC4-5D6E-409C-BE32-E72D297353CC}">
                <c16:uniqueId val="{00000002-A53C-4064-9EF5-E658484E4A8F}"/>
              </c:ext>
            </c:extLst>
          </c:dPt>
          <c:dLbls>
            <c:dLbl>
              <c:idx val="1"/>
              <c:layout>
                <c:manualLayout>
                  <c:x val="-6.009875764249277E-2"/>
                  <c:y val="6.144393241167434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3C-4064-9EF5-E658484E4A8F}"/>
                </c:ext>
              </c:extLst>
            </c:dLbl>
            <c:dLbl>
              <c:idx val="2"/>
              <c:layout>
                <c:manualLayout>
                  <c:x val="-7.4913570537108898E-2"/>
                  <c:y val="1.228890743495772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8452667320868755E-2"/>
                      <c:h val="6.4470167035572151E-2"/>
                    </c:manualLayout>
                  </c15:layout>
                </c:ext>
                <c:ext xmlns:c16="http://schemas.microsoft.com/office/drawing/2014/chart" uri="{C3380CC4-5D6E-409C-BE32-E72D297353CC}">
                  <c16:uniqueId val="{00000004-8230-4E76-ADB9-74BFB118D33E}"/>
                </c:ext>
              </c:extLst>
            </c:dLbl>
            <c:dLbl>
              <c:idx val="3"/>
              <c:layout>
                <c:manualLayout>
                  <c:x val="-6.5037028607364822E-2"/>
                  <c:y val="2.76497695852533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3C-4064-9EF5-E658484E4A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'DatasetA Rides by Weather'!$A$4:$A$9</c:f>
              <c:strCache>
                <c:ptCount val="5"/>
                <c:pt idx="0">
                  <c:v>1</c:v>
                </c:pt>
                <c:pt idx="1">
                  <c:v>2</c:v>
                </c:pt>
                <c:pt idx="2">
                  <c:v>3</c:v>
                </c:pt>
                <c:pt idx="3">
                  <c:v>4</c:v>
                </c:pt>
                <c:pt idx="4">
                  <c:v>(blank)</c:v>
                </c:pt>
              </c:strCache>
            </c:strRef>
          </c:cat>
          <c:val>
            <c:numRef>
              <c:f>'DatasetA Rides by Weather'!$D$4:$D$9</c:f>
              <c:numCache>
                <c:formatCode>0.00</c:formatCode>
                <c:ptCount val="5"/>
                <c:pt idx="0">
                  <c:v>59.709239130434781</c:v>
                </c:pt>
                <c:pt idx="1">
                  <c:v>53.742268041237111</c:v>
                </c:pt>
                <c:pt idx="2">
                  <c:v>31.127659574468087</c:v>
                </c:pt>
                <c:pt idx="3">
                  <c:v>36</c:v>
                </c:pt>
              </c:numCache>
            </c:numRef>
          </c:val>
          <c:smooth val="0"/>
          <c:extLst>
            <c:ext xmlns:c16="http://schemas.microsoft.com/office/drawing/2014/chart" uri="{C3380CC4-5D6E-409C-BE32-E72D297353CC}">
              <c16:uniqueId val="{00000002-8230-4E76-ADB9-74BFB118D33E}"/>
            </c:ext>
          </c:extLst>
        </c:ser>
        <c:dLbls>
          <c:dLblPos val="l"/>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62801712"/>
        <c:axId val="462805872"/>
      </c:lineChart>
      <c:catAx>
        <c:axId val="4628017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62805872"/>
        <c:crosses val="autoZero"/>
        <c:auto val="1"/>
        <c:lblAlgn val="ctr"/>
        <c:lblOffset val="100"/>
        <c:noMultiLvlLbl val="0"/>
      </c:catAx>
      <c:valAx>
        <c:axId val="462805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62801712"/>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Main-New.xlsx]DatasetA Rides by Weekday!PivotTable6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Rides by week day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'DatasetA Rides by Weekday'!$B$3:$B$4</c:f>
              <c:strCache>
                <c:ptCount val="1"/>
                <c:pt idx="0">
                  <c:v>High</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'DatasetA Rides by Weekday'!$A$5:$A$13</c:f>
              <c:strCache>
                <c:ptCount val="8"/>
                <c:pt idx="0">
                  <c:v>Sunday</c:v>
                </c:pt>
                <c:pt idx="1">
                  <c:v>Monday</c:v>
                </c:pt>
                <c:pt idx="2">
                  <c:v>Tuesday</c:v>
                </c:pt>
                <c:pt idx="3">
                  <c:v>Wednesday</c:v>
                </c:pt>
                <c:pt idx="4">
                  <c:v>Thursday</c:v>
                </c:pt>
                <c:pt idx="5">
                  <c:v>Friday</c:v>
                </c:pt>
                <c:pt idx="6">
                  <c:v>Saturday</c:v>
                </c:pt>
                <c:pt idx="7">
                  <c:v>(blank)</c:v>
                </c:pt>
              </c:strCache>
            </c:strRef>
          </c:cat>
          <c:val>
            <c:numRef>
              <c:f>'DatasetA Rides by Weekday'!$B$5:$B$13</c:f>
              <c:numCache>
                <c:formatCode>0.00</c:formatCode>
                <c:ptCount val="8"/>
                <c:pt idx="2">
                  <c:v>167</c:v>
                </c:pt>
                <c:pt idx="3">
                  <c:v>210.71428571428572</c:v>
                </c:pt>
                <c:pt idx="4">
                  <c:v>184.83333333333334</c:v>
                </c:pt>
                <c:pt idx="5">
                  <c:v>191</c:v>
                </c:pt>
                <c:pt idx="6">
                  <c:v>176.875</c:v>
                </c:pt>
              </c:numCache>
            </c:numRef>
          </c:val>
          <c:smooth val="0"/>
          <c:extLst>
            <c:ext xmlns:c16="http://schemas.microsoft.com/office/drawing/2014/chart" uri="{C3380CC4-5D6E-409C-BE32-E72D297353CC}">
              <c16:uniqueId val="{00000000-20FD-40FA-B4A6-DEF965B4E87F}"/>
            </c:ext>
          </c:extLst>
        </c:ser>
        <c:ser>
          <c:idx val="1"/>
          <c:order val="1"/>
          <c:tx>
            <c:strRef>
              <c:f>'DatasetA Rides by Weekday'!$C$3:$C$4</c:f>
              <c:strCache>
                <c:ptCount val="1"/>
                <c:pt idx="0">
                  <c:v>Low</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'DatasetA Rides by Weekday'!$A$5:$A$13</c:f>
              <c:strCache>
                <c:ptCount val="8"/>
                <c:pt idx="0">
                  <c:v>Sunday</c:v>
                </c:pt>
                <c:pt idx="1">
                  <c:v>Monday</c:v>
                </c:pt>
                <c:pt idx="2">
                  <c:v>Tuesday</c:v>
                </c:pt>
                <c:pt idx="3">
                  <c:v>Wednesday</c:v>
                </c:pt>
                <c:pt idx="4">
                  <c:v>Thursday</c:v>
                </c:pt>
                <c:pt idx="5">
                  <c:v>Friday</c:v>
                </c:pt>
                <c:pt idx="6">
                  <c:v>Saturday</c:v>
                </c:pt>
                <c:pt idx="7">
                  <c:v>(blank)</c:v>
                </c:pt>
              </c:strCache>
            </c:strRef>
          </c:cat>
          <c:val>
            <c:numRef>
              <c:f>'DatasetA Rides by Weekday'!$C$5:$C$13</c:f>
              <c:numCache>
                <c:formatCode>0.00</c:formatCode>
                <c:ptCount val="8"/>
                <c:pt idx="0">
                  <c:v>20.103448275862068</c:v>
                </c:pt>
                <c:pt idx="1">
                  <c:v>17.916666666666668</c:v>
                </c:pt>
                <c:pt idx="2">
                  <c:v>17.851063829787233</c:v>
                </c:pt>
                <c:pt idx="3">
                  <c:v>20.777777777777779</c:v>
                </c:pt>
                <c:pt idx="4">
                  <c:v>22.977272727272727</c:v>
                </c:pt>
                <c:pt idx="5">
                  <c:v>18.352941176470587</c:v>
                </c:pt>
                <c:pt idx="6">
                  <c:v>18.926829268292682</c:v>
                </c:pt>
              </c:numCache>
            </c:numRef>
          </c:val>
          <c:smooth val="0"/>
          <c:extLst>
            <c:ext xmlns:c16="http://schemas.microsoft.com/office/drawing/2014/chart" uri="{C3380CC4-5D6E-409C-BE32-E72D297353CC}">
              <c16:uniqueId val="{00000001-20FD-40FA-B4A6-DEF965B4E87F}"/>
            </c:ext>
          </c:extLst>
        </c:ser>
        <c:ser>
          <c:idx val="2"/>
          <c:order val="2"/>
          <c:tx>
            <c:strRef>
              <c:f>'DatasetA Rides by Weekday'!$D$3:$D$4</c:f>
              <c:strCache>
                <c:ptCount val="1"/>
                <c:pt idx="0">
                  <c:v>Medium</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'DatasetA Rides by Weekday'!$A$5:$A$13</c:f>
              <c:strCache>
                <c:ptCount val="8"/>
                <c:pt idx="0">
                  <c:v>Sunday</c:v>
                </c:pt>
                <c:pt idx="1">
                  <c:v>Monday</c:v>
                </c:pt>
                <c:pt idx="2">
                  <c:v>Tuesday</c:v>
                </c:pt>
                <c:pt idx="3">
                  <c:v>Wednesday</c:v>
                </c:pt>
                <c:pt idx="4">
                  <c:v>Thursday</c:v>
                </c:pt>
                <c:pt idx="5">
                  <c:v>Friday</c:v>
                </c:pt>
                <c:pt idx="6">
                  <c:v>Saturday</c:v>
                </c:pt>
                <c:pt idx="7">
                  <c:v>(blank)</c:v>
                </c:pt>
              </c:strCache>
            </c:strRef>
          </c:cat>
          <c:val>
            <c:numRef>
              <c:f>'DatasetA Rides by Weekday'!$D$5:$D$13</c:f>
              <c:numCache>
                <c:formatCode>0.00</c:formatCode>
                <c:ptCount val="8"/>
                <c:pt idx="0">
                  <c:v>81.270270270270274</c:v>
                </c:pt>
                <c:pt idx="1">
                  <c:v>80.529411764705884</c:v>
                </c:pt>
                <c:pt idx="2">
                  <c:v>74.162162162162161</c:v>
                </c:pt>
                <c:pt idx="3">
                  <c:v>88.378378378378372</c:v>
                </c:pt>
                <c:pt idx="4">
                  <c:v>82.294117647058826</c:v>
                </c:pt>
                <c:pt idx="5">
                  <c:v>84.083333333333329</c:v>
                </c:pt>
                <c:pt idx="6">
                  <c:v>79.277777777777771</c:v>
                </c:pt>
              </c:numCache>
            </c:numRef>
          </c:val>
          <c:smooth val="0"/>
          <c:extLst>
            <c:ext xmlns:c16="http://schemas.microsoft.com/office/drawing/2014/chart" uri="{C3380CC4-5D6E-409C-BE32-E72D297353CC}">
              <c16:uniqueId val="{00000002-20FD-40FA-B4A6-DEF965B4E87F}"/>
            </c:ext>
          </c:extLst>
        </c:ser>
        <c:ser>
          <c:idx val="3"/>
          <c:order val="3"/>
          <c:tx>
            <c:strRef>
              <c:f>'DatasetA Rides by Weekday'!$E$3:$E$4</c:f>
              <c:strCache>
                <c:ptCount val="1"/>
                <c:pt idx="0">
                  <c:v>(blank)</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'DatasetA Rides by Weekday'!$A$5:$A$13</c:f>
              <c:strCache>
                <c:ptCount val="8"/>
                <c:pt idx="0">
                  <c:v>Sunday</c:v>
                </c:pt>
                <c:pt idx="1">
                  <c:v>Monday</c:v>
                </c:pt>
                <c:pt idx="2">
                  <c:v>Tuesday</c:v>
                </c:pt>
                <c:pt idx="3">
                  <c:v>Wednesday</c:v>
                </c:pt>
                <c:pt idx="4">
                  <c:v>Thursday</c:v>
                </c:pt>
                <c:pt idx="5">
                  <c:v>Friday</c:v>
                </c:pt>
                <c:pt idx="6">
                  <c:v>Saturday</c:v>
                </c:pt>
                <c:pt idx="7">
                  <c:v>(blank)</c:v>
                </c:pt>
              </c:strCache>
            </c:strRef>
          </c:cat>
          <c:val>
            <c:numRef>
              <c:f>'DatasetA Rides by Weekday'!$E$5:$E$13</c:f>
              <c:numCache>
                <c:formatCode>General</c:formatCode>
                <c:ptCount val="8"/>
              </c:numCache>
            </c:numRef>
          </c:val>
          <c:smooth val="0"/>
          <c:extLst>
            <c:ext xmlns:c16="http://schemas.microsoft.com/office/drawing/2014/chart" uri="{C3380CC4-5D6E-409C-BE32-E72D297353CC}">
              <c16:uniqueId val="{00000001-6A4F-4484-9498-90F0D8AC889E}"/>
            </c:ext>
          </c:extLst>
        </c:ser>
        <c:dLbls>
          <c:dLblPos val="t"/>
          <c:showLegendKey val="0"/>
          <c:showVal val="1"/>
          <c:showCatName val="0"/>
          <c:showSerName val="0"/>
          <c:showPercent val="0"/>
          <c:showBubbleSize val="0"/>
        </c:dLbls>
        <c:smooth val="0"/>
        <c:axId val="650963712"/>
        <c:axId val="650964128"/>
      </c:lineChart>
      <c:catAx>
        <c:axId val="65096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64128"/>
        <c:crosses val="autoZero"/>
        <c:auto val="1"/>
        <c:lblAlgn val="ctr"/>
        <c:lblOffset val="100"/>
        <c:noMultiLvlLbl val="0"/>
      </c:catAx>
      <c:valAx>
        <c:axId val="650964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6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Main-New.xlsx]DatasetA Rides by Weekday!PivotTable6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Rides by week day </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'DatasetA Rides by Weekday'!$B$3:$B$4</c:f>
              <c:strCache>
                <c:ptCount val="1"/>
                <c:pt idx="0">
                  <c:v>High</c:v>
                </c:pt>
              </c:strCache>
            </c:strRef>
          </c:tx>
          <c:spPr>
            <a:ln w="28575" cap="rnd">
              <a:solidFill>
                <a:schemeClr val="accent1"/>
              </a:solidFill>
              <a:round/>
            </a:ln>
            <a:effectLst/>
          </c:spPr>
          <c:marker>
            <c:symbol val="none"/>
          </c:marker>
          <c:cat>
            <c:strRef>
              <c:f>'DatasetA Rides by Weekday'!$A$5:$A$13</c:f>
              <c:strCache>
                <c:ptCount val="8"/>
                <c:pt idx="0">
                  <c:v>Sunday</c:v>
                </c:pt>
                <c:pt idx="1">
                  <c:v>Monday</c:v>
                </c:pt>
                <c:pt idx="2">
                  <c:v>Tuesday</c:v>
                </c:pt>
                <c:pt idx="3">
                  <c:v>Wednesday</c:v>
                </c:pt>
                <c:pt idx="4">
                  <c:v>Thursday</c:v>
                </c:pt>
                <c:pt idx="5">
                  <c:v>Friday</c:v>
                </c:pt>
                <c:pt idx="6">
                  <c:v>Saturday</c:v>
                </c:pt>
                <c:pt idx="7">
                  <c:v>(blank)</c:v>
                </c:pt>
              </c:strCache>
            </c:strRef>
          </c:cat>
          <c:val>
            <c:numRef>
              <c:f>'DatasetA Rides by Weekday'!$B$5:$B$13</c:f>
              <c:numCache>
                <c:formatCode>0.00</c:formatCode>
                <c:ptCount val="8"/>
                <c:pt idx="2">
                  <c:v>167</c:v>
                </c:pt>
                <c:pt idx="3">
                  <c:v>210.71428571428572</c:v>
                </c:pt>
                <c:pt idx="4">
                  <c:v>184.83333333333334</c:v>
                </c:pt>
                <c:pt idx="5">
                  <c:v>191</c:v>
                </c:pt>
                <c:pt idx="6">
                  <c:v>176.875</c:v>
                </c:pt>
              </c:numCache>
            </c:numRef>
          </c:val>
          <c:smooth val="0"/>
          <c:extLst>
            <c:ext xmlns:c16="http://schemas.microsoft.com/office/drawing/2014/chart" uri="{C3380CC4-5D6E-409C-BE32-E72D297353CC}">
              <c16:uniqueId val="{00000006-54C4-4A2E-AB5E-6DE60319F4C0}"/>
            </c:ext>
          </c:extLst>
        </c:ser>
        <c:ser>
          <c:idx val="1"/>
          <c:order val="1"/>
          <c:tx>
            <c:strRef>
              <c:f>'DatasetA Rides by Weekday'!$C$3:$C$4</c:f>
              <c:strCache>
                <c:ptCount val="1"/>
                <c:pt idx="0">
                  <c:v>Low</c:v>
                </c:pt>
              </c:strCache>
            </c:strRef>
          </c:tx>
          <c:spPr>
            <a:ln w="28575" cap="rnd">
              <a:solidFill>
                <a:schemeClr val="accent2"/>
              </a:solidFill>
              <a:round/>
            </a:ln>
            <a:effectLst/>
          </c:spPr>
          <c:marker>
            <c:symbol val="none"/>
          </c:marker>
          <c:cat>
            <c:strRef>
              <c:f>'DatasetA Rides by Weekday'!$A$5:$A$13</c:f>
              <c:strCache>
                <c:ptCount val="8"/>
                <c:pt idx="0">
                  <c:v>Sunday</c:v>
                </c:pt>
                <c:pt idx="1">
                  <c:v>Monday</c:v>
                </c:pt>
                <c:pt idx="2">
                  <c:v>Tuesday</c:v>
                </c:pt>
                <c:pt idx="3">
                  <c:v>Wednesday</c:v>
                </c:pt>
                <c:pt idx="4">
                  <c:v>Thursday</c:v>
                </c:pt>
                <c:pt idx="5">
                  <c:v>Friday</c:v>
                </c:pt>
                <c:pt idx="6">
                  <c:v>Saturday</c:v>
                </c:pt>
                <c:pt idx="7">
                  <c:v>(blank)</c:v>
                </c:pt>
              </c:strCache>
            </c:strRef>
          </c:cat>
          <c:val>
            <c:numRef>
              <c:f>'DatasetA Rides by Weekday'!$C$5:$C$13</c:f>
              <c:numCache>
                <c:formatCode>0.00</c:formatCode>
                <c:ptCount val="8"/>
                <c:pt idx="0">
                  <c:v>20.103448275862068</c:v>
                </c:pt>
                <c:pt idx="1">
                  <c:v>17.916666666666668</c:v>
                </c:pt>
                <c:pt idx="2">
                  <c:v>17.851063829787233</c:v>
                </c:pt>
                <c:pt idx="3">
                  <c:v>20.777777777777779</c:v>
                </c:pt>
                <c:pt idx="4">
                  <c:v>22.977272727272727</c:v>
                </c:pt>
                <c:pt idx="5">
                  <c:v>18.352941176470587</c:v>
                </c:pt>
                <c:pt idx="6">
                  <c:v>18.926829268292682</c:v>
                </c:pt>
              </c:numCache>
            </c:numRef>
          </c:val>
          <c:smooth val="0"/>
          <c:extLst>
            <c:ext xmlns:c16="http://schemas.microsoft.com/office/drawing/2014/chart" uri="{C3380CC4-5D6E-409C-BE32-E72D297353CC}">
              <c16:uniqueId val="{00000008-54C4-4A2E-AB5E-6DE60319F4C0}"/>
            </c:ext>
          </c:extLst>
        </c:ser>
        <c:ser>
          <c:idx val="2"/>
          <c:order val="2"/>
          <c:tx>
            <c:strRef>
              <c:f>'DatasetA Rides by Weekday'!$D$3:$D$4</c:f>
              <c:strCache>
                <c:ptCount val="1"/>
                <c:pt idx="0">
                  <c:v>Medium</c:v>
                </c:pt>
              </c:strCache>
            </c:strRef>
          </c:tx>
          <c:spPr>
            <a:ln w="28575" cap="rnd">
              <a:solidFill>
                <a:schemeClr val="accent3"/>
              </a:solidFill>
              <a:round/>
            </a:ln>
            <a:effectLst/>
          </c:spPr>
          <c:marker>
            <c:symbol val="none"/>
          </c:marker>
          <c:cat>
            <c:strRef>
              <c:f>'DatasetA Rides by Weekday'!$A$5:$A$13</c:f>
              <c:strCache>
                <c:ptCount val="8"/>
                <c:pt idx="0">
                  <c:v>Sunday</c:v>
                </c:pt>
                <c:pt idx="1">
                  <c:v>Monday</c:v>
                </c:pt>
                <c:pt idx="2">
                  <c:v>Tuesday</c:v>
                </c:pt>
                <c:pt idx="3">
                  <c:v>Wednesday</c:v>
                </c:pt>
                <c:pt idx="4">
                  <c:v>Thursday</c:v>
                </c:pt>
                <c:pt idx="5">
                  <c:v>Friday</c:v>
                </c:pt>
                <c:pt idx="6">
                  <c:v>Saturday</c:v>
                </c:pt>
                <c:pt idx="7">
                  <c:v>(blank)</c:v>
                </c:pt>
              </c:strCache>
            </c:strRef>
          </c:cat>
          <c:val>
            <c:numRef>
              <c:f>'DatasetA Rides by Weekday'!$D$5:$D$13</c:f>
              <c:numCache>
                <c:formatCode>0.00</c:formatCode>
                <c:ptCount val="8"/>
                <c:pt idx="0">
                  <c:v>81.270270270270274</c:v>
                </c:pt>
                <c:pt idx="1">
                  <c:v>80.529411764705884</c:v>
                </c:pt>
                <c:pt idx="2">
                  <c:v>74.162162162162161</c:v>
                </c:pt>
                <c:pt idx="3">
                  <c:v>88.378378378378372</c:v>
                </c:pt>
                <c:pt idx="4">
                  <c:v>82.294117647058826</c:v>
                </c:pt>
                <c:pt idx="5">
                  <c:v>84.083333333333329</c:v>
                </c:pt>
                <c:pt idx="6">
                  <c:v>79.277777777777771</c:v>
                </c:pt>
              </c:numCache>
            </c:numRef>
          </c:val>
          <c:smooth val="0"/>
          <c:extLst>
            <c:ext xmlns:c16="http://schemas.microsoft.com/office/drawing/2014/chart" uri="{C3380CC4-5D6E-409C-BE32-E72D297353CC}">
              <c16:uniqueId val="{0000000A-54C4-4A2E-AB5E-6DE60319F4C0}"/>
            </c:ext>
          </c:extLst>
        </c:ser>
        <c:ser>
          <c:idx val="3"/>
          <c:order val="3"/>
          <c:tx>
            <c:strRef>
              <c:f>'DatasetA Rides by Weekday'!$E$3:$E$4</c:f>
              <c:strCache>
                <c:ptCount val="1"/>
                <c:pt idx="0">
                  <c:v>(blank)</c:v>
                </c:pt>
              </c:strCache>
            </c:strRef>
          </c:tx>
          <c:marker>
            <c:symbol val="none"/>
          </c:marker>
          <c:cat>
            <c:strRef>
              <c:f>'DatasetA Rides by Weekday'!$A$5:$A$13</c:f>
              <c:strCache>
                <c:ptCount val="8"/>
                <c:pt idx="0">
                  <c:v>Sunday</c:v>
                </c:pt>
                <c:pt idx="1">
                  <c:v>Monday</c:v>
                </c:pt>
                <c:pt idx="2">
                  <c:v>Tuesday</c:v>
                </c:pt>
                <c:pt idx="3">
                  <c:v>Wednesday</c:v>
                </c:pt>
                <c:pt idx="4">
                  <c:v>Thursday</c:v>
                </c:pt>
                <c:pt idx="5">
                  <c:v>Friday</c:v>
                </c:pt>
                <c:pt idx="6">
                  <c:v>Saturday</c:v>
                </c:pt>
                <c:pt idx="7">
                  <c:v>(blank)</c:v>
                </c:pt>
              </c:strCache>
            </c:strRef>
          </c:cat>
          <c:val>
            <c:numRef>
              <c:f>'DatasetA Rides by Weekday'!$E$5:$E$13</c:f>
              <c:numCache>
                <c:formatCode>General</c:formatCode>
                <c:ptCount val="8"/>
              </c:numCache>
            </c:numRef>
          </c:val>
          <c:smooth val="0"/>
          <c:extLst>
            <c:ext xmlns:c16="http://schemas.microsoft.com/office/drawing/2014/chart" uri="{C3380CC4-5D6E-409C-BE32-E72D297353CC}">
              <c16:uniqueId val="{00000001-94A3-4401-BD9F-60E160CC13C5}"/>
            </c:ext>
          </c:extLst>
        </c:ser>
        <c:dLbls>
          <c:showLegendKey val="0"/>
          <c:showVal val="0"/>
          <c:showCatName val="0"/>
          <c:showSerName val="0"/>
          <c:showPercent val="0"/>
          <c:showBubbleSize val="0"/>
        </c:dLbls>
        <c:smooth val="0"/>
        <c:axId val="462801712"/>
        <c:axId val="462805872"/>
      </c:lineChart>
      <c:catAx>
        <c:axId val="46280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805872"/>
        <c:crosses val="autoZero"/>
        <c:auto val="1"/>
        <c:lblAlgn val="ctr"/>
        <c:lblOffset val="100"/>
        <c:noMultiLvlLbl val="0"/>
      </c:catAx>
      <c:valAx>
        <c:axId val="462805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801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layout>
        <c:manualLayout>
          <c:xMode val="edge"/>
          <c:yMode val="edge"/>
          <c:x val="0.814873417721519"/>
          <c:y val="0.37050925925925926"/>
          <c:w val="0.17246835443037978"/>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Main-New.xlsx]DatasetA Ridesby Hour!PivotTable4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Rides</a:t>
            </a:r>
            <a:r>
              <a:rPr lang="en-IN" baseline="0"/>
              <a:t> by Hour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'DatasetA Ridesby Hour'!$B$3</c:f>
              <c:strCache>
                <c:ptCount val="1"/>
                <c:pt idx="0">
                  <c:v>Average of cnt</c:v>
                </c:pt>
              </c:strCache>
            </c:strRef>
          </c:tx>
          <c:spPr>
            <a:solidFill>
              <a:schemeClr val="accent2"/>
            </a:solidFill>
            <a:ln>
              <a:noFill/>
            </a:ln>
            <a:effectLst/>
          </c:spPr>
          <c:invertIfNegative val="0"/>
          <c:cat>
            <c:strRef>
              <c:f>'DatasetA Ridesby Hour'!$A$4:$A$29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'DatasetA Ridesby Hour'!$B$4:$B$29</c:f>
              <c:numCache>
                <c:formatCode>General</c:formatCode>
                <c:ptCount val="25"/>
                <c:pt idx="0">
                  <c:v>14.23076923076923</c:v>
                </c:pt>
                <c:pt idx="1">
                  <c:v>9.1923076923076916</c:v>
                </c:pt>
                <c:pt idx="2">
                  <c:v>7.083333333333333</c:v>
                </c:pt>
                <c:pt idx="3">
                  <c:v>4.75</c:v>
                </c:pt>
                <c:pt idx="4">
                  <c:v>1.9</c:v>
                </c:pt>
                <c:pt idx="5">
                  <c:v>3.9583333333333335</c:v>
                </c:pt>
                <c:pt idx="6">
                  <c:v>18.307692307692307</c:v>
                </c:pt>
                <c:pt idx="7">
                  <c:v>53.57692307692308</c:v>
                </c:pt>
                <c:pt idx="8">
                  <c:v>127.61538461538461</c:v>
                </c:pt>
                <c:pt idx="9">
                  <c:v>84.461538461538467</c:v>
                </c:pt>
                <c:pt idx="10">
                  <c:v>50.03846153846154</c:v>
                </c:pt>
                <c:pt idx="11">
                  <c:v>55.96153846153846</c:v>
                </c:pt>
                <c:pt idx="12">
                  <c:v>71.703703703703709</c:v>
                </c:pt>
                <c:pt idx="13">
                  <c:v>74.629629629629633</c:v>
                </c:pt>
                <c:pt idx="14">
                  <c:v>67.666666666666671</c:v>
                </c:pt>
                <c:pt idx="15">
                  <c:v>71.629629629629633</c:v>
                </c:pt>
                <c:pt idx="16">
                  <c:v>81.481481481481481</c:v>
                </c:pt>
                <c:pt idx="17">
                  <c:v>131.4814814814815</c:v>
                </c:pt>
                <c:pt idx="18">
                  <c:v>118.53846153846153</c:v>
                </c:pt>
                <c:pt idx="19">
                  <c:v>85.115384615384613</c:v>
                </c:pt>
                <c:pt idx="20">
                  <c:v>59.269230769230766</c:v>
                </c:pt>
                <c:pt idx="21">
                  <c:v>41.346153846153847</c:v>
                </c:pt>
                <c:pt idx="22">
                  <c:v>32.230769230769234</c:v>
                </c:pt>
                <c:pt idx="23">
                  <c:v>21.53846153846154</c:v>
                </c:pt>
              </c:numCache>
            </c:numRef>
          </c:val>
          <c:extLst>
            <c:ext xmlns:c16="http://schemas.microsoft.com/office/drawing/2014/chart" uri="{C3380CC4-5D6E-409C-BE32-E72D297353CC}">
              <c16:uniqueId val="{00000000-FE7B-4568-8CD7-1AF29A4A9731}"/>
            </c:ext>
          </c:extLst>
        </c:ser>
        <c:ser>
          <c:idx val="1"/>
          <c:order val="1"/>
          <c:tx>
            <c:strRef>
              <c:f>'DatasetA Ridesby Hour'!$C$3</c:f>
              <c:strCache>
                <c:ptCount val="1"/>
                <c:pt idx="0">
                  <c:v>Sum of casual</c:v>
                </c:pt>
              </c:strCache>
            </c:strRef>
          </c:tx>
          <c:spPr>
            <a:solidFill>
              <a:schemeClr val="accent4"/>
            </a:solidFill>
            <a:ln>
              <a:noFill/>
            </a:ln>
            <a:effectLst/>
          </c:spPr>
          <c:invertIfNegative val="0"/>
          <c:cat>
            <c:strRef>
              <c:f>'DatasetA Ridesby Hour'!$A$4:$A$29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'DatasetA Ridesby Hour'!$C$4:$C$29</c:f>
              <c:numCache>
                <c:formatCode>General</c:formatCode>
                <c:ptCount val="25"/>
                <c:pt idx="0">
                  <c:v>42</c:v>
                </c:pt>
                <c:pt idx="1">
                  <c:v>28</c:v>
                </c:pt>
                <c:pt idx="2">
                  <c:v>18</c:v>
                </c:pt>
                <c:pt idx="3">
                  <c:v>18</c:v>
                </c:pt>
                <c:pt idx="4">
                  <c:v>5</c:v>
                </c:pt>
                <c:pt idx="5">
                  <c:v>2</c:v>
                </c:pt>
                <c:pt idx="6">
                  <c:v>12</c:v>
                </c:pt>
                <c:pt idx="7">
                  <c:v>42</c:v>
                </c:pt>
                <c:pt idx="8">
                  <c:v>80</c:v>
                </c:pt>
                <c:pt idx="9">
                  <c:v>103</c:v>
                </c:pt>
                <c:pt idx="10">
                  <c:v>121</c:v>
                </c:pt>
                <c:pt idx="11">
                  <c:v>222</c:v>
                </c:pt>
                <c:pt idx="12">
                  <c:v>272</c:v>
                </c:pt>
                <c:pt idx="13">
                  <c:v>283</c:v>
                </c:pt>
                <c:pt idx="14">
                  <c:v>242</c:v>
                </c:pt>
                <c:pt idx="15">
                  <c:v>292</c:v>
                </c:pt>
                <c:pt idx="16">
                  <c:v>253</c:v>
                </c:pt>
                <c:pt idx="17">
                  <c:v>208</c:v>
                </c:pt>
                <c:pt idx="18">
                  <c:v>129</c:v>
                </c:pt>
                <c:pt idx="19">
                  <c:v>117</c:v>
                </c:pt>
                <c:pt idx="20">
                  <c:v>82</c:v>
                </c:pt>
                <c:pt idx="21">
                  <c:v>68</c:v>
                </c:pt>
                <c:pt idx="22">
                  <c:v>56</c:v>
                </c:pt>
                <c:pt idx="23">
                  <c:v>51</c:v>
                </c:pt>
              </c:numCache>
            </c:numRef>
          </c:val>
          <c:extLst>
            <c:ext xmlns:c16="http://schemas.microsoft.com/office/drawing/2014/chart" uri="{C3380CC4-5D6E-409C-BE32-E72D297353CC}">
              <c16:uniqueId val="{00000001-FE7B-4568-8CD7-1AF29A4A9731}"/>
            </c:ext>
          </c:extLst>
        </c:ser>
        <c:ser>
          <c:idx val="2"/>
          <c:order val="2"/>
          <c:tx>
            <c:strRef>
              <c:f>'DatasetA Ridesby Hour'!$D$3</c:f>
              <c:strCache>
                <c:ptCount val="1"/>
                <c:pt idx="0">
                  <c:v>Sum of registered</c:v>
                </c:pt>
              </c:strCache>
            </c:strRef>
          </c:tx>
          <c:spPr>
            <a:solidFill>
              <a:schemeClr val="accent6"/>
            </a:solidFill>
            <a:ln>
              <a:noFill/>
            </a:ln>
            <a:effectLst/>
          </c:spPr>
          <c:invertIfNegative val="0"/>
          <c:cat>
            <c:strRef>
              <c:f>'DatasetA Ridesby Hour'!$A$4:$A$29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'DatasetA Ridesby Hour'!$D$4:$D$29</c:f>
              <c:numCache>
                <c:formatCode>General</c:formatCode>
                <c:ptCount val="25"/>
                <c:pt idx="0">
                  <c:v>328</c:v>
                </c:pt>
                <c:pt idx="1">
                  <c:v>211</c:v>
                </c:pt>
                <c:pt idx="2">
                  <c:v>152</c:v>
                </c:pt>
                <c:pt idx="3">
                  <c:v>58</c:v>
                </c:pt>
                <c:pt idx="4">
                  <c:v>33</c:v>
                </c:pt>
                <c:pt idx="5">
                  <c:v>93</c:v>
                </c:pt>
                <c:pt idx="6">
                  <c:v>464</c:v>
                </c:pt>
                <c:pt idx="7">
                  <c:v>1351</c:v>
                </c:pt>
                <c:pt idx="8">
                  <c:v>3238</c:v>
                </c:pt>
                <c:pt idx="9">
                  <c:v>2093</c:v>
                </c:pt>
                <c:pt idx="10">
                  <c:v>1180</c:v>
                </c:pt>
                <c:pt idx="11">
                  <c:v>1233</c:v>
                </c:pt>
                <c:pt idx="12">
                  <c:v>1664</c:v>
                </c:pt>
                <c:pt idx="13">
                  <c:v>1732</c:v>
                </c:pt>
                <c:pt idx="14">
                  <c:v>1585</c:v>
                </c:pt>
                <c:pt idx="15">
                  <c:v>1642</c:v>
                </c:pt>
                <c:pt idx="16">
                  <c:v>1947</c:v>
                </c:pt>
                <c:pt idx="17">
                  <c:v>3342</c:v>
                </c:pt>
                <c:pt idx="18">
                  <c:v>2953</c:v>
                </c:pt>
                <c:pt idx="19">
                  <c:v>2096</c:v>
                </c:pt>
                <c:pt idx="20">
                  <c:v>1459</c:v>
                </c:pt>
                <c:pt idx="21">
                  <c:v>1007</c:v>
                </c:pt>
                <c:pt idx="22">
                  <c:v>782</c:v>
                </c:pt>
                <c:pt idx="23">
                  <c:v>509</c:v>
                </c:pt>
              </c:numCache>
            </c:numRef>
          </c:val>
          <c:extLst>
            <c:ext xmlns:c16="http://schemas.microsoft.com/office/drawing/2014/chart" uri="{C3380CC4-5D6E-409C-BE32-E72D297353CC}">
              <c16:uniqueId val="{00000002-FE7B-4568-8CD7-1AF29A4A9731}"/>
            </c:ext>
          </c:extLst>
        </c:ser>
        <c:dLbls>
          <c:showLegendKey val="0"/>
          <c:showVal val="0"/>
          <c:showCatName val="0"/>
          <c:showSerName val="0"/>
          <c:showPercent val="0"/>
          <c:showBubbleSize val="0"/>
        </c:dLbls>
        <c:gapWidth val="219"/>
        <c:overlap val="-27"/>
        <c:axId val="467525584"/>
        <c:axId val="467526000"/>
      </c:barChart>
      <c:catAx>
        <c:axId val="46752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26000"/>
        <c:crosses val="autoZero"/>
        <c:auto val="1"/>
        <c:lblAlgn val="ctr"/>
        <c:lblOffset val="100"/>
        <c:noMultiLvlLbl val="0"/>
      </c:catAx>
      <c:valAx>
        <c:axId val="46752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25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Main-New.xlsx]DatasetA CNT Count VS Day time !PivotTable3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Count Times of the Day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'DatasetA CNT Count VS Day time '!$B$3:$B$4</c:f>
              <c:strCache>
                <c:ptCount val="1"/>
                <c:pt idx="0">
                  <c:v>01-01-2011</c:v>
                </c:pt>
              </c:strCache>
            </c:strRef>
          </c:tx>
          <c:spPr>
            <a:ln w="28575" cap="rnd">
              <a:solidFill>
                <a:schemeClr val="accent1"/>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'!$B$5:$B$10</c:f>
              <c:numCache>
                <c:formatCode>General</c:formatCode>
                <c:ptCount val="5"/>
                <c:pt idx="0">
                  <c:v>554</c:v>
                </c:pt>
                <c:pt idx="1">
                  <c:v>209</c:v>
                </c:pt>
                <c:pt idx="2">
                  <c:v>119</c:v>
                </c:pt>
                <c:pt idx="3">
                  <c:v>103</c:v>
                </c:pt>
              </c:numCache>
            </c:numRef>
          </c:val>
          <c:smooth val="0"/>
          <c:extLst>
            <c:ext xmlns:c16="http://schemas.microsoft.com/office/drawing/2014/chart" uri="{C3380CC4-5D6E-409C-BE32-E72D297353CC}">
              <c16:uniqueId val="{00000000-B185-4698-95A7-45E917252CA3}"/>
            </c:ext>
          </c:extLst>
        </c:ser>
        <c:ser>
          <c:idx val="1"/>
          <c:order val="1"/>
          <c:tx>
            <c:strRef>
              <c:f>'DatasetA CNT Count VS Day time '!$C$3:$C$4</c:f>
              <c:strCache>
                <c:ptCount val="1"/>
                <c:pt idx="0">
                  <c:v>02-01-2011</c:v>
                </c:pt>
              </c:strCache>
            </c:strRef>
          </c:tx>
          <c:spPr>
            <a:ln w="28575" cap="rnd">
              <a:solidFill>
                <a:schemeClr val="accent2"/>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'!$C$5:$C$10</c:f>
              <c:numCache>
                <c:formatCode>General</c:formatCode>
                <c:ptCount val="5"/>
                <c:pt idx="0">
                  <c:v>442</c:v>
                </c:pt>
                <c:pt idx="1">
                  <c:v>153</c:v>
                </c:pt>
                <c:pt idx="2">
                  <c:v>154</c:v>
                </c:pt>
                <c:pt idx="3">
                  <c:v>52</c:v>
                </c:pt>
              </c:numCache>
            </c:numRef>
          </c:val>
          <c:smooth val="0"/>
          <c:extLst>
            <c:ext xmlns:c16="http://schemas.microsoft.com/office/drawing/2014/chart" uri="{C3380CC4-5D6E-409C-BE32-E72D297353CC}">
              <c16:uniqueId val="{00000001-B185-4698-95A7-45E917252CA3}"/>
            </c:ext>
          </c:extLst>
        </c:ser>
        <c:ser>
          <c:idx val="2"/>
          <c:order val="2"/>
          <c:tx>
            <c:strRef>
              <c:f>'DatasetA CNT Count VS Day time '!$D$3:$D$4</c:f>
              <c:strCache>
                <c:ptCount val="1"/>
                <c:pt idx="0">
                  <c:v>03-01-2011</c:v>
                </c:pt>
              </c:strCache>
            </c:strRef>
          </c:tx>
          <c:spPr>
            <a:ln w="28575" cap="rnd">
              <a:solidFill>
                <a:schemeClr val="accent3"/>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'!$D$5:$D$10</c:f>
              <c:numCache>
                <c:formatCode>General</c:formatCode>
                <c:ptCount val="5"/>
                <c:pt idx="0">
                  <c:v>504</c:v>
                </c:pt>
                <c:pt idx="1">
                  <c:v>403</c:v>
                </c:pt>
                <c:pt idx="2">
                  <c:v>431</c:v>
                </c:pt>
                <c:pt idx="3">
                  <c:v>11</c:v>
                </c:pt>
              </c:numCache>
            </c:numRef>
          </c:val>
          <c:smooth val="0"/>
          <c:extLst>
            <c:ext xmlns:c16="http://schemas.microsoft.com/office/drawing/2014/chart" uri="{C3380CC4-5D6E-409C-BE32-E72D297353CC}">
              <c16:uniqueId val="{00000002-B185-4698-95A7-45E917252CA3}"/>
            </c:ext>
          </c:extLst>
        </c:ser>
        <c:ser>
          <c:idx val="3"/>
          <c:order val="3"/>
          <c:tx>
            <c:strRef>
              <c:f>'DatasetA CNT Count VS Day time '!$E$3:$E$4</c:f>
              <c:strCache>
                <c:ptCount val="1"/>
                <c:pt idx="0">
                  <c:v>04-01-2011</c:v>
                </c:pt>
              </c:strCache>
            </c:strRef>
          </c:tx>
          <c:spPr>
            <a:ln w="28575" cap="rnd">
              <a:solidFill>
                <a:schemeClr val="accent4"/>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'!$E$5:$E$10</c:f>
              <c:numCache>
                <c:formatCode>General</c:formatCode>
                <c:ptCount val="5"/>
                <c:pt idx="0">
                  <c:v>598</c:v>
                </c:pt>
                <c:pt idx="1">
                  <c:v>442</c:v>
                </c:pt>
                <c:pt idx="2">
                  <c:v>508</c:v>
                </c:pt>
                <c:pt idx="3">
                  <c:v>14</c:v>
                </c:pt>
              </c:numCache>
            </c:numRef>
          </c:val>
          <c:smooth val="0"/>
          <c:extLst>
            <c:ext xmlns:c16="http://schemas.microsoft.com/office/drawing/2014/chart" uri="{C3380CC4-5D6E-409C-BE32-E72D297353CC}">
              <c16:uniqueId val="{00000003-B185-4698-95A7-45E917252CA3}"/>
            </c:ext>
          </c:extLst>
        </c:ser>
        <c:ser>
          <c:idx val="4"/>
          <c:order val="4"/>
          <c:tx>
            <c:strRef>
              <c:f>'DatasetA CNT Count VS Day time '!$F$3:$F$4</c:f>
              <c:strCache>
                <c:ptCount val="1"/>
                <c:pt idx="0">
                  <c:v>05-01-2011</c:v>
                </c:pt>
              </c:strCache>
            </c:strRef>
          </c:tx>
          <c:spPr>
            <a:ln w="28575" cap="rnd">
              <a:solidFill>
                <a:schemeClr val="accent5"/>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'!$F$5:$F$10</c:f>
              <c:numCache>
                <c:formatCode>General</c:formatCode>
                <c:ptCount val="5"/>
                <c:pt idx="0">
                  <c:v>553</c:v>
                </c:pt>
                <c:pt idx="1">
                  <c:v>494</c:v>
                </c:pt>
                <c:pt idx="2">
                  <c:v>534</c:v>
                </c:pt>
                <c:pt idx="3">
                  <c:v>19</c:v>
                </c:pt>
              </c:numCache>
            </c:numRef>
          </c:val>
          <c:smooth val="0"/>
          <c:extLst>
            <c:ext xmlns:c16="http://schemas.microsoft.com/office/drawing/2014/chart" uri="{C3380CC4-5D6E-409C-BE32-E72D297353CC}">
              <c16:uniqueId val="{00000004-B185-4698-95A7-45E917252CA3}"/>
            </c:ext>
          </c:extLst>
        </c:ser>
        <c:ser>
          <c:idx val="5"/>
          <c:order val="5"/>
          <c:tx>
            <c:strRef>
              <c:f>'DatasetA CNT Count VS Day time '!$G$3:$G$4</c:f>
              <c:strCache>
                <c:ptCount val="1"/>
                <c:pt idx="0">
                  <c:v>06-01-2011</c:v>
                </c:pt>
              </c:strCache>
            </c:strRef>
          </c:tx>
          <c:spPr>
            <a:ln w="28575" cap="rnd">
              <a:solidFill>
                <a:schemeClr val="accent6"/>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'!$G$5:$G$10</c:f>
              <c:numCache>
                <c:formatCode>General</c:formatCode>
                <c:ptCount val="5"/>
                <c:pt idx="0">
                  <c:v>541</c:v>
                </c:pt>
                <c:pt idx="1">
                  <c:v>467</c:v>
                </c:pt>
                <c:pt idx="2">
                  <c:v>576</c:v>
                </c:pt>
                <c:pt idx="3">
                  <c:v>22</c:v>
                </c:pt>
              </c:numCache>
            </c:numRef>
          </c:val>
          <c:smooth val="0"/>
          <c:extLst>
            <c:ext xmlns:c16="http://schemas.microsoft.com/office/drawing/2014/chart" uri="{C3380CC4-5D6E-409C-BE32-E72D297353CC}">
              <c16:uniqueId val="{00000005-B185-4698-95A7-45E917252CA3}"/>
            </c:ext>
          </c:extLst>
        </c:ser>
        <c:ser>
          <c:idx val="6"/>
          <c:order val="6"/>
          <c:tx>
            <c:strRef>
              <c:f>'DatasetA CNT Count VS Day time '!$H$3:$H$4</c:f>
              <c:strCache>
                <c:ptCount val="1"/>
                <c:pt idx="0">
                  <c:v>07-01-2011</c:v>
                </c:pt>
              </c:strCache>
            </c:strRef>
          </c:tx>
          <c:spPr>
            <a:ln w="28575" cap="rnd">
              <a:solidFill>
                <a:schemeClr val="accent1">
                  <a:lumMod val="6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'!$H$5:$H$10</c:f>
              <c:numCache>
                <c:formatCode>General</c:formatCode>
                <c:ptCount val="5"/>
                <c:pt idx="0">
                  <c:v>528</c:v>
                </c:pt>
                <c:pt idx="1">
                  <c:v>359</c:v>
                </c:pt>
                <c:pt idx="2">
                  <c:v>592</c:v>
                </c:pt>
                <c:pt idx="3">
                  <c:v>31</c:v>
                </c:pt>
              </c:numCache>
            </c:numRef>
          </c:val>
          <c:smooth val="0"/>
          <c:extLst>
            <c:ext xmlns:c16="http://schemas.microsoft.com/office/drawing/2014/chart" uri="{C3380CC4-5D6E-409C-BE32-E72D297353CC}">
              <c16:uniqueId val="{00000006-B185-4698-95A7-45E917252CA3}"/>
            </c:ext>
          </c:extLst>
        </c:ser>
        <c:ser>
          <c:idx val="7"/>
          <c:order val="7"/>
          <c:tx>
            <c:strRef>
              <c:f>'DatasetA CNT Count VS Day time '!$I$3:$I$4</c:f>
              <c:strCache>
                <c:ptCount val="1"/>
                <c:pt idx="0">
                  <c:v>08-01-2011</c:v>
                </c:pt>
              </c:strCache>
            </c:strRef>
          </c:tx>
          <c:spPr>
            <a:ln w="28575" cap="rnd">
              <a:solidFill>
                <a:schemeClr val="accent2">
                  <a:lumMod val="6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'!$I$5:$I$10</c:f>
              <c:numCache>
                <c:formatCode>General</c:formatCode>
                <c:ptCount val="5"/>
                <c:pt idx="0">
                  <c:v>514</c:v>
                </c:pt>
                <c:pt idx="1">
                  <c:v>206</c:v>
                </c:pt>
                <c:pt idx="2">
                  <c:v>169</c:v>
                </c:pt>
                <c:pt idx="3">
                  <c:v>70</c:v>
                </c:pt>
              </c:numCache>
            </c:numRef>
          </c:val>
          <c:smooth val="0"/>
          <c:extLst>
            <c:ext xmlns:c16="http://schemas.microsoft.com/office/drawing/2014/chart" uri="{C3380CC4-5D6E-409C-BE32-E72D297353CC}">
              <c16:uniqueId val="{00000007-B185-4698-95A7-45E917252CA3}"/>
            </c:ext>
          </c:extLst>
        </c:ser>
        <c:ser>
          <c:idx val="8"/>
          <c:order val="8"/>
          <c:tx>
            <c:strRef>
              <c:f>'DatasetA CNT Count VS Day time '!$J$3:$J$4</c:f>
              <c:strCache>
                <c:ptCount val="1"/>
                <c:pt idx="0">
                  <c:v>09-01-2011</c:v>
                </c:pt>
              </c:strCache>
            </c:strRef>
          </c:tx>
          <c:spPr>
            <a:ln w="28575" cap="rnd">
              <a:solidFill>
                <a:schemeClr val="accent3">
                  <a:lumMod val="6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'!$J$5:$J$10</c:f>
              <c:numCache>
                <c:formatCode>General</c:formatCode>
                <c:ptCount val="5"/>
                <c:pt idx="0">
                  <c:v>466</c:v>
                </c:pt>
                <c:pt idx="1">
                  <c:v>168</c:v>
                </c:pt>
                <c:pt idx="2">
                  <c:v>134</c:v>
                </c:pt>
                <c:pt idx="3">
                  <c:v>54</c:v>
                </c:pt>
              </c:numCache>
            </c:numRef>
          </c:val>
          <c:smooth val="0"/>
          <c:extLst>
            <c:ext xmlns:c16="http://schemas.microsoft.com/office/drawing/2014/chart" uri="{C3380CC4-5D6E-409C-BE32-E72D297353CC}">
              <c16:uniqueId val="{00000008-B185-4698-95A7-45E917252CA3}"/>
            </c:ext>
          </c:extLst>
        </c:ser>
        <c:ser>
          <c:idx val="9"/>
          <c:order val="9"/>
          <c:tx>
            <c:strRef>
              <c:f>'DatasetA CNT Count VS Day time '!$K$3:$K$4</c:f>
              <c:strCache>
                <c:ptCount val="1"/>
                <c:pt idx="0">
                  <c:v>10-01-2011</c:v>
                </c:pt>
              </c:strCache>
            </c:strRef>
          </c:tx>
          <c:spPr>
            <a:ln w="28575" cap="rnd">
              <a:solidFill>
                <a:schemeClr val="accent4">
                  <a:lumMod val="6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'!$K$5:$K$10</c:f>
              <c:numCache>
                <c:formatCode>General</c:formatCode>
                <c:ptCount val="5"/>
                <c:pt idx="0">
                  <c:v>450</c:v>
                </c:pt>
                <c:pt idx="1">
                  <c:v>404</c:v>
                </c:pt>
                <c:pt idx="2">
                  <c:v>451</c:v>
                </c:pt>
                <c:pt idx="3">
                  <c:v>16</c:v>
                </c:pt>
              </c:numCache>
            </c:numRef>
          </c:val>
          <c:smooth val="0"/>
          <c:extLst>
            <c:ext xmlns:c16="http://schemas.microsoft.com/office/drawing/2014/chart" uri="{C3380CC4-5D6E-409C-BE32-E72D297353CC}">
              <c16:uniqueId val="{00000009-B185-4698-95A7-45E917252CA3}"/>
            </c:ext>
          </c:extLst>
        </c:ser>
        <c:ser>
          <c:idx val="10"/>
          <c:order val="10"/>
          <c:tx>
            <c:strRef>
              <c:f>'DatasetA CNT Count VS Day time '!$L$3:$L$4</c:f>
              <c:strCache>
                <c:ptCount val="1"/>
                <c:pt idx="0">
                  <c:v>11-01-2011</c:v>
                </c:pt>
              </c:strCache>
            </c:strRef>
          </c:tx>
          <c:spPr>
            <a:ln w="28575" cap="rnd">
              <a:solidFill>
                <a:schemeClr val="accent5">
                  <a:lumMod val="6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'!$L$5:$L$10</c:f>
              <c:numCache>
                <c:formatCode>General</c:formatCode>
                <c:ptCount val="5"/>
                <c:pt idx="0">
                  <c:v>431</c:v>
                </c:pt>
                <c:pt idx="1">
                  <c:v>246</c:v>
                </c:pt>
                <c:pt idx="2">
                  <c:v>562</c:v>
                </c:pt>
                <c:pt idx="3">
                  <c:v>24</c:v>
                </c:pt>
              </c:numCache>
            </c:numRef>
          </c:val>
          <c:smooth val="0"/>
          <c:extLst>
            <c:ext xmlns:c16="http://schemas.microsoft.com/office/drawing/2014/chart" uri="{C3380CC4-5D6E-409C-BE32-E72D297353CC}">
              <c16:uniqueId val="{0000000A-B185-4698-95A7-45E917252CA3}"/>
            </c:ext>
          </c:extLst>
        </c:ser>
        <c:ser>
          <c:idx val="11"/>
          <c:order val="11"/>
          <c:tx>
            <c:strRef>
              <c:f>'DatasetA CNT Count VS Day time '!$M$3:$M$4</c:f>
              <c:strCache>
                <c:ptCount val="1"/>
                <c:pt idx="0">
                  <c:v>12-01-2011</c:v>
                </c:pt>
              </c:strCache>
            </c:strRef>
          </c:tx>
          <c:spPr>
            <a:ln w="28575" cap="rnd">
              <a:solidFill>
                <a:schemeClr val="accent6">
                  <a:lumMod val="6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'!$M$5:$M$10</c:f>
              <c:numCache>
                <c:formatCode>General</c:formatCode>
                <c:ptCount val="5"/>
                <c:pt idx="0">
                  <c:v>404</c:v>
                </c:pt>
                <c:pt idx="1">
                  <c:v>386</c:v>
                </c:pt>
                <c:pt idx="2">
                  <c:v>353</c:v>
                </c:pt>
                <c:pt idx="3">
                  <c:v>19</c:v>
                </c:pt>
              </c:numCache>
            </c:numRef>
          </c:val>
          <c:smooth val="0"/>
          <c:extLst>
            <c:ext xmlns:c16="http://schemas.microsoft.com/office/drawing/2014/chart" uri="{C3380CC4-5D6E-409C-BE32-E72D297353CC}">
              <c16:uniqueId val="{0000000B-B185-4698-95A7-45E917252CA3}"/>
            </c:ext>
          </c:extLst>
        </c:ser>
        <c:ser>
          <c:idx val="12"/>
          <c:order val="12"/>
          <c:tx>
            <c:strRef>
              <c:f>'DatasetA CNT Count VS Day time '!$N$3:$N$4</c:f>
              <c:strCache>
                <c:ptCount val="1"/>
                <c:pt idx="0">
                  <c:v>13-01-2011</c:v>
                </c:pt>
              </c:strCache>
            </c:strRef>
          </c:tx>
          <c:spPr>
            <a:ln w="28575" cap="rnd">
              <a:solidFill>
                <a:schemeClr val="accent1">
                  <a:lumMod val="80000"/>
                  <a:lumOff val="2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'!$N$5:$N$10</c:f>
              <c:numCache>
                <c:formatCode>General</c:formatCode>
                <c:ptCount val="5"/>
                <c:pt idx="0">
                  <c:v>477</c:v>
                </c:pt>
                <c:pt idx="1">
                  <c:v>392</c:v>
                </c:pt>
                <c:pt idx="2">
                  <c:v>516</c:v>
                </c:pt>
                <c:pt idx="3">
                  <c:v>21</c:v>
                </c:pt>
              </c:numCache>
            </c:numRef>
          </c:val>
          <c:smooth val="0"/>
          <c:extLst>
            <c:ext xmlns:c16="http://schemas.microsoft.com/office/drawing/2014/chart" uri="{C3380CC4-5D6E-409C-BE32-E72D297353CC}">
              <c16:uniqueId val="{0000000C-B185-4698-95A7-45E917252CA3}"/>
            </c:ext>
          </c:extLst>
        </c:ser>
        <c:ser>
          <c:idx val="13"/>
          <c:order val="13"/>
          <c:tx>
            <c:strRef>
              <c:f>'DatasetA CNT Count VS Day time '!$O$3:$O$4</c:f>
              <c:strCache>
                <c:ptCount val="1"/>
                <c:pt idx="0">
                  <c:v>14-01-2011</c:v>
                </c:pt>
              </c:strCache>
            </c:strRef>
          </c:tx>
          <c:spPr>
            <a:ln w="28575" cap="rnd">
              <a:solidFill>
                <a:schemeClr val="accent2">
                  <a:lumMod val="80000"/>
                  <a:lumOff val="2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'!$O$5:$O$10</c:f>
              <c:numCache>
                <c:formatCode>General</c:formatCode>
                <c:ptCount val="5"/>
                <c:pt idx="0">
                  <c:v>519</c:v>
                </c:pt>
                <c:pt idx="1">
                  <c:v>414</c:v>
                </c:pt>
                <c:pt idx="2">
                  <c:v>459</c:v>
                </c:pt>
                <c:pt idx="3">
                  <c:v>29</c:v>
                </c:pt>
              </c:numCache>
            </c:numRef>
          </c:val>
          <c:smooth val="0"/>
          <c:extLst>
            <c:ext xmlns:c16="http://schemas.microsoft.com/office/drawing/2014/chart" uri="{C3380CC4-5D6E-409C-BE32-E72D297353CC}">
              <c16:uniqueId val="{0000000D-B185-4698-95A7-45E917252CA3}"/>
            </c:ext>
          </c:extLst>
        </c:ser>
        <c:ser>
          <c:idx val="14"/>
          <c:order val="14"/>
          <c:tx>
            <c:strRef>
              <c:f>'DatasetA CNT Count VS Day time '!$P$3:$P$4</c:f>
              <c:strCache>
                <c:ptCount val="1"/>
                <c:pt idx="0">
                  <c:v>15-01-2011</c:v>
                </c:pt>
              </c:strCache>
            </c:strRef>
          </c:tx>
          <c:spPr>
            <a:ln w="28575" cap="rnd">
              <a:solidFill>
                <a:schemeClr val="accent3">
                  <a:lumMod val="80000"/>
                  <a:lumOff val="2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'!$P$5:$P$10</c:f>
              <c:numCache>
                <c:formatCode>General</c:formatCode>
                <c:ptCount val="5"/>
                <c:pt idx="0">
                  <c:v>648</c:v>
                </c:pt>
                <c:pt idx="1">
                  <c:v>326</c:v>
                </c:pt>
                <c:pt idx="2">
                  <c:v>200</c:v>
                </c:pt>
                <c:pt idx="3">
                  <c:v>74</c:v>
                </c:pt>
              </c:numCache>
            </c:numRef>
          </c:val>
          <c:smooth val="0"/>
          <c:extLst>
            <c:ext xmlns:c16="http://schemas.microsoft.com/office/drawing/2014/chart" uri="{C3380CC4-5D6E-409C-BE32-E72D297353CC}">
              <c16:uniqueId val="{0000000E-B185-4698-95A7-45E917252CA3}"/>
            </c:ext>
          </c:extLst>
        </c:ser>
        <c:ser>
          <c:idx val="15"/>
          <c:order val="15"/>
          <c:tx>
            <c:strRef>
              <c:f>'DatasetA CNT Count VS Day time '!$Q$3:$Q$4</c:f>
              <c:strCache>
                <c:ptCount val="1"/>
                <c:pt idx="0">
                  <c:v>16-01-2011</c:v>
                </c:pt>
              </c:strCache>
            </c:strRef>
          </c:tx>
          <c:spPr>
            <a:ln w="28575" cap="rnd">
              <a:solidFill>
                <a:schemeClr val="accent4">
                  <a:lumMod val="80000"/>
                  <a:lumOff val="2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'!$Q$5:$Q$10</c:f>
              <c:numCache>
                <c:formatCode>General</c:formatCode>
                <c:ptCount val="5"/>
                <c:pt idx="0">
                  <c:v>630</c:v>
                </c:pt>
                <c:pt idx="1">
                  <c:v>252</c:v>
                </c:pt>
                <c:pt idx="2">
                  <c:v>226</c:v>
                </c:pt>
                <c:pt idx="3">
                  <c:v>96</c:v>
                </c:pt>
              </c:numCache>
            </c:numRef>
          </c:val>
          <c:smooth val="0"/>
          <c:extLst>
            <c:ext xmlns:c16="http://schemas.microsoft.com/office/drawing/2014/chart" uri="{C3380CC4-5D6E-409C-BE32-E72D297353CC}">
              <c16:uniqueId val="{0000000F-B185-4698-95A7-45E917252CA3}"/>
            </c:ext>
          </c:extLst>
        </c:ser>
        <c:ser>
          <c:idx val="16"/>
          <c:order val="16"/>
          <c:tx>
            <c:strRef>
              <c:f>'DatasetA CNT Count VS Day time '!$R$3:$R$4</c:f>
              <c:strCache>
                <c:ptCount val="1"/>
                <c:pt idx="0">
                  <c:v>17-01-2011</c:v>
                </c:pt>
              </c:strCache>
            </c:strRef>
          </c:tx>
          <c:spPr>
            <a:ln w="28575" cap="rnd">
              <a:solidFill>
                <a:schemeClr val="accent5">
                  <a:lumMod val="80000"/>
                  <a:lumOff val="2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'!$R$5:$R$10</c:f>
              <c:numCache>
                <c:formatCode>General</c:formatCode>
                <c:ptCount val="5"/>
                <c:pt idx="0">
                  <c:v>505</c:v>
                </c:pt>
                <c:pt idx="1">
                  <c:v>229</c:v>
                </c:pt>
                <c:pt idx="2">
                  <c:v>219</c:v>
                </c:pt>
                <c:pt idx="3">
                  <c:v>47</c:v>
                </c:pt>
              </c:numCache>
            </c:numRef>
          </c:val>
          <c:smooth val="0"/>
          <c:extLst>
            <c:ext xmlns:c16="http://schemas.microsoft.com/office/drawing/2014/chart" uri="{C3380CC4-5D6E-409C-BE32-E72D297353CC}">
              <c16:uniqueId val="{00000010-B185-4698-95A7-45E917252CA3}"/>
            </c:ext>
          </c:extLst>
        </c:ser>
        <c:ser>
          <c:idx val="17"/>
          <c:order val="17"/>
          <c:tx>
            <c:strRef>
              <c:f>'DatasetA CNT Count VS Day time '!$S$3:$S$4</c:f>
              <c:strCache>
                <c:ptCount val="1"/>
                <c:pt idx="0">
                  <c:v>18-01-2011</c:v>
                </c:pt>
              </c:strCache>
            </c:strRef>
          </c:tx>
          <c:spPr>
            <a:ln w="28575" cap="rnd">
              <a:solidFill>
                <a:schemeClr val="accent6">
                  <a:lumMod val="80000"/>
                  <a:lumOff val="2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'!$S$5:$S$10</c:f>
              <c:numCache>
                <c:formatCode>General</c:formatCode>
                <c:ptCount val="5"/>
                <c:pt idx="0">
                  <c:v>274</c:v>
                </c:pt>
                <c:pt idx="1">
                  <c:v>409</c:v>
                </c:pt>
              </c:numCache>
            </c:numRef>
          </c:val>
          <c:smooth val="0"/>
          <c:extLst>
            <c:ext xmlns:c16="http://schemas.microsoft.com/office/drawing/2014/chart" uri="{C3380CC4-5D6E-409C-BE32-E72D297353CC}">
              <c16:uniqueId val="{00000011-B185-4698-95A7-45E917252CA3}"/>
            </c:ext>
          </c:extLst>
        </c:ser>
        <c:ser>
          <c:idx val="18"/>
          <c:order val="18"/>
          <c:tx>
            <c:strRef>
              <c:f>'DatasetA CNT Count VS Day time '!$T$3:$T$4</c:f>
              <c:strCache>
                <c:ptCount val="1"/>
                <c:pt idx="0">
                  <c:v>19-01-2011</c:v>
                </c:pt>
              </c:strCache>
            </c:strRef>
          </c:tx>
          <c:spPr>
            <a:ln w="28575" cap="rnd">
              <a:solidFill>
                <a:schemeClr val="accent1">
                  <a:lumMod val="8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'!$T$5:$T$10</c:f>
              <c:numCache>
                <c:formatCode>General</c:formatCode>
                <c:ptCount val="5"/>
                <c:pt idx="0">
                  <c:v>606</c:v>
                </c:pt>
                <c:pt idx="1">
                  <c:v>495</c:v>
                </c:pt>
                <c:pt idx="2">
                  <c:v>527</c:v>
                </c:pt>
                <c:pt idx="3">
                  <c:v>22</c:v>
                </c:pt>
              </c:numCache>
            </c:numRef>
          </c:val>
          <c:smooth val="0"/>
          <c:extLst>
            <c:ext xmlns:c16="http://schemas.microsoft.com/office/drawing/2014/chart" uri="{C3380CC4-5D6E-409C-BE32-E72D297353CC}">
              <c16:uniqueId val="{00000012-B185-4698-95A7-45E917252CA3}"/>
            </c:ext>
          </c:extLst>
        </c:ser>
        <c:ser>
          <c:idx val="19"/>
          <c:order val="19"/>
          <c:tx>
            <c:strRef>
              <c:f>'DatasetA CNT Count VS Day time '!$U$3:$U$4</c:f>
              <c:strCache>
                <c:ptCount val="1"/>
                <c:pt idx="0">
                  <c:v>20-01-2011</c:v>
                </c:pt>
              </c:strCache>
            </c:strRef>
          </c:tx>
          <c:spPr>
            <a:ln w="28575" cap="rnd">
              <a:solidFill>
                <a:schemeClr val="accent2">
                  <a:lumMod val="8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'!$U$5:$U$10</c:f>
              <c:numCache>
                <c:formatCode>General</c:formatCode>
                <c:ptCount val="5"/>
                <c:pt idx="0">
                  <c:v>639</c:v>
                </c:pt>
                <c:pt idx="1">
                  <c:v>607</c:v>
                </c:pt>
                <c:pt idx="2">
                  <c:v>653</c:v>
                </c:pt>
                <c:pt idx="3">
                  <c:v>28</c:v>
                </c:pt>
              </c:numCache>
            </c:numRef>
          </c:val>
          <c:smooth val="0"/>
          <c:extLst>
            <c:ext xmlns:c16="http://schemas.microsoft.com/office/drawing/2014/chart" uri="{C3380CC4-5D6E-409C-BE32-E72D297353CC}">
              <c16:uniqueId val="{00000013-B185-4698-95A7-45E917252CA3}"/>
            </c:ext>
          </c:extLst>
        </c:ser>
        <c:ser>
          <c:idx val="20"/>
          <c:order val="20"/>
          <c:tx>
            <c:strRef>
              <c:f>'DatasetA CNT Count VS Day time '!$V$3:$V$4</c:f>
              <c:strCache>
                <c:ptCount val="1"/>
                <c:pt idx="0">
                  <c:v>21-01-2011</c:v>
                </c:pt>
              </c:strCache>
            </c:strRef>
          </c:tx>
          <c:spPr>
            <a:ln w="28575" cap="rnd">
              <a:solidFill>
                <a:schemeClr val="accent3">
                  <a:lumMod val="8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'!$V$5:$V$10</c:f>
              <c:numCache>
                <c:formatCode>General</c:formatCode>
                <c:ptCount val="5"/>
                <c:pt idx="0">
                  <c:v>536</c:v>
                </c:pt>
                <c:pt idx="1">
                  <c:v>371</c:v>
                </c:pt>
                <c:pt idx="2">
                  <c:v>600</c:v>
                </c:pt>
                <c:pt idx="3">
                  <c:v>36</c:v>
                </c:pt>
              </c:numCache>
            </c:numRef>
          </c:val>
          <c:smooth val="0"/>
          <c:extLst>
            <c:ext xmlns:c16="http://schemas.microsoft.com/office/drawing/2014/chart" uri="{C3380CC4-5D6E-409C-BE32-E72D297353CC}">
              <c16:uniqueId val="{00000014-B185-4698-95A7-45E917252CA3}"/>
            </c:ext>
          </c:extLst>
        </c:ser>
        <c:ser>
          <c:idx val="21"/>
          <c:order val="21"/>
          <c:tx>
            <c:strRef>
              <c:f>'DatasetA CNT Count VS Day time '!$W$3:$W$4</c:f>
              <c:strCache>
                <c:ptCount val="1"/>
                <c:pt idx="0">
                  <c:v>22-01-2011</c:v>
                </c:pt>
              </c:strCache>
            </c:strRef>
          </c:tx>
          <c:spPr>
            <a:ln w="28575" cap="rnd">
              <a:solidFill>
                <a:schemeClr val="accent4">
                  <a:lumMod val="8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'!$W$5:$W$10</c:f>
              <c:numCache>
                <c:formatCode>General</c:formatCode>
                <c:ptCount val="5"/>
                <c:pt idx="0">
                  <c:v>482</c:v>
                </c:pt>
                <c:pt idx="1">
                  <c:v>260</c:v>
                </c:pt>
                <c:pt idx="2">
                  <c:v>193</c:v>
                </c:pt>
                <c:pt idx="3">
                  <c:v>46</c:v>
                </c:pt>
              </c:numCache>
            </c:numRef>
          </c:val>
          <c:smooth val="0"/>
          <c:extLst>
            <c:ext xmlns:c16="http://schemas.microsoft.com/office/drawing/2014/chart" uri="{C3380CC4-5D6E-409C-BE32-E72D297353CC}">
              <c16:uniqueId val="{00000015-B185-4698-95A7-45E917252CA3}"/>
            </c:ext>
          </c:extLst>
        </c:ser>
        <c:ser>
          <c:idx val="22"/>
          <c:order val="22"/>
          <c:tx>
            <c:strRef>
              <c:f>'DatasetA CNT Count VS Day time '!$X$3:$X$4</c:f>
              <c:strCache>
                <c:ptCount val="1"/>
                <c:pt idx="0">
                  <c:v>23-01-2011</c:v>
                </c:pt>
              </c:strCache>
            </c:strRef>
          </c:tx>
          <c:spPr>
            <a:ln w="28575" cap="rnd">
              <a:solidFill>
                <a:schemeClr val="accent5">
                  <a:lumMod val="8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'!$X$5:$X$10</c:f>
              <c:numCache>
                <c:formatCode>General</c:formatCode>
                <c:ptCount val="5"/>
                <c:pt idx="0">
                  <c:v>510</c:v>
                </c:pt>
                <c:pt idx="1">
                  <c:v>208</c:v>
                </c:pt>
                <c:pt idx="2">
                  <c:v>207</c:v>
                </c:pt>
                <c:pt idx="3">
                  <c:v>61</c:v>
                </c:pt>
              </c:numCache>
            </c:numRef>
          </c:val>
          <c:smooth val="0"/>
          <c:extLst>
            <c:ext xmlns:c16="http://schemas.microsoft.com/office/drawing/2014/chart" uri="{C3380CC4-5D6E-409C-BE32-E72D297353CC}">
              <c16:uniqueId val="{00000016-B185-4698-95A7-45E917252CA3}"/>
            </c:ext>
          </c:extLst>
        </c:ser>
        <c:ser>
          <c:idx val="23"/>
          <c:order val="23"/>
          <c:tx>
            <c:strRef>
              <c:f>'DatasetA CNT Count VS Day time '!$Y$3:$Y$4</c:f>
              <c:strCache>
                <c:ptCount val="1"/>
                <c:pt idx="0">
                  <c:v>24-01-2011</c:v>
                </c:pt>
              </c:strCache>
            </c:strRef>
          </c:tx>
          <c:spPr>
            <a:ln w="28575" cap="rnd">
              <a:solidFill>
                <a:schemeClr val="accent6">
                  <a:lumMod val="8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'!$Y$5:$Y$10</c:f>
              <c:numCache>
                <c:formatCode>General</c:formatCode>
                <c:ptCount val="5"/>
                <c:pt idx="0">
                  <c:v>479</c:v>
                </c:pt>
                <c:pt idx="1">
                  <c:v>458</c:v>
                </c:pt>
                <c:pt idx="2">
                  <c:v>464</c:v>
                </c:pt>
                <c:pt idx="3">
                  <c:v>15</c:v>
                </c:pt>
              </c:numCache>
            </c:numRef>
          </c:val>
          <c:smooth val="0"/>
          <c:extLst>
            <c:ext xmlns:c16="http://schemas.microsoft.com/office/drawing/2014/chart" uri="{C3380CC4-5D6E-409C-BE32-E72D297353CC}">
              <c16:uniqueId val="{00000017-B185-4698-95A7-45E917252CA3}"/>
            </c:ext>
          </c:extLst>
        </c:ser>
        <c:ser>
          <c:idx val="24"/>
          <c:order val="24"/>
          <c:tx>
            <c:strRef>
              <c:f>'DatasetA CNT Count VS Day time '!$Z$3:$Z$4</c:f>
              <c:strCache>
                <c:ptCount val="1"/>
                <c:pt idx="0">
                  <c:v>25-01-2011</c:v>
                </c:pt>
              </c:strCache>
            </c:strRef>
          </c:tx>
          <c:spPr>
            <a:ln w="28575" cap="rnd">
              <a:solidFill>
                <a:schemeClr val="accent1">
                  <a:lumMod val="60000"/>
                  <a:lumOff val="4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'!$Z$5:$Z$10</c:f>
              <c:numCache>
                <c:formatCode>General</c:formatCode>
                <c:ptCount val="5"/>
                <c:pt idx="0">
                  <c:v>689</c:v>
                </c:pt>
                <c:pt idx="1">
                  <c:v>628</c:v>
                </c:pt>
                <c:pt idx="2">
                  <c:v>642</c:v>
                </c:pt>
                <c:pt idx="3">
                  <c:v>26</c:v>
                </c:pt>
              </c:numCache>
            </c:numRef>
          </c:val>
          <c:smooth val="0"/>
          <c:extLst>
            <c:ext xmlns:c16="http://schemas.microsoft.com/office/drawing/2014/chart" uri="{C3380CC4-5D6E-409C-BE32-E72D297353CC}">
              <c16:uniqueId val="{00000018-B185-4698-95A7-45E917252CA3}"/>
            </c:ext>
          </c:extLst>
        </c:ser>
        <c:ser>
          <c:idx val="25"/>
          <c:order val="25"/>
          <c:tx>
            <c:strRef>
              <c:f>'DatasetA CNT Count VS Day time '!$AA$3:$AA$4</c:f>
              <c:strCache>
                <c:ptCount val="1"/>
                <c:pt idx="0">
                  <c:v>26-01-2011</c:v>
                </c:pt>
              </c:strCache>
            </c:strRef>
          </c:tx>
          <c:spPr>
            <a:ln w="28575" cap="rnd">
              <a:solidFill>
                <a:schemeClr val="accent2">
                  <a:lumMod val="60000"/>
                  <a:lumOff val="4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'!$AA$5:$AA$10</c:f>
              <c:numCache>
                <c:formatCode>General</c:formatCode>
                <c:ptCount val="5"/>
                <c:pt idx="0">
                  <c:v>236</c:v>
                </c:pt>
                <c:pt idx="2">
                  <c:v>237</c:v>
                </c:pt>
                <c:pt idx="3">
                  <c:v>33</c:v>
                </c:pt>
              </c:numCache>
            </c:numRef>
          </c:val>
          <c:smooth val="0"/>
          <c:extLst>
            <c:ext xmlns:c16="http://schemas.microsoft.com/office/drawing/2014/chart" uri="{C3380CC4-5D6E-409C-BE32-E72D297353CC}">
              <c16:uniqueId val="{00000019-B185-4698-95A7-45E917252CA3}"/>
            </c:ext>
          </c:extLst>
        </c:ser>
        <c:ser>
          <c:idx val="26"/>
          <c:order val="26"/>
          <c:tx>
            <c:strRef>
              <c:f>'DatasetA CNT Count VS Day time '!$AB$3:$AB$4</c:f>
              <c:strCache>
                <c:ptCount val="1"/>
                <c:pt idx="0">
                  <c:v>27-01-2011</c:v>
                </c:pt>
              </c:strCache>
            </c:strRef>
          </c:tx>
          <c:spPr>
            <a:ln w="28575" cap="rnd">
              <a:solidFill>
                <a:schemeClr val="accent3">
                  <a:lumMod val="60000"/>
                  <a:lumOff val="4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'!$AB$5:$AB$10</c:f>
              <c:numCache>
                <c:formatCode>General</c:formatCode>
                <c:ptCount val="5"/>
                <c:pt idx="0">
                  <c:v>108</c:v>
                </c:pt>
                <c:pt idx="1">
                  <c:v>323</c:v>
                </c:pt>
              </c:numCache>
            </c:numRef>
          </c:val>
          <c:smooth val="0"/>
          <c:extLst>
            <c:ext xmlns:c16="http://schemas.microsoft.com/office/drawing/2014/chart" uri="{C3380CC4-5D6E-409C-BE32-E72D297353CC}">
              <c16:uniqueId val="{0000001A-B185-4698-95A7-45E917252CA3}"/>
            </c:ext>
          </c:extLst>
        </c:ser>
        <c:ser>
          <c:idx val="27"/>
          <c:order val="27"/>
          <c:tx>
            <c:strRef>
              <c:f>'DatasetA CNT Count VS Day time '!$AC$3:$AC$4</c:f>
              <c:strCache>
                <c:ptCount val="1"/>
                <c:pt idx="0">
                  <c:v>28-01-2011</c:v>
                </c:pt>
              </c:strCache>
            </c:strRef>
          </c:tx>
          <c:spPr>
            <a:ln w="28575" cap="rnd">
              <a:solidFill>
                <a:schemeClr val="accent4">
                  <a:lumMod val="60000"/>
                  <a:lumOff val="4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'!$AC$5:$AC$10</c:f>
              <c:numCache>
                <c:formatCode>General</c:formatCode>
                <c:ptCount val="5"/>
                <c:pt idx="0">
                  <c:v>139</c:v>
                </c:pt>
                <c:pt idx="2">
                  <c:v>413</c:v>
                </c:pt>
                <c:pt idx="3">
                  <c:v>19</c:v>
                </c:pt>
              </c:numCache>
            </c:numRef>
          </c:val>
          <c:smooth val="0"/>
          <c:extLst>
            <c:ext xmlns:c16="http://schemas.microsoft.com/office/drawing/2014/chart" uri="{C3380CC4-5D6E-409C-BE32-E72D297353CC}">
              <c16:uniqueId val="{0000001B-B185-4698-95A7-45E917252CA3}"/>
            </c:ext>
          </c:extLst>
        </c:ser>
        <c:ser>
          <c:idx val="28"/>
          <c:order val="28"/>
          <c:tx>
            <c:strRef>
              <c:f>'DatasetA CNT Count VS Day time '!$AD$3:$AD$4</c:f>
              <c:strCache>
                <c:ptCount val="1"/>
                <c:pt idx="0">
                  <c:v>(blank)</c:v>
                </c:pt>
              </c:strCache>
            </c:strRef>
          </c:tx>
          <c:spPr>
            <a:ln w="28575" cap="rnd">
              <a:solidFill>
                <a:schemeClr val="accent5">
                  <a:lumMod val="60000"/>
                  <a:lumOff val="40000"/>
                </a:schemeClr>
              </a:solidFill>
              <a:round/>
            </a:ln>
            <a:effectLst/>
          </c:spPr>
          <c:marker>
            <c:symbol val="none"/>
          </c:marker>
          <c:cat>
            <c:strRef>
              <c:f>'DatasetA CNT Count VS Day time '!$A$5:$A$10</c:f>
              <c:strCache>
                <c:ptCount val="5"/>
                <c:pt idx="0">
                  <c:v>Afternoon</c:v>
                </c:pt>
                <c:pt idx="1">
                  <c:v>Evening</c:v>
                </c:pt>
                <c:pt idx="2">
                  <c:v>Morning</c:v>
                </c:pt>
                <c:pt idx="3">
                  <c:v>Night</c:v>
                </c:pt>
                <c:pt idx="4">
                  <c:v>(blank)</c:v>
                </c:pt>
              </c:strCache>
            </c:strRef>
          </c:cat>
          <c:val>
            <c:numRef>
              <c:f>'DatasetA CNT Count VS Day time '!$AD$5:$AD$10</c:f>
              <c:numCache>
                <c:formatCode>General</c:formatCode>
                <c:ptCount val="5"/>
              </c:numCache>
            </c:numRef>
          </c:val>
          <c:smooth val="0"/>
          <c:extLst>
            <c:ext xmlns:c16="http://schemas.microsoft.com/office/drawing/2014/chart" uri="{C3380CC4-5D6E-409C-BE32-E72D297353CC}">
              <c16:uniqueId val="{00000001-D1F3-40CD-BDB3-7A70EE8B4778}"/>
            </c:ext>
          </c:extLst>
        </c:ser>
        <c:dLbls>
          <c:showLegendKey val="0"/>
          <c:showVal val="0"/>
          <c:showCatName val="0"/>
          <c:showSerName val="0"/>
          <c:showPercent val="0"/>
          <c:showBubbleSize val="0"/>
        </c:dLbls>
        <c:smooth val="0"/>
        <c:axId val="1811323264"/>
        <c:axId val="1811324512"/>
      </c:lineChart>
      <c:catAx>
        <c:axId val="181132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24512"/>
        <c:crosses val="autoZero"/>
        <c:auto val="1"/>
        <c:lblAlgn val="ctr"/>
        <c:lblOffset val="100"/>
        <c:noMultiLvlLbl val="0"/>
      </c:catAx>
      <c:valAx>
        <c:axId val="181132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23264"/>
        <c:crosses val="autoZero"/>
        <c:crossBetween val="between"/>
      </c:valAx>
      <c:spPr>
        <a:noFill/>
        <a:ln>
          <a:noFill/>
        </a:ln>
        <a:effectLst/>
      </c:spPr>
    </c:plotArea>
    <c:legend>
      <c:legendPos val="r"/>
      <c:layout>
        <c:manualLayout>
          <c:xMode val="edge"/>
          <c:yMode val="edge"/>
          <c:x val="0.82710148481954582"/>
          <c:y val="3.2321220099853457E-2"/>
          <c:w val="0.13879146126564207"/>
          <c:h val="0.570560663787994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Main-New.xlsx]DatasetA Rides by Weather!PivotTable5</c:name>
    <c:fmtId val="1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Rides by Weather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15:layout>
                <c:manualLayout>
                  <c:w val="5.8452667320868755E-2"/>
                  <c:h val="6.4470167035572151E-2"/>
                </c:manualLayout>
              </c15:layout>
            </c:ext>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15:layout>
                <c:manualLayout>
                  <c:w val="5.8452667320868755E-2"/>
                  <c:h val="6.4470167035572151E-2"/>
                </c:manualLayout>
              </c15:layout>
            </c:ext>
          </c:extLst>
        </c:dLbl>
      </c:pivotFmt>
      <c:pivotFmt>
        <c:idx val="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layout>
            <c:manualLayout>
              <c:x val="-7.7231821374440873E-2"/>
              <c:y val="3.240758967629046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8452667320868755E-2"/>
                  <c:h val="6.4470167035572151E-2"/>
                </c:manualLayout>
              </c15:layout>
            </c:ext>
          </c:extLst>
        </c:dLbl>
      </c:pivotFmt>
      <c:pivotFmt>
        <c:idx val="1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layout>
            <c:manualLayout>
              <c:x val="-6.8563380281690137E-2"/>
              <c:y val="2.777796004666074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4.9784037558685448E-2"/>
                  <c:h val="0.15270851560221638"/>
                </c:manualLayout>
              </c15:layout>
            </c:ext>
          </c:extLst>
        </c:dLbl>
      </c:pivotFmt>
      <c:pivotFmt>
        <c:idx val="13"/>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layout>
            <c:manualLayout>
              <c:x val="-6.8563380281690137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layout>
            <c:manualLayout>
              <c:x val="-4.90516431924882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layout>
            <c:manualLayout>
              <c:x val="-6.4300469483568073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layout>
            <c:manualLayout>
              <c:x val="-6.8563380281690137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'DatasetA Rides by Weather'!$B$3</c:f>
              <c:strCache>
                <c:ptCount val="1"/>
                <c:pt idx="0">
                  <c:v>Sum of casual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'DatasetA Rides by Weather'!$A$4:$A$9</c:f>
              <c:strCache>
                <c:ptCount val="5"/>
                <c:pt idx="0">
                  <c:v>1</c:v>
                </c:pt>
                <c:pt idx="1">
                  <c:v>2</c:v>
                </c:pt>
                <c:pt idx="2">
                  <c:v>3</c:v>
                </c:pt>
                <c:pt idx="3">
                  <c:v>4</c:v>
                </c:pt>
                <c:pt idx="4">
                  <c:v>(blank)</c:v>
                </c:pt>
              </c:strCache>
            </c:strRef>
          </c:cat>
          <c:val>
            <c:numRef>
              <c:f>'DatasetA Rides by Weather'!$B$4:$B$9</c:f>
              <c:numCache>
                <c:formatCode>General</c:formatCode>
                <c:ptCount val="5"/>
                <c:pt idx="0">
                  <c:v>1643</c:v>
                </c:pt>
                <c:pt idx="1">
                  <c:v>1001</c:v>
                </c:pt>
                <c:pt idx="2">
                  <c:v>101</c:v>
                </c:pt>
                <c:pt idx="3">
                  <c:v>1</c:v>
                </c:pt>
              </c:numCache>
            </c:numRef>
          </c:val>
          <c:smooth val="0"/>
          <c:extLst>
            <c:ext xmlns:c16="http://schemas.microsoft.com/office/drawing/2014/chart" uri="{C3380CC4-5D6E-409C-BE32-E72D297353CC}">
              <c16:uniqueId val="{00000000-8D0A-46DC-87C5-212CDF2ECA50}"/>
            </c:ext>
          </c:extLst>
        </c:ser>
        <c:ser>
          <c:idx val="1"/>
          <c:order val="1"/>
          <c:tx>
            <c:strRef>
              <c:f>'DatasetA Rides by Weather'!$C$3</c:f>
              <c:strCache>
                <c:ptCount val="1"/>
                <c:pt idx="0">
                  <c:v>Sum of registered</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Pt>
            <c:idx val="2"/>
            <c:marker>
              <c:symbol val="circle"/>
              <c:size val="4"/>
              <c:spPr>
                <a:solidFill>
                  <a:schemeClr val="accent2"/>
                </a:solidFill>
                <a:ln w="9525" cap="flat" cmpd="sng" algn="ctr">
                  <a:solidFill>
                    <a:schemeClr val="accent2"/>
                  </a:solidFill>
                  <a:round/>
                </a:ln>
                <a:effectLst/>
              </c:spPr>
            </c:marker>
            <c:bubble3D val="0"/>
            <c:extLst>
              <c:ext xmlns:c16="http://schemas.microsoft.com/office/drawing/2014/chart" uri="{C3380CC4-5D6E-409C-BE32-E72D297353CC}">
                <c16:uniqueId val="{00000008-8D0A-46DC-87C5-212CDF2ECA50}"/>
              </c:ext>
            </c:extLst>
          </c:dPt>
          <c:dPt>
            <c:idx val="3"/>
            <c:marker>
              <c:symbol val="circle"/>
              <c:size val="4"/>
              <c:spPr>
                <a:solidFill>
                  <a:schemeClr val="accent2"/>
                </a:solidFill>
                <a:ln w="9525" cap="flat" cmpd="sng" algn="ctr">
                  <a:solidFill>
                    <a:schemeClr val="accent2"/>
                  </a:solidFill>
                  <a:round/>
                </a:ln>
                <a:effectLst/>
              </c:spPr>
            </c:marker>
            <c:bubble3D val="0"/>
            <c:extLst>
              <c:ext xmlns:c16="http://schemas.microsoft.com/office/drawing/2014/chart" uri="{C3380CC4-5D6E-409C-BE32-E72D297353CC}">
                <c16:uniqueId val="{00000007-8D0A-46DC-87C5-212CDF2ECA50}"/>
              </c:ext>
            </c:extLst>
          </c:dPt>
          <c:dLbls>
            <c:dLbl>
              <c:idx val="2"/>
              <c:layout>
                <c:manualLayout>
                  <c:x val="-6.4300469483568073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D0A-46DC-87C5-212CDF2ECA50}"/>
                </c:ext>
              </c:extLst>
            </c:dLbl>
            <c:dLbl>
              <c:idx val="3"/>
              <c:layout>
                <c:manualLayout>
                  <c:x val="-4.905164319248826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0A-46DC-87C5-212CDF2ECA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'DatasetA Rides by Weather'!$A$4:$A$9</c:f>
              <c:strCache>
                <c:ptCount val="5"/>
                <c:pt idx="0">
                  <c:v>1</c:v>
                </c:pt>
                <c:pt idx="1">
                  <c:v>2</c:v>
                </c:pt>
                <c:pt idx="2">
                  <c:v>3</c:v>
                </c:pt>
                <c:pt idx="3">
                  <c:v>4</c:v>
                </c:pt>
                <c:pt idx="4">
                  <c:v>(blank)</c:v>
                </c:pt>
              </c:strCache>
            </c:strRef>
          </c:cat>
          <c:val>
            <c:numRef>
              <c:f>'DatasetA Rides by Weather'!$C$4:$C$9</c:f>
              <c:numCache>
                <c:formatCode>General</c:formatCode>
                <c:ptCount val="5"/>
                <c:pt idx="0">
                  <c:v>20330</c:v>
                </c:pt>
                <c:pt idx="1">
                  <c:v>9425</c:v>
                </c:pt>
                <c:pt idx="2">
                  <c:v>1362</c:v>
                </c:pt>
                <c:pt idx="3">
                  <c:v>35</c:v>
                </c:pt>
              </c:numCache>
            </c:numRef>
          </c:val>
          <c:smooth val="0"/>
          <c:extLst>
            <c:ext xmlns:c16="http://schemas.microsoft.com/office/drawing/2014/chart" uri="{C3380CC4-5D6E-409C-BE32-E72D297353CC}">
              <c16:uniqueId val="{00000001-8D0A-46DC-87C5-212CDF2ECA50}"/>
            </c:ext>
          </c:extLst>
        </c:ser>
        <c:ser>
          <c:idx val="2"/>
          <c:order val="2"/>
          <c:tx>
            <c:strRef>
              <c:f>'DatasetA Rides by Weather'!$D$3</c:f>
              <c:strCache>
                <c:ptCount val="1"/>
                <c:pt idx="0">
                  <c:v>Average of cnt</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Pt>
            <c:idx val="0"/>
            <c:marker>
              <c:symbol val="circle"/>
              <c:size val="4"/>
              <c:spPr>
                <a:solidFill>
                  <a:schemeClr val="accent3"/>
                </a:solidFill>
                <a:ln w="9525" cap="flat" cmpd="sng" algn="ctr">
                  <a:solidFill>
                    <a:schemeClr val="accent3"/>
                  </a:solidFill>
                  <a:round/>
                </a:ln>
                <a:effectLst/>
              </c:spPr>
            </c:marker>
            <c:bubble3D val="0"/>
            <c:extLst>
              <c:ext xmlns:c16="http://schemas.microsoft.com/office/drawing/2014/chart" uri="{C3380CC4-5D6E-409C-BE32-E72D297353CC}">
                <c16:uniqueId val="{00000005-8D0A-46DC-87C5-212CDF2ECA50}"/>
              </c:ext>
            </c:extLst>
          </c:dPt>
          <c:dPt>
            <c:idx val="1"/>
            <c:marker>
              <c:symbol val="circle"/>
              <c:size val="4"/>
              <c:spPr>
                <a:solidFill>
                  <a:schemeClr val="accent3"/>
                </a:solidFill>
                <a:ln w="9525" cap="flat" cmpd="sng" algn="ctr">
                  <a:solidFill>
                    <a:schemeClr val="accent3"/>
                  </a:solidFill>
                  <a:round/>
                </a:ln>
                <a:effectLst/>
              </c:spPr>
            </c:marker>
            <c:bubble3D val="0"/>
            <c:extLst>
              <c:ext xmlns:c16="http://schemas.microsoft.com/office/drawing/2014/chart" uri="{C3380CC4-5D6E-409C-BE32-E72D297353CC}">
                <c16:uniqueId val="{00000009-8D0A-46DC-87C5-212CDF2ECA50}"/>
              </c:ext>
            </c:extLst>
          </c:dPt>
          <c:dPt>
            <c:idx val="2"/>
            <c:marker>
              <c:symbol val="circle"/>
              <c:size val="4"/>
              <c:spPr>
                <a:solidFill>
                  <a:schemeClr val="accent3"/>
                </a:solidFill>
                <a:ln w="9525" cap="flat" cmpd="sng" algn="ctr">
                  <a:solidFill>
                    <a:schemeClr val="accent3"/>
                  </a:solidFill>
                  <a:round/>
                </a:ln>
                <a:effectLst/>
              </c:spPr>
            </c:marker>
            <c:bubble3D val="0"/>
            <c:extLst>
              <c:ext xmlns:c16="http://schemas.microsoft.com/office/drawing/2014/chart" uri="{C3380CC4-5D6E-409C-BE32-E72D297353CC}">
                <c16:uniqueId val="{00000002-8D0A-46DC-87C5-212CDF2ECA50}"/>
              </c:ext>
            </c:extLst>
          </c:dPt>
          <c:dPt>
            <c:idx val="3"/>
            <c:marker>
              <c:symbol val="circle"/>
              <c:size val="4"/>
              <c:spPr>
                <a:solidFill>
                  <a:schemeClr val="accent3"/>
                </a:solidFill>
                <a:ln w="9525" cap="flat" cmpd="sng" algn="ctr">
                  <a:solidFill>
                    <a:schemeClr val="accent3"/>
                  </a:solidFill>
                  <a:round/>
                </a:ln>
                <a:effectLst/>
              </c:spPr>
            </c:marker>
            <c:bubble3D val="0"/>
            <c:extLst>
              <c:ext xmlns:c16="http://schemas.microsoft.com/office/drawing/2014/chart" uri="{C3380CC4-5D6E-409C-BE32-E72D297353CC}">
                <c16:uniqueId val="{00000006-8D0A-46DC-87C5-212CDF2ECA50}"/>
              </c:ext>
            </c:extLst>
          </c:dPt>
          <c:dLbls>
            <c:dLbl>
              <c:idx val="0"/>
              <c:layout>
                <c:manualLayout>
                  <c:x val="-6.8563380281690137E-2"/>
                  <c:y val="2.777796004666074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4.9784037558685448E-2"/>
                      <c:h val="0.15270851560221638"/>
                    </c:manualLayout>
                  </c15:layout>
                </c:ext>
                <c:ext xmlns:c16="http://schemas.microsoft.com/office/drawing/2014/chart" uri="{C3380CC4-5D6E-409C-BE32-E72D297353CC}">
                  <c16:uniqueId val="{00000005-8D0A-46DC-87C5-212CDF2ECA50}"/>
                </c:ext>
              </c:extLst>
            </c:dLbl>
            <c:dLbl>
              <c:idx val="1"/>
              <c:layout>
                <c:manualLayout>
                  <c:x val="-6.8563380281690137E-2"/>
                  <c:y val="3.24074074074073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D0A-46DC-87C5-212CDF2ECA50}"/>
                </c:ext>
              </c:extLst>
            </c:dLbl>
            <c:dLbl>
              <c:idx val="2"/>
              <c:layout>
                <c:manualLayout>
                  <c:x val="-7.7231821374440873E-2"/>
                  <c:y val="3.240758967629046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8452667320868755E-2"/>
                      <c:h val="6.4470167035572151E-2"/>
                    </c:manualLayout>
                  </c15:layout>
                </c:ext>
                <c:ext xmlns:c16="http://schemas.microsoft.com/office/drawing/2014/chart" uri="{C3380CC4-5D6E-409C-BE32-E72D297353CC}">
                  <c16:uniqueId val="{00000002-8D0A-46DC-87C5-212CDF2ECA50}"/>
                </c:ext>
              </c:extLst>
            </c:dLbl>
            <c:dLbl>
              <c:idx val="3"/>
              <c:layout>
                <c:manualLayout>
                  <c:x val="-6.8563380281690137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0A-46DC-87C5-212CDF2ECA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'DatasetA Rides by Weather'!$A$4:$A$9</c:f>
              <c:strCache>
                <c:ptCount val="5"/>
                <c:pt idx="0">
                  <c:v>1</c:v>
                </c:pt>
                <c:pt idx="1">
                  <c:v>2</c:v>
                </c:pt>
                <c:pt idx="2">
                  <c:v>3</c:v>
                </c:pt>
                <c:pt idx="3">
                  <c:v>4</c:v>
                </c:pt>
                <c:pt idx="4">
                  <c:v>(blank)</c:v>
                </c:pt>
              </c:strCache>
            </c:strRef>
          </c:cat>
          <c:val>
            <c:numRef>
              <c:f>'DatasetA Rides by Weather'!$D$4:$D$9</c:f>
              <c:numCache>
                <c:formatCode>0.00</c:formatCode>
                <c:ptCount val="5"/>
                <c:pt idx="0">
                  <c:v>59.709239130434781</c:v>
                </c:pt>
                <c:pt idx="1">
                  <c:v>53.742268041237111</c:v>
                </c:pt>
                <c:pt idx="2">
                  <c:v>31.127659574468087</c:v>
                </c:pt>
                <c:pt idx="3">
                  <c:v>36</c:v>
                </c:pt>
              </c:numCache>
            </c:numRef>
          </c:val>
          <c:smooth val="0"/>
          <c:extLst>
            <c:ext xmlns:c16="http://schemas.microsoft.com/office/drawing/2014/chart" uri="{C3380CC4-5D6E-409C-BE32-E72D297353CC}">
              <c16:uniqueId val="{00000003-8D0A-46DC-87C5-212CDF2ECA50}"/>
            </c:ext>
          </c:extLst>
        </c:ser>
        <c:dLbls>
          <c:dLblPos val="l"/>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62801712"/>
        <c:axId val="462805872"/>
      </c:lineChart>
      <c:catAx>
        <c:axId val="4628017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62805872"/>
        <c:crosses val="autoZero"/>
        <c:auto val="1"/>
        <c:lblAlgn val="ctr"/>
        <c:lblOffset val="100"/>
        <c:noMultiLvlLbl val="0"/>
      </c:catAx>
      <c:valAx>
        <c:axId val="462805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62801712"/>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Work Main-New.xlsx]D2 HUM VS CNT!PivotTable1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Hum</a:t>
            </a:r>
            <a:r>
              <a:rPr lang="en-US" baseline="0"/>
              <a:t> Vs Cnt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'D2 HUM VS CNT'!$B$3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'D2 HUM VS CNT'!$A$4:$A$66</c:f>
              <c:strCache>
                <c:ptCount val="62"/>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pt idx="61">
                  <c:v>(blank)</c:v>
                </c:pt>
              </c:strCache>
            </c:strRef>
          </c:cat>
          <c:val>
            <c:numRef>
              <c:f>'D2 HUM VS CNT'!$B$4:$B$66</c:f>
              <c:numCache>
                <c:formatCode>General</c:formatCode>
                <c:ptCount val="62"/>
                <c:pt idx="0">
                  <c:v>73</c:v>
                </c:pt>
                <c:pt idx="1">
                  <c:v>62</c:v>
                </c:pt>
                <c:pt idx="2">
                  <c:v>282</c:v>
                </c:pt>
                <c:pt idx="3">
                  <c:v>78</c:v>
                </c:pt>
                <c:pt idx="4">
                  <c:v>814</c:v>
                </c:pt>
                <c:pt idx="5">
                  <c:v>76</c:v>
                </c:pt>
                <c:pt idx="6">
                  <c:v>768</c:v>
                </c:pt>
                <c:pt idx="7">
                  <c:v>398</c:v>
                </c:pt>
                <c:pt idx="8">
                  <c:v>340</c:v>
                </c:pt>
                <c:pt idx="9">
                  <c:v>295</c:v>
                </c:pt>
                <c:pt idx="10">
                  <c:v>670</c:v>
                </c:pt>
                <c:pt idx="11">
                  <c:v>587</c:v>
                </c:pt>
                <c:pt idx="12">
                  <c:v>1225</c:v>
                </c:pt>
                <c:pt idx="13">
                  <c:v>1325</c:v>
                </c:pt>
                <c:pt idx="14">
                  <c:v>426</c:v>
                </c:pt>
                <c:pt idx="15">
                  <c:v>1636</c:v>
                </c:pt>
                <c:pt idx="16">
                  <c:v>927</c:v>
                </c:pt>
                <c:pt idx="17">
                  <c:v>480</c:v>
                </c:pt>
                <c:pt idx="18">
                  <c:v>610</c:v>
                </c:pt>
                <c:pt idx="19">
                  <c:v>621</c:v>
                </c:pt>
                <c:pt idx="20">
                  <c:v>795</c:v>
                </c:pt>
                <c:pt idx="21">
                  <c:v>379</c:v>
                </c:pt>
                <c:pt idx="22">
                  <c:v>2469</c:v>
                </c:pt>
                <c:pt idx="23">
                  <c:v>816</c:v>
                </c:pt>
                <c:pt idx="24">
                  <c:v>988</c:v>
                </c:pt>
                <c:pt idx="25">
                  <c:v>1491</c:v>
                </c:pt>
                <c:pt idx="26">
                  <c:v>1996</c:v>
                </c:pt>
                <c:pt idx="27">
                  <c:v>358</c:v>
                </c:pt>
                <c:pt idx="28">
                  <c:v>8</c:v>
                </c:pt>
                <c:pt idx="29">
                  <c:v>354</c:v>
                </c:pt>
                <c:pt idx="30">
                  <c:v>1464</c:v>
                </c:pt>
                <c:pt idx="31">
                  <c:v>740</c:v>
                </c:pt>
                <c:pt idx="32">
                  <c:v>446</c:v>
                </c:pt>
                <c:pt idx="33">
                  <c:v>181</c:v>
                </c:pt>
                <c:pt idx="34">
                  <c:v>1442</c:v>
                </c:pt>
                <c:pt idx="35">
                  <c:v>345</c:v>
                </c:pt>
                <c:pt idx="36">
                  <c:v>161</c:v>
                </c:pt>
                <c:pt idx="37">
                  <c:v>120</c:v>
                </c:pt>
                <c:pt idx="38">
                  <c:v>169</c:v>
                </c:pt>
                <c:pt idx="39">
                  <c:v>559</c:v>
                </c:pt>
                <c:pt idx="40">
                  <c:v>402</c:v>
                </c:pt>
                <c:pt idx="41">
                  <c:v>168</c:v>
                </c:pt>
                <c:pt idx="42">
                  <c:v>162</c:v>
                </c:pt>
                <c:pt idx="43">
                  <c:v>945</c:v>
                </c:pt>
                <c:pt idx="44">
                  <c:v>27</c:v>
                </c:pt>
                <c:pt idx="45">
                  <c:v>154</c:v>
                </c:pt>
                <c:pt idx="46">
                  <c:v>200</c:v>
                </c:pt>
                <c:pt idx="47">
                  <c:v>740</c:v>
                </c:pt>
                <c:pt idx="48">
                  <c:v>40</c:v>
                </c:pt>
                <c:pt idx="49">
                  <c:v>130</c:v>
                </c:pt>
                <c:pt idx="50">
                  <c:v>196</c:v>
                </c:pt>
                <c:pt idx="51">
                  <c:v>577</c:v>
                </c:pt>
                <c:pt idx="52">
                  <c:v>269</c:v>
                </c:pt>
                <c:pt idx="53">
                  <c:v>285</c:v>
                </c:pt>
                <c:pt idx="54">
                  <c:v>700</c:v>
                </c:pt>
                <c:pt idx="55">
                  <c:v>462</c:v>
                </c:pt>
                <c:pt idx="56">
                  <c:v>128</c:v>
                </c:pt>
                <c:pt idx="57">
                  <c:v>90</c:v>
                </c:pt>
                <c:pt idx="58">
                  <c:v>1186</c:v>
                </c:pt>
                <c:pt idx="59">
                  <c:v>54</c:v>
                </c:pt>
                <c:pt idx="60">
                  <c:v>9</c:v>
                </c:pt>
              </c:numCache>
            </c:numRef>
          </c:val>
          <c:extLst>
            <c:ext xmlns:c16="http://schemas.microsoft.com/office/drawing/2014/chart" uri="{C3380CC4-5D6E-409C-BE32-E72D297353CC}">
              <c16:uniqueId val="{00000000-F72A-417B-A864-38B433D243DB}"/>
            </c:ext>
          </c:extLst>
        </c:ser>
        <c:dLbls>
          <c:showLegendKey val="0"/>
          <c:showVal val="0"/>
          <c:showCatName val="0"/>
          <c:showSerName val="0"/>
          <c:showPercent val="0"/>
          <c:showBubbleSize val="0"/>
        </c:dLbls>
        <c:gapWidth val="100"/>
        <c:overlap val="-24"/>
        <c:axId val="935632736"/>
        <c:axId val="935633152"/>
      </c:barChart>
      <c:catAx>
        <c:axId val="935632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33152"/>
        <c:crosses val="autoZero"/>
        <c:auto val="1"/>
        <c:lblAlgn val="ctr"/>
        <c:lblOffset val="100"/>
        <c:noMultiLvlLbl val="0"/>
      </c:catAx>
      <c:valAx>
        <c:axId val="93563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3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Main-New.xlsx]D2ATEMP VS CNT!PivotTable2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Atemp</a:t>
            </a:r>
            <a:r>
              <a:rPr lang="en-IN" baseline="0"/>
              <a:t> Vs Cnt</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'D2ATEMP VS CNT'!$B$3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'D2ATEMP VS CNT'!$A$4:$A$34</c:f>
              <c:strCache>
                <c:ptCount val="30"/>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0.3939</c:v>
                </c:pt>
                <c:pt idx="25">
                  <c:v>0.4091</c:v>
                </c:pt>
                <c:pt idx="26">
                  <c:v>0.4242</c:v>
                </c:pt>
                <c:pt idx="27">
                  <c:v>0.4394</c:v>
                </c:pt>
                <c:pt idx="28">
                  <c:v>0.4545</c:v>
                </c:pt>
                <c:pt idx="29">
                  <c:v>(blank)</c:v>
                </c:pt>
              </c:strCache>
            </c:strRef>
          </c:cat>
          <c:val>
            <c:numRef>
              <c:f>'D2ATEMP VS CNT'!$B$4:$B$34</c:f>
              <c:numCache>
                <c:formatCode>General</c:formatCode>
                <c:ptCount val="30"/>
                <c:pt idx="0">
                  <c:v>39</c:v>
                </c:pt>
                <c:pt idx="1">
                  <c:v>11</c:v>
                </c:pt>
                <c:pt idx="2">
                  <c:v>108</c:v>
                </c:pt>
                <c:pt idx="3">
                  <c:v>28</c:v>
                </c:pt>
                <c:pt idx="4">
                  <c:v>155</c:v>
                </c:pt>
                <c:pt idx="5">
                  <c:v>384</c:v>
                </c:pt>
                <c:pt idx="6">
                  <c:v>101</c:v>
                </c:pt>
                <c:pt idx="7">
                  <c:v>719</c:v>
                </c:pt>
                <c:pt idx="8">
                  <c:v>2099</c:v>
                </c:pt>
                <c:pt idx="9">
                  <c:v>2335</c:v>
                </c:pt>
                <c:pt idx="10">
                  <c:v>2542</c:v>
                </c:pt>
                <c:pt idx="11">
                  <c:v>1394</c:v>
                </c:pt>
                <c:pt idx="12">
                  <c:v>2876</c:v>
                </c:pt>
                <c:pt idx="13">
                  <c:v>3297</c:v>
                </c:pt>
                <c:pt idx="14">
                  <c:v>3023</c:v>
                </c:pt>
                <c:pt idx="15">
                  <c:v>4331</c:v>
                </c:pt>
                <c:pt idx="16">
                  <c:v>1316</c:v>
                </c:pt>
                <c:pt idx="17">
                  <c:v>2555</c:v>
                </c:pt>
                <c:pt idx="18">
                  <c:v>1119</c:v>
                </c:pt>
                <c:pt idx="19">
                  <c:v>996</c:v>
                </c:pt>
                <c:pt idx="20">
                  <c:v>653</c:v>
                </c:pt>
                <c:pt idx="21">
                  <c:v>985</c:v>
                </c:pt>
                <c:pt idx="22">
                  <c:v>1210</c:v>
                </c:pt>
                <c:pt idx="23">
                  <c:v>409</c:v>
                </c:pt>
                <c:pt idx="24">
                  <c:v>140</c:v>
                </c:pt>
                <c:pt idx="25">
                  <c:v>345</c:v>
                </c:pt>
                <c:pt idx="26">
                  <c:v>319</c:v>
                </c:pt>
                <c:pt idx="27">
                  <c:v>166</c:v>
                </c:pt>
                <c:pt idx="28">
                  <c:v>243</c:v>
                </c:pt>
              </c:numCache>
            </c:numRef>
          </c:val>
          <c:smooth val="0"/>
          <c:extLst>
            <c:ext xmlns:c16="http://schemas.microsoft.com/office/drawing/2014/chart" uri="{C3380CC4-5D6E-409C-BE32-E72D297353CC}">
              <c16:uniqueId val="{00000000-9C86-453F-B6AE-4AA9AFFD53DB}"/>
            </c:ext>
          </c:extLst>
        </c:ser>
        <c:dLbls>
          <c:dLblPos val="ctr"/>
          <c:showLegendKey val="0"/>
          <c:showVal val="1"/>
          <c:showCatName val="0"/>
          <c:showSerName val="0"/>
          <c:showPercent val="0"/>
          <c:showBubbleSize val="0"/>
        </c:dLbls>
        <c:marker val="1"/>
        <c:smooth val="0"/>
        <c:axId val="1376535936"/>
        <c:axId val="1376542592"/>
      </c:lineChart>
      <c:catAx>
        <c:axId val="13765359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6542592"/>
        <c:crosses val="autoZero"/>
        <c:auto val="1"/>
        <c:lblAlgn val="ctr"/>
        <c:lblOffset val="100"/>
        <c:noMultiLvlLbl val="0"/>
      </c:catAx>
      <c:valAx>
        <c:axId val="1376542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6535936"/>
        <c:crosses val="autoZero"/>
        <c:crossBetween val="between"/>
      </c:valAx>
      <c:spPr>
        <a:noFill/>
        <a:ln>
          <a:noFill/>
        </a:ln>
        <a:effectLst/>
      </c:spPr>
    </c:plotArea>
    <c:legend>
      <c:legendPos val="r"/>
      <c:layout>
        <c:manualLayout>
          <c:xMode val="edge"/>
          <c:yMode val="edge"/>
          <c:x val="0.84189649933925637"/>
          <c:y val="0.37091945834733159"/>
          <c:w val="0.14694589954498366"/>
          <c:h val="0.216545505150948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Work Main-New.xlsx]D1 Rash Hour Count!PivotTable2</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'D1 Rash Hour Count'!$B$3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multiLvlStrRef>
              <c:f>'D1 Rash Hour Count'!$A$4:$A$41</c:f>
              <c:multiLvlStrCache>
                <c:ptCount val="29"/>
                <c:lvl>
                  <c:pt idx="0">
                    <c:v>Afternoon</c:v>
                  </c:pt>
                  <c:pt idx="1">
                    <c:v>Evening</c:v>
                  </c:pt>
                  <c:pt idx="2">
                    <c:v>Morning</c:v>
                  </c:pt>
                  <c:pt idx="3">
                    <c:v>Night</c:v>
                  </c:pt>
                  <c:pt idx="4">
                    <c:v>Afternoon</c:v>
                  </c:pt>
                  <c:pt idx="5">
                    <c:v>Evening</c:v>
                  </c:pt>
                  <c:pt idx="6">
                    <c:v>Morning</c:v>
                  </c:pt>
                  <c:pt idx="7">
                    <c:v>Night</c:v>
                  </c:pt>
                  <c:pt idx="8">
                    <c:v>Afternoon</c:v>
                  </c:pt>
                  <c:pt idx="9">
                    <c:v>Evening</c:v>
                  </c:pt>
                  <c:pt idx="10">
                    <c:v>Morning</c:v>
                  </c:pt>
                  <c:pt idx="11">
                    <c:v>Night</c:v>
                  </c:pt>
                  <c:pt idx="12">
                    <c:v>Afternoon</c:v>
                  </c:pt>
                  <c:pt idx="13">
                    <c:v>Evening</c:v>
                  </c:pt>
                  <c:pt idx="14">
                    <c:v>Morning</c:v>
                  </c:pt>
                  <c:pt idx="15">
                    <c:v>Night</c:v>
                  </c:pt>
                  <c:pt idx="16">
                    <c:v>Afternoon</c:v>
                  </c:pt>
                  <c:pt idx="17">
                    <c:v>Evening</c:v>
                  </c:pt>
                  <c:pt idx="18">
                    <c:v>Morning</c:v>
                  </c:pt>
                  <c:pt idx="19">
                    <c:v>Night</c:v>
                  </c:pt>
                  <c:pt idx="20">
                    <c:v>Afternoon</c:v>
                  </c:pt>
                  <c:pt idx="21">
                    <c:v>Evening</c:v>
                  </c:pt>
                  <c:pt idx="22">
                    <c:v>Morning</c:v>
                  </c:pt>
                  <c:pt idx="23">
                    <c:v>Night</c:v>
                  </c:pt>
                  <c:pt idx="24">
                    <c:v>Afternoon</c:v>
                  </c:pt>
                  <c:pt idx="25">
                    <c:v>Evening</c:v>
                  </c:pt>
                  <c:pt idx="26">
                    <c:v>Morning</c:v>
                  </c:pt>
                  <c:pt idx="27">
                    <c:v>Night</c:v>
                  </c:pt>
                  <c:pt idx="28">
                    <c:v>(blank)</c:v>
                  </c:pt>
                </c:lvl>
                <c:lvl>
                  <c:pt idx="0">
                    <c:v>Sunday</c:v>
                  </c:pt>
                  <c:pt idx="4">
                    <c:v>Monday</c:v>
                  </c:pt>
                  <c:pt idx="8">
                    <c:v>Tuesday</c:v>
                  </c:pt>
                  <c:pt idx="12">
                    <c:v>Wednesday</c:v>
                  </c:pt>
                  <c:pt idx="16">
                    <c:v>Thursday</c:v>
                  </c:pt>
                  <c:pt idx="20">
                    <c:v>Saturday</c:v>
                  </c:pt>
                  <c:pt idx="24">
                    <c:v>Fryday</c:v>
                  </c:pt>
                  <c:pt idx="28">
                    <c:v>(blank)</c:v>
                  </c:pt>
                </c:lvl>
              </c:multiLvlStrCache>
            </c:multiLvlStrRef>
          </c:cat>
          <c:val>
            <c:numRef>
              <c:f>'D1 Rash Hour Count'!$B$4:$B$41</c:f>
              <c:numCache>
                <c:formatCode>General</c:formatCode>
                <c:ptCount val="29"/>
                <c:pt idx="0">
                  <c:v>24</c:v>
                </c:pt>
                <c:pt idx="1">
                  <c:v>24</c:v>
                </c:pt>
                <c:pt idx="2">
                  <c:v>24</c:v>
                </c:pt>
                <c:pt idx="3">
                  <c:v>23</c:v>
                </c:pt>
                <c:pt idx="4">
                  <c:v>24</c:v>
                </c:pt>
                <c:pt idx="5">
                  <c:v>24</c:v>
                </c:pt>
                <c:pt idx="6">
                  <c:v>24</c:v>
                </c:pt>
                <c:pt idx="7">
                  <c:v>22</c:v>
                </c:pt>
                <c:pt idx="8">
                  <c:v>24</c:v>
                </c:pt>
                <c:pt idx="9">
                  <c:v>24</c:v>
                </c:pt>
                <c:pt idx="10">
                  <c:v>24</c:v>
                </c:pt>
                <c:pt idx="11">
                  <c:v>21</c:v>
                </c:pt>
                <c:pt idx="12">
                  <c:v>24</c:v>
                </c:pt>
                <c:pt idx="13">
                  <c:v>24</c:v>
                </c:pt>
                <c:pt idx="14">
                  <c:v>18</c:v>
                </c:pt>
                <c:pt idx="15">
                  <c:v>14</c:v>
                </c:pt>
                <c:pt idx="16">
                  <c:v>24</c:v>
                </c:pt>
                <c:pt idx="17">
                  <c:v>18</c:v>
                </c:pt>
                <c:pt idx="18">
                  <c:v>24</c:v>
                </c:pt>
                <c:pt idx="19">
                  <c:v>18</c:v>
                </c:pt>
                <c:pt idx="20">
                  <c:v>22</c:v>
                </c:pt>
                <c:pt idx="21">
                  <c:v>18</c:v>
                </c:pt>
                <c:pt idx="22">
                  <c:v>24</c:v>
                </c:pt>
                <c:pt idx="23">
                  <c:v>21</c:v>
                </c:pt>
                <c:pt idx="24">
                  <c:v>20</c:v>
                </c:pt>
                <c:pt idx="25">
                  <c:v>24</c:v>
                </c:pt>
                <c:pt idx="26">
                  <c:v>18</c:v>
                </c:pt>
                <c:pt idx="27">
                  <c:v>17</c:v>
                </c:pt>
              </c:numCache>
            </c:numRef>
          </c:val>
          <c:smooth val="0"/>
          <c:extLst>
            <c:ext xmlns:c16="http://schemas.microsoft.com/office/drawing/2014/chart" uri="{C3380CC4-5D6E-409C-BE32-E72D297353CC}">
              <c16:uniqueId val="{00000000-3311-4D5C-992C-8CE896DF811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84832031"/>
        <c:axId val="284831199"/>
      </c:lineChart>
      <c:catAx>
        <c:axId val="28483203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84831199"/>
        <c:crosses val="autoZero"/>
        <c:auto val="1"/>
        <c:lblAlgn val="ctr"/>
        <c:lblOffset val="100"/>
        <c:noMultiLvlLbl val="0"/>
      </c:catAx>
      <c:valAx>
        <c:axId val="284831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483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 Main-New.xlsx]D1 Temp Varies Across Day!PivotTable1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Temperature Varies across the Day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'D1 Temp Varies Across Day'!$B$3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'D1 Temp Varies Across Day'!$A$4:$A$29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'D1 Temp Varies Across Day'!$B$4:$B$29</c:f>
              <c:numCache>
                <c:formatCode>General</c:formatCode>
                <c:ptCount val="25"/>
                <c:pt idx="0">
                  <c:v>4.7000000000000011</c:v>
                </c:pt>
                <c:pt idx="1">
                  <c:v>4.5400000000000018</c:v>
                </c:pt>
                <c:pt idx="2">
                  <c:v>4.2000000000000011</c:v>
                </c:pt>
                <c:pt idx="3">
                  <c:v>2.68</c:v>
                </c:pt>
                <c:pt idx="4">
                  <c:v>3.580000000000001</c:v>
                </c:pt>
                <c:pt idx="5">
                  <c:v>3.8600000000000017</c:v>
                </c:pt>
                <c:pt idx="6">
                  <c:v>4.1800000000000015</c:v>
                </c:pt>
                <c:pt idx="7">
                  <c:v>4.1400000000000015</c:v>
                </c:pt>
                <c:pt idx="8">
                  <c:v>4.3000000000000016</c:v>
                </c:pt>
                <c:pt idx="9">
                  <c:v>4.6800000000000006</c:v>
                </c:pt>
                <c:pt idx="10">
                  <c:v>5.0799999999999992</c:v>
                </c:pt>
                <c:pt idx="11">
                  <c:v>5.44</c:v>
                </c:pt>
                <c:pt idx="12">
                  <c:v>6</c:v>
                </c:pt>
                <c:pt idx="13">
                  <c:v>6.32</c:v>
                </c:pt>
                <c:pt idx="14">
                  <c:v>6.6</c:v>
                </c:pt>
                <c:pt idx="15">
                  <c:v>6.6200000000000028</c:v>
                </c:pt>
                <c:pt idx="16">
                  <c:v>6.5400000000000009</c:v>
                </c:pt>
                <c:pt idx="17">
                  <c:v>6.16</c:v>
                </c:pt>
                <c:pt idx="18">
                  <c:v>5.660000000000001</c:v>
                </c:pt>
                <c:pt idx="19">
                  <c:v>5.3200000000000012</c:v>
                </c:pt>
                <c:pt idx="20">
                  <c:v>5.0999999999999996</c:v>
                </c:pt>
                <c:pt idx="21">
                  <c:v>4.92</c:v>
                </c:pt>
                <c:pt idx="22">
                  <c:v>4.7399999999999993</c:v>
                </c:pt>
                <c:pt idx="23">
                  <c:v>4.7399999999999993</c:v>
                </c:pt>
              </c:numCache>
            </c:numRef>
          </c:val>
          <c:extLst>
            <c:ext xmlns:c16="http://schemas.microsoft.com/office/drawing/2014/chart" uri="{C3380CC4-5D6E-409C-BE32-E72D297353CC}">
              <c16:uniqueId val="{00000000-8213-46A6-BA3C-992B5649BA0D}"/>
            </c:ext>
          </c:extLst>
        </c:ser>
        <c:dLbls>
          <c:showLegendKey val="0"/>
          <c:showVal val="0"/>
          <c:showCatName val="0"/>
          <c:showSerName val="0"/>
          <c:showPercent val="0"/>
          <c:showBubbleSize val="0"/>
        </c:dLbls>
        <c:gapWidth val="150"/>
        <c:overlap val="100"/>
        <c:axId val="1468572112"/>
        <c:axId val="1468569616"/>
      </c:barChart>
      <c:catAx>
        <c:axId val="1468572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8569616"/>
        <c:crosses val="autoZero"/>
        <c:auto val="1"/>
        <c:lblAlgn val="ctr"/>
        <c:lblOffset val="100"/>
        <c:noMultiLvlLbl val="0"/>
      </c:catAx>
      <c:valAx>
        <c:axId val="14685696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857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Reversed" id="24">
  <a:schemeClr val="accent4"/>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withinLinear" id="15">
  <a:schemeClr val="accent2"/>
</cs:colorStyle>
</file>

<file path=xl/charts/colors3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withinLinear" id="19">
  <a:schemeClr val="accent6"/>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4" Type="http://schemas.openxmlformats.org/officeDocument/2006/relationships/chart" Target="../charts/chart37.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41.xml"/></Relationships>
</file>

<file path=xl/drawings/drawing1.xml><?xml version="1.0" encoding="utf-8"?>
<xdr:wsDr xmlns:xdr="http://schemas.openxmlformats.org/drawingml/2006/spreadsheetDrawing" xmlns:a="http://schemas.openxmlformats.org/drawingml/2006/main">
  <xdr:twoCellAnchor>
    <xdr:from>
      <xdr:col>4</xdr:col>
      <xdr:colOff>371474</xdr:colOff>
      <xdr:row>8</xdr:row>
      <xdr:rowOff>152400</xdr:rowOff>
    </xdr:from>
    <xdr:to>
      <xdr:col>13</xdr:col>
      <xdr:colOff>400049</xdr:colOff>
      <xdr:row>26</xdr:row>
      <xdr:rowOff>14287</xdr:rowOff>
    </xdr:to>
    <xdr:graphicFrame macro="">
      <xdr:nvGraphicFramePr>
        <xdr:cNvPr id="2" name="Chart 1">
          <a:extLst>
            <a:ext uri="{FF2B5EF4-FFF2-40B4-BE49-F238E27FC236}">
              <a16:creationId xmlns:a16="http://schemas.microsoft.com/office/drawing/2014/main" id="{CF039631-7F28-4E32-8F9B-71CCFBD1A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457200</xdr:colOff>
      <xdr:row>14</xdr:row>
      <xdr:rowOff>19050</xdr:rowOff>
    </xdr:to>
    <xdr:graphicFrame macro="">
      <xdr:nvGraphicFramePr>
        <xdr:cNvPr id="2" name="Chart 1">
          <a:extLst>
            <a:ext uri="{FF2B5EF4-FFF2-40B4-BE49-F238E27FC236}">
              <a16:creationId xmlns:a16="http://schemas.microsoft.com/office/drawing/2014/main" id="{39719ADC-4A75-46D4-A0CB-94C658EB3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442912</xdr:colOff>
      <xdr:row>39</xdr:row>
      <xdr:rowOff>176212</xdr:rowOff>
    </xdr:from>
    <xdr:to>
      <xdr:col>12</xdr:col>
      <xdr:colOff>590550</xdr:colOff>
      <xdr:row>52</xdr:row>
      <xdr:rowOff>195262</xdr:rowOff>
    </xdr:to>
    <xdr:graphicFrame macro="">
      <xdr:nvGraphicFramePr>
        <xdr:cNvPr id="3" name="Chart 2">
          <a:extLst>
            <a:ext uri="{FF2B5EF4-FFF2-40B4-BE49-F238E27FC236}">
              <a16:creationId xmlns:a16="http://schemas.microsoft.com/office/drawing/2014/main" id="{6FF7D34B-676D-4DB5-9478-C7E5ED0DF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85724</xdr:colOff>
      <xdr:row>11</xdr:row>
      <xdr:rowOff>128587</xdr:rowOff>
    </xdr:from>
    <xdr:to>
      <xdr:col>14</xdr:col>
      <xdr:colOff>114299</xdr:colOff>
      <xdr:row>26</xdr:row>
      <xdr:rowOff>14287</xdr:rowOff>
    </xdr:to>
    <xdr:graphicFrame macro="">
      <xdr:nvGraphicFramePr>
        <xdr:cNvPr id="2" name="Chart 1">
          <a:extLst>
            <a:ext uri="{FF2B5EF4-FFF2-40B4-BE49-F238E27FC236}">
              <a16:creationId xmlns:a16="http://schemas.microsoft.com/office/drawing/2014/main" id="{A8CC5DA0-64AD-4445-8C32-8E314B0FE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428625</xdr:colOff>
      <xdr:row>11</xdr:row>
      <xdr:rowOff>128587</xdr:rowOff>
    </xdr:from>
    <xdr:to>
      <xdr:col>13</xdr:col>
      <xdr:colOff>123825</xdr:colOff>
      <xdr:row>26</xdr:row>
      <xdr:rowOff>14287</xdr:rowOff>
    </xdr:to>
    <xdr:graphicFrame macro="">
      <xdr:nvGraphicFramePr>
        <xdr:cNvPr id="2" name="Chart 1">
          <a:extLst>
            <a:ext uri="{FF2B5EF4-FFF2-40B4-BE49-F238E27FC236}">
              <a16:creationId xmlns:a16="http://schemas.microsoft.com/office/drawing/2014/main" id="{E764580B-6A8E-42A4-A290-62285C9A9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114300</xdr:colOff>
      <xdr:row>11</xdr:row>
      <xdr:rowOff>128587</xdr:rowOff>
    </xdr:from>
    <xdr:to>
      <xdr:col>14</xdr:col>
      <xdr:colOff>419100</xdr:colOff>
      <xdr:row>26</xdr:row>
      <xdr:rowOff>14287</xdr:rowOff>
    </xdr:to>
    <xdr:graphicFrame macro="">
      <xdr:nvGraphicFramePr>
        <xdr:cNvPr id="2" name="Chart 1">
          <a:extLst>
            <a:ext uri="{FF2B5EF4-FFF2-40B4-BE49-F238E27FC236}">
              <a16:creationId xmlns:a16="http://schemas.microsoft.com/office/drawing/2014/main" id="{54FC82ED-48A9-40FF-B024-0BAB34176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600075</xdr:colOff>
      <xdr:row>11</xdr:row>
      <xdr:rowOff>128587</xdr:rowOff>
    </xdr:from>
    <xdr:to>
      <xdr:col>13</xdr:col>
      <xdr:colOff>295275</xdr:colOff>
      <xdr:row>26</xdr:row>
      <xdr:rowOff>14287</xdr:rowOff>
    </xdr:to>
    <xdr:graphicFrame macro="">
      <xdr:nvGraphicFramePr>
        <xdr:cNvPr id="2" name="Chart 1">
          <a:extLst>
            <a:ext uri="{FF2B5EF4-FFF2-40B4-BE49-F238E27FC236}">
              <a16:creationId xmlns:a16="http://schemas.microsoft.com/office/drawing/2014/main" id="{46551636-EB7A-4EA8-AA78-DDD80BE52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21</xdr:row>
      <xdr:rowOff>0</xdr:rowOff>
    </xdr:from>
    <xdr:to>
      <xdr:col>8</xdr:col>
      <xdr:colOff>0</xdr:colOff>
      <xdr:row>35</xdr:row>
      <xdr:rowOff>0</xdr:rowOff>
    </xdr:to>
    <xdr:graphicFrame macro="">
      <xdr:nvGraphicFramePr>
        <xdr:cNvPr id="2" name="Chart 1">
          <a:extLst>
            <a:ext uri="{FF2B5EF4-FFF2-40B4-BE49-F238E27FC236}">
              <a16:creationId xmlns:a16="http://schemas.microsoft.com/office/drawing/2014/main" id="{B3829FAF-D88F-4D9E-B4C5-A6D8165E3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21</xdr:row>
      <xdr:rowOff>0</xdr:rowOff>
    </xdr:from>
    <xdr:to>
      <xdr:col>16</xdr:col>
      <xdr:colOff>0</xdr:colOff>
      <xdr:row>35</xdr:row>
      <xdr:rowOff>0</xdr:rowOff>
    </xdr:to>
    <xdr:graphicFrame macro="">
      <xdr:nvGraphicFramePr>
        <xdr:cNvPr id="3" name="Chart 2">
          <a:extLst>
            <a:ext uri="{FF2B5EF4-FFF2-40B4-BE49-F238E27FC236}">
              <a16:creationId xmlns:a16="http://schemas.microsoft.com/office/drawing/2014/main" id="{65FF370A-7CCF-4E0B-9BC1-63181A5B7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8</xdr:col>
      <xdr:colOff>0</xdr:colOff>
      <xdr:row>49</xdr:row>
      <xdr:rowOff>0</xdr:rowOff>
    </xdr:to>
    <xdr:graphicFrame macro="">
      <xdr:nvGraphicFramePr>
        <xdr:cNvPr id="4" name="Chart 3">
          <a:extLst>
            <a:ext uri="{FF2B5EF4-FFF2-40B4-BE49-F238E27FC236}">
              <a16:creationId xmlns:a16="http://schemas.microsoft.com/office/drawing/2014/main" id="{9EC5653D-FF7D-4159-B1E9-5E4A1E53B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35</xdr:row>
      <xdr:rowOff>0</xdr:rowOff>
    </xdr:from>
    <xdr:to>
      <xdr:col>16</xdr:col>
      <xdr:colOff>0</xdr:colOff>
      <xdr:row>49</xdr:row>
      <xdr:rowOff>0</xdr:rowOff>
    </xdr:to>
    <xdr:graphicFrame macro="">
      <xdr:nvGraphicFramePr>
        <xdr:cNvPr id="5" name="Chart 4">
          <a:extLst>
            <a:ext uri="{FF2B5EF4-FFF2-40B4-BE49-F238E27FC236}">
              <a16:creationId xmlns:a16="http://schemas.microsoft.com/office/drawing/2014/main" id="{89364F93-59E0-4DA2-8906-6C3752E65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xdr:row>
      <xdr:rowOff>0</xdr:rowOff>
    </xdr:from>
    <xdr:to>
      <xdr:col>16</xdr:col>
      <xdr:colOff>0</xdr:colOff>
      <xdr:row>13</xdr:row>
      <xdr:rowOff>152400</xdr:rowOff>
    </xdr:to>
    <mc:AlternateContent xmlns:mc="http://schemas.openxmlformats.org/markup-compatibility/2006" xmlns:a14="http://schemas.microsoft.com/office/drawing/2010/main">
      <mc:Choice Requires="a14">
        <xdr:graphicFrame macro="">
          <xdr:nvGraphicFramePr>
            <xdr:cNvPr id="6" name="Weather">
              <a:extLst>
                <a:ext uri="{FF2B5EF4-FFF2-40B4-BE49-F238E27FC236}">
                  <a16:creationId xmlns:a16="http://schemas.microsoft.com/office/drawing/2014/main" id="{926D48C4-86EE-45F4-9F1D-33F96493ECA9}"/>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15878175" y="2200275"/>
              <a:ext cx="20574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8</xdr:row>
      <xdr:rowOff>0</xdr:rowOff>
    </xdr:from>
    <xdr:to>
      <xdr:col>13</xdr:col>
      <xdr:colOff>0</xdr:colOff>
      <xdr:row>13</xdr:row>
      <xdr:rowOff>152400</xdr:rowOff>
    </xdr:to>
    <mc:AlternateContent xmlns:mc="http://schemas.openxmlformats.org/markup-compatibility/2006" xmlns:a14="http://schemas.microsoft.com/office/drawing/2010/main">
      <mc:Choice Requires="a14">
        <xdr:graphicFrame macro="">
          <xdr:nvGraphicFramePr>
            <xdr:cNvPr id="7" name="Weekday_By Name 1">
              <a:extLst>
                <a:ext uri="{FF2B5EF4-FFF2-40B4-BE49-F238E27FC236}">
                  <a16:creationId xmlns:a16="http://schemas.microsoft.com/office/drawing/2014/main" id="{4CA41FB2-1994-4B1C-A313-58BF78F2610B}"/>
                </a:ext>
              </a:extLst>
            </xdr:cNvPr>
            <xdr:cNvGraphicFramePr/>
          </xdr:nvGraphicFramePr>
          <xdr:xfrm>
            <a:off x="0" y="0"/>
            <a:ext cx="0" cy="0"/>
          </xdr:xfrm>
          <a:graphic>
            <a:graphicData uri="http://schemas.microsoft.com/office/drawing/2010/slicer">
              <sle:slicer xmlns:sle="http://schemas.microsoft.com/office/drawing/2010/slicer" name="Weekday_By Name 1"/>
            </a:graphicData>
          </a:graphic>
        </xdr:graphicFrame>
      </mc:Choice>
      <mc:Fallback xmlns="">
        <xdr:sp macro="" textlink="">
          <xdr:nvSpPr>
            <xdr:cNvPr id="0" name=""/>
            <xdr:cNvSpPr>
              <a:spLocks noTextEdit="1"/>
            </xdr:cNvSpPr>
          </xdr:nvSpPr>
          <xdr:spPr>
            <a:xfrm>
              <a:off x="12277725" y="2200275"/>
              <a:ext cx="360045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8</xdr:row>
      <xdr:rowOff>0</xdr:rowOff>
    </xdr:from>
    <xdr:to>
      <xdr:col>9</xdr:col>
      <xdr:colOff>0</xdr:colOff>
      <xdr:row>13</xdr:row>
      <xdr:rowOff>152400</xdr:rowOff>
    </xdr:to>
    <mc:AlternateContent xmlns:mc="http://schemas.openxmlformats.org/markup-compatibility/2006" xmlns:a14="http://schemas.microsoft.com/office/drawing/2010/main">
      <mc:Choice Requires="a14">
        <xdr:graphicFrame macro="">
          <xdr:nvGraphicFramePr>
            <xdr:cNvPr id="8" name="Demand Category">
              <a:extLst>
                <a:ext uri="{FF2B5EF4-FFF2-40B4-BE49-F238E27FC236}">
                  <a16:creationId xmlns:a16="http://schemas.microsoft.com/office/drawing/2014/main" id="{7A04A72D-713C-4CFE-A7DC-927B23488B90}"/>
                </a:ext>
              </a:extLst>
            </xdr:cNvPr>
            <xdr:cNvGraphicFramePr/>
          </xdr:nvGraphicFramePr>
          <xdr:xfrm>
            <a:off x="0" y="0"/>
            <a:ext cx="0" cy="0"/>
          </xdr:xfrm>
          <a:graphic>
            <a:graphicData uri="http://schemas.microsoft.com/office/drawing/2010/slicer">
              <sle:slicer xmlns:sle="http://schemas.microsoft.com/office/drawing/2010/slicer" name="Demand Category"/>
            </a:graphicData>
          </a:graphic>
        </xdr:graphicFrame>
      </mc:Choice>
      <mc:Fallback xmlns="">
        <xdr:sp macro="" textlink="">
          <xdr:nvSpPr>
            <xdr:cNvPr id="0" name=""/>
            <xdr:cNvSpPr>
              <a:spLocks noTextEdit="1"/>
            </xdr:cNvSpPr>
          </xdr:nvSpPr>
          <xdr:spPr>
            <a:xfrm>
              <a:off x="6543675" y="2200275"/>
              <a:ext cx="573405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361950</xdr:colOff>
      <xdr:row>8</xdr:row>
      <xdr:rowOff>0</xdr:rowOff>
    </xdr:from>
    <xdr:to>
      <xdr:col>6</xdr:col>
      <xdr:colOff>0</xdr:colOff>
      <xdr:row>13</xdr:row>
      <xdr:rowOff>152400</xdr:rowOff>
    </xdr:to>
    <mc:AlternateContent xmlns:mc="http://schemas.openxmlformats.org/markup-compatibility/2006" xmlns:a14="http://schemas.microsoft.com/office/drawing/2010/main">
      <mc:Choice Requires="a14">
        <xdr:graphicFrame macro="">
          <xdr:nvGraphicFramePr>
            <xdr:cNvPr id="9" name="Rash Hour">
              <a:extLst>
                <a:ext uri="{FF2B5EF4-FFF2-40B4-BE49-F238E27FC236}">
                  <a16:creationId xmlns:a16="http://schemas.microsoft.com/office/drawing/2014/main" id="{1A71513A-3D5B-4568-BC3B-FA1AB1B22C71}"/>
                </a:ext>
              </a:extLst>
            </xdr:cNvPr>
            <xdr:cNvGraphicFramePr/>
          </xdr:nvGraphicFramePr>
          <xdr:xfrm>
            <a:off x="0" y="0"/>
            <a:ext cx="0" cy="0"/>
          </xdr:xfrm>
          <a:graphic>
            <a:graphicData uri="http://schemas.microsoft.com/office/drawing/2010/slicer">
              <sle:slicer xmlns:sle="http://schemas.microsoft.com/office/drawing/2010/slicer" name="Rash Hour"/>
            </a:graphicData>
          </a:graphic>
        </xdr:graphicFrame>
      </mc:Choice>
      <mc:Fallback xmlns="">
        <xdr:sp macro="" textlink="">
          <xdr:nvSpPr>
            <xdr:cNvPr id="0" name=""/>
            <xdr:cNvSpPr>
              <a:spLocks noTextEdit="1"/>
            </xdr:cNvSpPr>
          </xdr:nvSpPr>
          <xdr:spPr>
            <a:xfrm>
              <a:off x="2419350" y="2200275"/>
              <a:ext cx="4124325"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3</xdr:col>
      <xdr:colOff>352424</xdr:colOff>
      <xdr:row>13</xdr:row>
      <xdr:rowOff>152400</xdr:rowOff>
    </xdr:to>
    <mc:AlternateContent xmlns:mc="http://schemas.openxmlformats.org/markup-compatibility/2006" xmlns:a14="http://schemas.microsoft.com/office/drawing/2010/main">
      <mc:Choice Requires="a14">
        <xdr:graphicFrame macro="">
          <xdr:nvGraphicFramePr>
            <xdr:cNvPr id="10" name="Times of Day 1">
              <a:extLst>
                <a:ext uri="{FF2B5EF4-FFF2-40B4-BE49-F238E27FC236}">
                  <a16:creationId xmlns:a16="http://schemas.microsoft.com/office/drawing/2014/main" id="{62F6B336-CBE3-45A9-BCEF-ECFDB1B1B354}"/>
                </a:ext>
              </a:extLst>
            </xdr:cNvPr>
            <xdr:cNvGraphicFramePr/>
          </xdr:nvGraphicFramePr>
          <xdr:xfrm>
            <a:off x="0" y="0"/>
            <a:ext cx="0" cy="0"/>
          </xdr:xfrm>
          <a:graphic>
            <a:graphicData uri="http://schemas.microsoft.com/office/drawing/2010/slicer">
              <sle:slicer xmlns:sle="http://schemas.microsoft.com/office/drawing/2010/slicer" name="Times of Day 1"/>
            </a:graphicData>
          </a:graphic>
        </xdr:graphicFrame>
      </mc:Choice>
      <mc:Fallback xmlns="">
        <xdr:sp macro="" textlink="">
          <xdr:nvSpPr>
            <xdr:cNvPr id="0" name=""/>
            <xdr:cNvSpPr>
              <a:spLocks noTextEdit="1"/>
            </xdr:cNvSpPr>
          </xdr:nvSpPr>
          <xdr:spPr>
            <a:xfrm>
              <a:off x="0" y="2200275"/>
              <a:ext cx="2409824"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49</xdr:row>
      <xdr:rowOff>0</xdr:rowOff>
    </xdr:from>
    <xdr:to>
      <xdr:col>8</xdr:col>
      <xdr:colOff>0</xdr:colOff>
      <xdr:row>63</xdr:row>
      <xdr:rowOff>76200</xdr:rowOff>
    </xdr:to>
    <xdr:graphicFrame macro="">
      <xdr:nvGraphicFramePr>
        <xdr:cNvPr id="11" name="Chart 10">
          <a:extLst>
            <a:ext uri="{FF2B5EF4-FFF2-40B4-BE49-F238E27FC236}">
              <a16:creationId xmlns:a16="http://schemas.microsoft.com/office/drawing/2014/main" id="{6C8C21D2-5A12-4EBC-B181-0BCBC6C1C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49</xdr:row>
      <xdr:rowOff>0</xdr:rowOff>
    </xdr:from>
    <xdr:to>
      <xdr:col>15</xdr:col>
      <xdr:colOff>666750</xdr:colOff>
      <xdr:row>63</xdr:row>
      <xdr:rowOff>76200</xdr:rowOff>
    </xdr:to>
    <xdr:graphicFrame macro="">
      <xdr:nvGraphicFramePr>
        <xdr:cNvPr id="14" name="Chart 13">
          <a:extLst>
            <a:ext uri="{FF2B5EF4-FFF2-40B4-BE49-F238E27FC236}">
              <a16:creationId xmlns:a16="http://schemas.microsoft.com/office/drawing/2014/main" id="{C0E88B83-EB95-40B2-A5D2-ECC911B4B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76200</xdr:colOff>
      <xdr:row>4</xdr:row>
      <xdr:rowOff>142875</xdr:rowOff>
    </xdr:from>
    <xdr:to>
      <xdr:col>19</xdr:col>
      <xdr:colOff>247650</xdr:colOff>
      <xdr:row>26</xdr:row>
      <xdr:rowOff>14287</xdr:rowOff>
    </xdr:to>
    <xdr:graphicFrame macro="">
      <xdr:nvGraphicFramePr>
        <xdr:cNvPr id="2" name="Chart 1">
          <a:extLst>
            <a:ext uri="{FF2B5EF4-FFF2-40B4-BE49-F238E27FC236}">
              <a16:creationId xmlns:a16="http://schemas.microsoft.com/office/drawing/2014/main" id="{2EEAE27E-46CE-4A7D-9260-E5AEC2FBE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123825</xdr:colOff>
      <xdr:row>5</xdr:row>
      <xdr:rowOff>52387</xdr:rowOff>
    </xdr:from>
    <xdr:to>
      <xdr:col>14</xdr:col>
      <xdr:colOff>428625</xdr:colOff>
      <xdr:row>19</xdr:row>
      <xdr:rowOff>128587</xdr:rowOff>
    </xdr:to>
    <xdr:graphicFrame macro="">
      <xdr:nvGraphicFramePr>
        <xdr:cNvPr id="2" name="Chart 1">
          <a:extLst>
            <a:ext uri="{FF2B5EF4-FFF2-40B4-BE49-F238E27FC236}">
              <a16:creationId xmlns:a16="http://schemas.microsoft.com/office/drawing/2014/main" id="{1568853E-8DE9-4040-9487-C81AE9214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476250</xdr:colOff>
      <xdr:row>11</xdr:row>
      <xdr:rowOff>128587</xdr:rowOff>
    </xdr:from>
    <xdr:to>
      <xdr:col>14</xdr:col>
      <xdr:colOff>171450</xdr:colOff>
      <xdr:row>26</xdr:row>
      <xdr:rowOff>14287</xdr:rowOff>
    </xdr:to>
    <xdr:graphicFrame macro="">
      <xdr:nvGraphicFramePr>
        <xdr:cNvPr id="2" name="Chart 1">
          <a:extLst>
            <a:ext uri="{FF2B5EF4-FFF2-40B4-BE49-F238E27FC236}">
              <a16:creationId xmlns:a16="http://schemas.microsoft.com/office/drawing/2014/main" id="{B9AD49A8-5618-49B8-9BEB-94A684514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600075</xdr:colOff>
      <xdr:row>11</xdr:row>
      <xdr:rowOff>128587</xdr:rowOff>
    </xdr:from>
    <xdr:to>
      <xdr:col>14</xdr:col>
      <xdr:colOff>295275</xdr:colOff>
      <xdr:row>26</xdr:row>
      <xdr:rowOff>14287</xdr:rowOff>
    </xdr:to>
    <xdr:graphicFrame macro="">
      <xdr:nvGraphicFramePr>
        <xdr:cNvPr id="2" name="Chart 1">
          <a:extLst>
            <a:ext uri="{FF2B5EF4-FFF2-40B4-BE49-F238E27FC236}">
              <a16:creationId xmlns:a16="http://schemas.microsoft.com/office/drawing/2014/main" id="{B591DB61-DDC9-4751-B9D6-89B667658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595311</xdr:colOff>
      <xdr:row>0</xdr:row>
      <xdr:rowOff>85726</xdr:rowOff>
    </xdr:from>
    <xdr:to>
      <xdr:col>14</xdr:col>
      <xdr:colOff>619125</xdr:colOff>
      <xdr:row>14</xdr:row>
      <xdr:rowOff>142875</xdr:rowOff>
    </xdr:to>
    <xdr:graphicFrame macro="">
      <xdr:nvGraphicFramePr>
        <xdr:cNvPr id="3" name="Chart 2">
          <a:extLst>
            <a:ext uri="{FF2B5EF4-FFF2-40B4-BE49-F238E27FC236}">
              <a16:creationId xmlns:a16="http://schemas.microsoft.com/office/drawing/2014/main" id="{AFA614B4-9994-4F27-A75D-1157174A5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90487</xdr:colOff>
      <xdr:row>4</xdr:row>
      <xdr:rowOff>4762</xdr:rowOff>
    </xdr:from>
    <xdr:to>
      <xdr:col>8</xdr:col>
      <xdr:colOff>547687</xdr:colOff>
      <xdr:row>17</xdr:row>
      <xdr:rowOff>23812</xdr:rowOff>
    </xdr:to>
    <xdr:graphicFrame macro="">
      <xdr:nvGraphicFramePr>
        <xdr:cNvPr id="2" name="Chart 1">
          <a:extLst>
            <a:ext uri="{FF2B5EF4-FFF2-40B4-BE49-F238E27FC236}">
              <a16:creationId xmlns:a16="http://schemas.microsoft.com/office/drawing/2014/main" id="{4EE5D74C-B42A-4073-91FE-13A7F4E1C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471487</xdr:colOff>
      <xdr:row>4</xdr:row>
      <xdr:rowOff>4762</xdr:rowOff>
    </xdr:from>
    <xdr:to>
      <xdr:col>9</xdr:col>
      <xdr:colOff>242887</xdr:colOff>
      <xdr:row>17</xdr:row>
      <xdr:rowOff>23812</xdr:rowOff>
    </xdr:to>
    <xdr:graphicFrame macro="">
      <xdr:nvGraphicFramePr>
        <xdr:cNvPr id="3" name="Chart 2">
          <a:extLst>
            <a:ext uri="{FF2B5EF4-FFF2-40B4-BE49-F238E27FC236}">
              <a16:creationId xmlns:a16="http://schemas.microsoft.com/office/drawing/2014/main" id="{46849063-4C66-4A84-AB27-F0E96B400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4762</xdr:colOff>
      <xdr:row>2</xdr:row>
      <xdr:rowOff>200025</xdr:rowOff>
    </xdr:from>
    <xdr:to>
      <xdr:col>10</xdr:col>
      <xdr:colOff>266700</xdr:colOff>
      <xdr:row>16</xdr:row>
      <xdr:rowOff>176212</xdr:rowOff>
    </xdr:to>
    <xdr:graphicFrame macro="">
      <xdr:nvGraphicFramePr>
        <xdr:cNvPr id="2" name="Chart 1">
          <a:extLst>
            <a:ext uri="{FF2B5EF4-FFF2-40B4-BE49-F238E27FC236}">
              <a16:creationId xmlns:a16="http://schemas.microsoft.com/office/drawing/2014/main" id="{AFB9D057-C8E1-4E5C-A5E3-257FBF9EB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471487</xdr:colOff>
      <xdr:row>4</xdr:row>
      <xdr:rowOff>4762</xdr:rowOff>
    </xdr:from>
    <xdr:to>
      <xdr:col>9</xdr:col>
      <xdr:colOff>242887</xdr:colOff>
      <xdr:row>17</xdr:row>
      <xdr:rowOff>23812</xdr:rowOff>
    </xdr:to>
    <xdr:graphicFrame macro="">
      <xdr:nvGraphicFramePr>
        <xdr:cNvPr id="2" name="Chart 1">
          <a:extLst>
            <a:ext uri="{FF2B5EF4-FFF2-40B4-BE49-F238E27FC236}">
              <a16:creationId xmlns:a16="http://schemas.microsoft.com/office/drawing/2014/main" id="{9A1D944C-BA14-477F-AB93-466355CD4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228600</xdr:colOff>
      <xdr:row>1</xdr:row>
      <xdr:rowOff>76200</xdr:rowOff>
    </xdr:from>
    <xdr:to>
      <xdr:col>16</xdr:col>
      <xdr:colOff>0</xdr:colOff>
      <xdr:row>18</xdr:row>
      <xdr:rowOff>42862</xdr:rowOff>
    </xdr:to>
    <xdr:graphicFrame macro="">
      <xdr:nvGraphicFramePr>
        <xdr:cNvPr id="2" name="Chart 1">
          <a:extLst>
            <a:ext uri="{FF2B5EF4-FFF2-40B4-BE49-F238E27FC236}">
              <a16:creationId xmlns:a16="http://schemas.microsoft.com/office/drawing/2014/main" id="{ED454412-8694-40C2-9F94-AFA0289FA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2</xdr:col>
      <xdr:colOff>295274</xdr:colOff>
      <xdr:row>3</xdr:row>
      <xdr:rowOff>95250</xdr:rowOff>
    </xdr:from>
    <xdr:to>
      <xdr:col>12</xdr:col>
      <xdr:colOff>342900</xdr:colOff>
      <xdr:row>18</xdr:row>
      <xdr:rowOff>166687</xdr:rowOff>
    </xdr:to>
    <xdr:graphicFrame macro="">
      <xdr:nvGraphicFramePr>
        <xdr:cNvPr id="2" name="Chart 1">
          <a:extLst>
            <a:ext uri="{FF2B5EF4-FFF2-40B4-BE49-F238E27FC236}">
              <a16:creationId xmlns:a16="http://schemas.microsoft.com/office/drawing/2014/main" id="{618FB96F-5630-48D2-AED3-C591112CC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4</xdr:col>
      <xdr:colOff>238125</xdr:colOff>
      <xdr:row>2</xdr:row>
      <xdr:rowOff>33337</xdr:rowOff>
    </xdr:from>
    <xdr:to>
      <xdr:col>11</xdr:col>
      <xdr:colOff>542925</xdr:colOff>
      <xdr:row>16</xdr:row>
      <xdr:rowOff>109537</xdr:rowOff>
    </xdr:to>
    <xdr:graphicFrame macro="">
      <xdr:nvGraphicFramePr>
        <xdr:cNvPr id="2" name="Chart 1">
          <a:extLst>
            <a:ext uri="{FF2B5EF4-FFF2-40B4-BE49-F238E27FC236}">
              <a16:creationId xmlns:a16="http://schemas.microsoft.com/office/drawing/2014/main" id="{ACE199F6-4DE6-415B-8862-F7A565476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4</xdr:col>
      <xdr:colOff>438150</xdr:colOff>
      <xdr:row>1</xdr:row>
      <xdr:rowOff>33337</xdr:rowOff>
    </xdr:from>
    <xdr:to>
      <xdr:col>12</xdr:col>
      <xdr:colOff>133350</xdr:colOff>
      <xdr:row>15</xdr:row>
      <xdr:rowOff>109537</xdr:rowOff>
    </xdr:to>
    <xdr:graphicFrame macro="">
      <xdr:nvGraphicFramePr>
        <xdr:cNvPr id="2" name="Chart 1">
          <a:extLst>
            <a:ext uri="{FF2B5EF4-FFF2-40B4-BE49-F238E27FC236}">
              <a16:creationId xmlns:a16="http://schemas.microsoft.com/office/drawing/2014/main" id="{518740C4-2588-4048-BA86-7E329C6AB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238125</xdr:colOff>
      <xdr:row>1</xdr:row>
      <xdr:rowOff>119062</xdr:rowOff>
    </xdr:from>
    <xdr:to>
      <xdr:col>13</xdr:col>
      <xdr:colOff>542925</xdr:colOff>
      <xdr:row>16</xdr:row>
      <xdr:rowOff>4762</xdr:rowOff>
    </xdr:to>
    <xdr:graphicFrame macro="">
      <xdr:nvGraphicFramePr>
        <xdr:cNvPr id="2" name="Chart 1">
          <a:extLst>
            <a:ext uri="{FF2B5EF4-FFF2-40B4-BE49-F238E27FC236}">
              <a16:creationId xmlns:a16="http://schemas.microsoft.com/office/drawing/2014/main" id="{9A29293B-57D3-45FA-94DC-D5551F12C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466725</xdr:colOff>
      <xdr:row>5</xdr:row>
      <xdr:rowOff>33337</xdr:rowOff>
    </xdr:from>
    <xdr:to>
      <xdr:col>19</xdr:col>
      <xdr:colOff>219074</xdr:colOff>
      <xdr:row>19</xdr:row>
      <xdr:rowOff>109537</xdr:rowOff>
    </xdr:to>
    <xdr:graphicFrame macro="">
      <xdr:nvGraphicFramePr>
        <xdr:cNvPr id="2" name="Chart 1">
          <a:extLst>
            <a:ext uri="{FF2B5EF4-FFF2-40B4-BE49-F238E27FC236}">
              <a16:creationId xmlns:a16="http://schemas.microsoft.com/office/drawing/2014/main" id="{6A4B5B13-300B-4EC1-AB62-767870960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152400</xdr:colOff>
      <xdr:row>11</xdr:row>
      <xdr:rowOff>128587</xdr:rowOff>
    </xdr:from>
    <xdr:to>
      <xdr:col>19</xdr:col>
      <xdr:colOff>57150</xdr:colOff>
      <xdr:row>26</xdr:row>
      <xdr:rowOff>14287</xdr:rowOff>
    </xdr:to>
    <xdr:graphicFrame macro="">
      <xdr:nvGraphicFramePr>
        <xdr:cNvPr id="2" name="Chart 1">
          <a:extLst>
            <a:ext uri="{FF2B5EF4-FFF2-40B4-BE49-F238E27FC236}">
              <a16:creationId xmlns:a16="http://schemas.microsoft.com/office/drawing/2014/main" id="{274A4A44-7A9E-4BD8-B79B-9A521A8F8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381000</xdr:colOff>
      <xdr:row>10</xdr:row>
      <xdr:rowOff>76200</xdr:rowOff>
    </xdr:from>
    <xdr:to>
      <xdr:col>15</xdr:col>
      <xdr:colOff>428625</xdr:colOff>
      <xdr:row>42</xdr:row>
      <xdr:rowOff>19050</xdr:rowOff>
    </xdr:to>
    <xdr:graphicFrame macro="">
      <xdr:nvGraphicFramePr>
        <xdr:cNvPr id="2" name="Chart 1">
          <a:extLst>
            <a:ext uri="{FF2B5EF4-FFF2-40B4-BE49-F238E27FC236}">
              <a16:creationId xmlns:a16="http://schemas.microsoft.com/office/drawing/2014/main" id="{53780DD3-B9E0-4084-A5C2-24FC794B8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552449</xdr:colOff>
      <xdr:row>10</xdr:row>
      <xdr:rowOff>123825</xdr:rowOff>
    </xdr:from>
    <xdr:to>
      <xdr:col>15</xdr:col>
      <xdr:colOff>400050</xdr:colOff>
      <xdr:row>26</xdr:row>
      <xdr:rowOff>14287</xdr:rowOff>
    </xdr:to>
    <xdr:graphicFrame macro="">
      <xdr:nvGraphicFramePr>
        <xdr:cNvPr id="2" name="Chart 1">
          <a:extLst>
            <a:ext uri="{FF2B5EF4-FFF2-40B4-BE49-F238E27FC236}">
              <a16:creationId xmlns:a16="http://schemas.microsoft.com/office/drawing/2014/main" id="{B7F73E41-BC94-4919-8E2E-DDBA16341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552449</xdr:colOff>
      <xdr:row>6</xdr:row>
      <xdr:rowOff>57150</xdr:rowOff>
    </xdr:from>
    <xdr:to>
      <xdr:col>18</xdr:col>
      <xdr:colOff>342900</xdr:colOff>
      <xdr:row>28</xdr:row>
      <xdr:rowOff>0</xdr:rowOff>
    </xdr:to>
    <xdr:graphicFrame macro="">
      <xdr:nvGraphicFramePr>
        <xdr:cNvPr id="2" name="Chart 1">
          <a:extLst>
            <a:ext uri="{FF2B5EF4-FFF2-40B4-BE49-F238E27FC236}">
              <a16:creationId xmlns:a16="http://schemas.microsoft.com/office/drawing/2014/main" id="{5FF1739E-6D0D-43F8-B0AE-E93061A6A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6</xdr:col>
      <xdr:colOff>66674</xdr:colOff>
      <xdr:row>11</xdr:row>
      <xdr:rowOff>128587</xdr:rowOff>
    </xdr:from>
    <xdr:to>
      <xdr:col>15</xdr:col>
      <xdr:colOff>466725</xdr:colOff>
      <xdr:row>26</xdr:row>
      <xdr:rowOff>14287</xdr:rowOff>
    </xdr:to>
    <xdr:graphicFrame macro="">
      <xdr:nvGraphicFramePr>
        <xdr:cNvPr id="2" name="Chart 1">
          <a:extLst>
            <a:ext uri="{FF2B5EF4-FFF2-40B4-BE49-F238E27FC236}">
              <a16:creationId xmlns:a16="http://schemas.microsoft.com/office/drawing/2014/main" id="{99F3298C-F1F1-4032-811C-5C10D32CB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2</xdr:col>
      <xdr:colOff>476250</xdr:colOff>
      <xdr:row>3</xdr:row>
      <xdr:rowOff>19050</xdr:rowOff>
    </xdr:from>
    <xdr:to>
      <xdr:col>13</xdr:col>
      <xdr:colOff>600075</xdr:colOff>
      <xdr:row>17</xdr:row>
      <xdr:rowOff>95250</xdr:rowOff>
    </xdr:to>
    <xdr:graphicFrame macro="">
      <xdr:nvGraphicFramePr>
        <xdr:cNvPr id="2" name="Chart 1">
          <a:extLst>
            <a:ext uri="{FF2B5EF4-FFF2-40B4-BE49-F238E27FC236}">
              <a16:creationId xmlns:a16="http://schemas.microsoft.com/office/drawing/2014/main" id="{0E816B17-801F-4A48-B732-983F92351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476250</xdr:colOff>
      <xdr:row>17</xdr:row>
      <xdr:rowOff>123824</xdr:rowOff>
    </xdr:from>
    <xdr:to>
      <xdr:col>13</xdr:col>
      <xdr:colOff>600075</xdr:colOff>
      <xdr:row>42</xdr:row>
      <xdr:rowOff>19049</xdr:rowOff>
    </xdr:to>
    <xdr:graphicFrame macro="">
      <xdr:nvGraphicFramePr>
        <xdr:cNvPr id="7" name="Chart 6">
          <a:extLst>
            <a:ext uri="{FF2B5EF4-FFF2-40B4-BE49-F238E27FC236}">
              <a16:creationId xmlns:a16="http://schemas.microsoft.com/office/drawing/2014/main" id="{8913D868-9938-4EC2-9952-96D2A3BE8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590550</xdr:colOff>
      <xdr:row>17</xdr:row>
      <xdr:rowOff>104775</xdr:rowOff>
    </xdr:from>
    <xdr:to>
      <xdr:col>27</xdr:col>
      <xdr:colOff>0</xdr:colOff>
      <xdr:row>42</xdr:row>
      <xdr:rowOff>28575</xdr:rowOff>
    </xdr:to>
    <xdr:graphicFrame macro="">
      <xdr:nvGraphicFramePr>
        <xdr:cNvPr id="8" name="Chart 7">
          <a:extLst>
            <a:ext uri="{FF2B5EF4-FFF2-40B4-BE49-F238E27FC236}">
              <a16:creationId xmlns:a16="http://schemas.microsoft.com/office/drawing/2014/main" id="{58DC51A1-B1C9-44FD-8760-6632BEAEA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200025</xdr:rowOff>
    </xdr:from>
    <xdr:to>
      <xdr:col>2</xdr:col>
      <xdr:colOff>457200</xdr:colOff>
      <xdr:row>13</xdr:row>
      <xdr:rowOff>76200</xdr:rowOff>
    </xdr:to>
    <mc:AlternateContent xmlns:mc="http://schemas.openxmlformats.org/markup-compatibility/2006">
      <mc:Choice xmlns:a14="http://schemas.microsoft.com/office/drawing/2010/main" Requires="a14">
        <xdr:graphicFrame macro="">
          <xdr:nvGraphicFramePr>
            <xdr:cNvPr id="4" name="Weekday_By Name">
              <a:extLst>
                <a:ext uri="{FF2B5EF4-FFF2-40B4-BE49-F238E27FC236}">
                  <a16:creationId xmlns:a16="http://schemas.microsoft.com/office/drawing/2014/main" id="{283F4EE4-D7AC-4D21-828D-1F8D786C4334}"/>
                </a:ext>
              </a:extLst>
            </xdr:cNvPr>
            <xdr:cNvGraphicFramePr/>
          </xdr:nvGraphicFramePr>
          <xdr:xfrm>
            <a:off x="0" y="0"/>
            <a:ext cx="0" cy="0"/>
          </xdr:xfrm>
          <a:graphic>
            <a:graphicData uri="http://schemas.microsoft.com/office/drawing/2010/slicer">
              <sle:slicer xmlns:sle="http://schemas.microsoft.com/office/drawing/2010/slicer" name="Weekday_By Name"/>
            </a:graphicData>
          </a:graphic>
        </xdr:graphicFrame>
      </mc:Choice>
      <mc:Fallback>
        <xdr:sp macro="" textlink="">
          <xdr:nvSpPr>
            <xdr:cNvPr id="0" name=""/>
            <xdr:cNvSpPr>
              <a:spLocks noTextEdit="1"/>
            </xdr:cNvSpPr>
          </xdr:nvSpPr>
          <xdr:spPr>
            <a:xfrm>
              <a:off x="0" y="742950"/>
              <a:ext cx="1828800" cy="2181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285750</xdr:colOff>
      <xdr:row>2</xdr:row>
      <xdr:rowOff>200026</xdr:rowOff>
    </xdr:from>
    <xdr:to>
      <xdr:col>30</xdr:col>
      <xdr:colOff>57150</xdr:colOff>
      <xdr:row>9</xdr:row>
      <xdr:rowOff>123826</xdr:rowOff>
    </xdr:to>
    <mc:AlternateContent xmlns:mc="http://schemas.openxmlformats.org/markup-compatibility/2006">
      <mc:Choice xmlns:a14="http://schemas.microsoft.com/office/drawing/2010/main" Requires="a14">
        <xdr:graphicFrame macro="">
          <xdr:nvGraphicFramePr>
            <xdr:cNvPr id="5" name="weathersit">
              <a:extLst>
                <a:ext uri="{FF2B5EF4-FFF2-40B4-BE49-F238E27FC236}">
                  <a16:creationId xmlns:a16="http://schemas.microsoft.com/office/drawing/2014/main" id="{D6F3A1D3-D794-4373-8B15-3EDC5EB24226}"/>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dr:sp macro="" textlink="">
          <xdr:nvSpPr>
            <xdr:cNvPr id="0" name=""/>
            <xdr:cNvSpPr>
              <a:spLocks noTextEdit="1"/>
            </xdr:cNvSpPr>
          </xdr:nvSpPr>
          <xdr:spPr>
            <a:xfrm>
              <a:off x="18802350" y="742951"/>
              <a:ext cx="18288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13</xdr:row>
      <xdr:rowOff>66675</xdr:rowOff>
    </xdr:from>
    <xdr:to>
      <xdr:col>2</xdr:col>
      <xdr:colOff>476250</xdr:colOff>
      <xdr:row>25</xdr:row>
      <xdr:rowOff>76200</xdr:rowOff>
    </xdr:to>
    <mc:AlternateContent xmlns:mc="http://schemas.openxmlformats.org/markup-compatibility/2006">
      <mc:Choice xmlns:a14="http://schemas.microsoft.com/office/drawing/2010/main" Requires="a14">
        <xdr:graphicFrame macro="">
          <xdr:nvGraphicFramePr>
            <xdr:cNvPr id="9" name="hr">
              <a:extLst>
                <a:ext uri="{FF2B5EF4-FFF2-40B4-BE49-F238E27FC236}">
                  <a16:creationId xmlns:a16="http://schemas.microsoft.com/office/drawing/2014/main" id="{32470199-E10D-4346-8709-692CB6E453E7}"/>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dr:sp macro="" textlink="">
          <xdr:nvSpPr>
            <xdr:cNvPr id="0" name=""/>
            <xdr:cNvSpPr>
              <a:spLocks noTextEdit="1"/>
            </xdr:cNvSpPr>
          </xdr:nvSpPr>
          <xdr:spPr>
            <a:xfrm>
              <a:off x="19050" y="2914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314325</xdr:colOff>
      <xdr:row>9</xdr:row>
      <xdr:rowOff>38100</xdr:rowOff>
    </xdr:from>
    <xdr:to>
      <xdr:col>30</xdr:col>
      <xdr:colOff>85725</xdr:colOff>
      <xdr:row>15</xdr:row>
      <xdr:rowOff>142875</xdr:rowOff>
    </xdr:to>
    <mc:AlternateContent xmlns:mc="http://schemas.openxmlformats.org/markup-compatibility/2006">
      <mc:Choice xmlns:a14="http://schemas.microsoft.com/office/drawing/2010/main" Requires="a14">
        <xdr:graphicFrame macro="">
          <xdr:nvGraphicFramePr>
            <xdr:cNvPr id="10" name="Times of Day">
              <a:extLst>
                <a:ext uri="{FF2B5EF4-FFF2-40B4-BE49-F238E27FC236}">
                  <a16:creationId xmlns:a16="http://schemas.microsoft.com/office/drawing/2014/main" id="{350DE454-B55E-4C8F-90A4-6E8E800CA2E4}"/>
                </a:ext>
              </a:extLst>
            </xdr:cNvPr>
            <xdr:cNvGraphicFramePr/>
          </xdr:nvGraphicFramePr>
          <xdr:xfrm>
            <a:off x="0" y="0"/>
            <a:ext cx="0" cy="0"/>
          </xdr:xfrm>
          <a:graphic>
            <a:graphicData uri="http://schemas.microsoft.com/office/drawing/2010/slicer">
              <sle:slicer xmlns:sle="http://schemas.microsoft.com/office/drawing/2010/slicer" name="Times of Day"/>
            </a:graphicData>
          </a:graphic>
        </xdr:graphicFrame>
      </mc:Choice>
      <mc:Fallback>
        <xdr:sp macro="" textlink="">
          <xdr:nvSpPr>
            <xdr:cNvPr id="0" name=""/>
            <xdr:cNvSpPr>
              <a:spLocks noTextEdit="1"/>
            </xdr:cNvSpPr>
          </xdr:nvSpPr>
          <xdr:spPr>
            <a:xfrm>
              <a:off x="18830925" y="2047875"/>
              <a:ext cx="1828800"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590551</xdr:colOff>
      <xdr:row>3</xdr:row>
      <xdr:rowOff>19050</xdr:rowOff>
    </xdr:from>
    <xdr:to>
      <xdr:col>26</xdr:col>
      <xdr:colOff>676275</xdr:colOff>
      <xdr:row>17</xdr:row>
      <xdr:rowOff>95250</xdr:rowOff>
    </xdr:to>
    <xdr:graphicFrame macro="">
      <xdr:nvGraphicFramePr>
        <xdr:cNvPr id="11" name="Chart 10">
          <a:extLst>
            <a:ext uri="{FF2B5EF4-FFF2-40B4-BE49-F238E27FC236}">
              <a16:creationId xmlns:a16="http://schemas.microsoft.com/office/drawing/2014/main" id="{AFFB7281-D149-484C-867C-05132B95B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3</xdr:col>
      <xdr:colOff>428625</xdr:colOff>
      <xdr:row>4</xdr:row>
      <xdr:rowOff>90487</xdr:rowOff>
    </xdr:from>
    <xdr:to>
      <xdr:col>13</xdr:col>
      <xdr:colOff>104775</xdr:colOff>
      <xdr:row>18</xdr:row>
      <xdr:rowOff>166687</xdr:rowOff>
    </xdr:to>
    <xdr:graphicFrame macro="">
      <xdr:nvGraphicFramePr>
        <xdr:cNvPr id="2" name="Chart 1">
          <a:extLst>
            <a:ext uri="{FF2B5EF4-FFF2-40B4-BE49-F238E27FC236}">
              <a16:creationId xmlns:a16="http://schemas.microsoft.com/office/drawing/2014/main" id="{7F3B3190-6246-4C89-B769-11BB75FDD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3</xdr:col>
      <xdr:colOff>142874</xdr:colOff>
      <xdr:row>1</xdr:row>
      <xdr:rowOff>142875</xdr:rowOff>
    </xdr:from>
    <xdr:to>
      <xdr:col>18</xdr:col>
      <xdr:colOff>209549</xdr:colOff>
      <xdr:row>18</xdr:row>
      <xdr:rowOff>166687</xdr:rowOff>
    </xdr:to>
    <xdr:graphicFrame macro="">
      <xdr:nvGraphicFramePr>
        <xdr:cNvPr id="2" name="Chart 1">
          <a:extLst>
            <a:ext uri="{FF2B5EF4-FFF2-40B4-BE49-F238E27FC236}">
              <a16:creationId xmlns:a16="http://schemas.microsoft.com/office/drawing/2014/main" id="{2CE01FA4-A1E0-4DDE-996C-4679FA619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2</xdr:col>
      <xdr:colOff>466724</xdr:colOff>
      <xdr:row>4</xdr:row>
      <xdr:rowOff>90487</xdr:rowOff>
    </xdr:from>
    <xdr:to>
      <xdr:col>12</xdr:col>
      <xdr:colOff>457199</xdr:colOff>
      <xdr:row>18</xdr:row>
      <xdr:rowOff>166687</xdr:rowOff>
    </xdr:to>
    <xdr:graphicFrame macro="">
      <xdr:nvGraphicFramePr>
        <xdr:cNvPr id="2" name="Chart 1">
          <a:extLst>
            <a:ext uri="{FF2B5EF4-FFF2-40B4-BE49-F238E27FC236}">
              <a16:creationId xmlns:a16="http://schemas.microsoft.com/office/drawing/2014/main" id="{335CD4FA-D842-4472-A497-3B589C823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6</xdr:col>
      <xdr:colOff>271462</xdr:colOff>
      <xdr:row>10</xdr:row>
      <xdr:rowOff>119062</xdr:rowOff>
    </xdr:from>
    <xdr:to>
      <xdr:col>13</xdr:col>
      <xdr:colOff>42862</xdr:colOff>
      <xdr:row>23</xdr:row>
      <xdr:rowOff>138112</xdr:rowOff>
    </xdr:to>
    <xdr:graphicFrame macro="">
      <xdr:nvGraphicFramePr>
        <xdr:cNvPr id="2" name="Chart 1">
          <a:extLst>
            <a:ext uri="{FF2B5EF4-FFF2-40B4-BE49-F238E27FC236}">
              <a16:creationId xmlns:a16="http://schemas.microsoft.com/office/drawing/2014/main" id="{113416EC-E3EB-4C20-BCC0-DEEEBEA6F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P\Downloads\Project%20work%20Main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A%20SC%20Project/Project%201/Shee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D Week Vs Demand HeadMap"/>
      <sheetName val="Final D Temparature Bin"/>
      <sheetName val="Final D Demant forcustingChart"/>
      <sheetName val="Final D Demand forcusting"/>
      <sheetName val="Final d Rides by hour "/>
      <sheetName val="Final D Rides by Weather"/>
      <sheetName val="FinalD RidesVsWeekday&amp;Demand"/>
      <sheetName val="FinalD Times of a day"/>
      <sheetName val="Final D Dashboard"/>
      <sheetName val="Final Dataset"/>
      <sheetName val="D1How Many Hours weather occ"/>
      <sheetName val="D3 Demand By Hour"/>
      <sheetName val="D3Demand by Weather"/>
      <sheetName val="D 3Demand by weekday"/>
      <sheetName val="D3 Hr Vs Day Vs Avg Cnt"/>
      <sheetName val="D3Register Vs Casual"/>
      <sheetName val="DatasetA CNT Count VS Day time "/>
      <sheetName val="DatasetA Ridesby Hour"/>
      <sheetName val="DatasetA Rides by Weather"/>
      <sheetName val="DatasetA Rides by Weekday"/>
      <sheetName val="DatasetA Dashboard"/>
      <sheetName val="Dataset A"/>
      <sheetName val="Dataset3"/>
      <sheetName val="D2 HUM VS CNT"/>
      <sheetName val="D2ATEMP VS CNT"/>
      <sheetName val="Dataset2"/>
      <sheetName val="D1 Rash Hour Count"/>
      <sheetName val="Dataset1"/>
    </sheetNames>
    <sheetDataSet>
      <sheetData sheetId="0"/>
      <sheetData sheetId="1"/>
      <sheetData sheetId="2">
        <row r="1">
          <cell r="B1" t="str">
            <v>Cnt</v>
          </cell>
          <cell r="C1" t="str">
            <v>Forecast(Cnt)</v>
          </cell>
          <cell r="D1" t="str">
            <v>Lower Confidence Bound(Cnt)</v>
          </cell>
          <cell r="E1" t="str">
            <v>Upper Confidence Bound(Cnt)</v>
          </cell>
        </row>
        <row r="2">
          <cell r="A2">
            <v>40544</v>
          </cell>
          <cell r="B2">
            <v>985</v>
          </cell>
        </row>
        <row r="3">
          <cell r="A3">
            <v>40545</v>
          </cell>
          <cell r="B3">
            <v>801</v>
          </cell>
        </row>
        <row r="4">
          <cell r="A4">
            <v>40546</v>
          </cell>
          <cell r="B4">
            <v>1349</v>
          </cell>
        </row>
        <row r="5">
          <cell r="A5">
            <v>40547</v>
          </cell>
          <cell r="B5">
            <v>1562</v>
          </cell>
        </row>
        <row r="6">
          <cell r="A6">
            <v>40548</v>
          </cell>
          <cell r="B6">
            <v>1600</v>
          </cell>
        </row>
        <row r="7">
          <cell r="A7">
            <v>40549</v>
          </cell>
          <cell r="B7">
            <v>1606</v>
          </cell>
        </row>
        <row r="8">
          <cell r="A8">
            <v>40550</v>
          </cell>
          <cell r="B8">
            <v>1510</v>
          </cell>
        </row>
        <row r="9">
          <cell r="A9">
            <v>40551</v>
          </cell>
          <cell r="B9">
            <v>959</v>
          </cell>
        </row>
        <row r="10">
          <cell r="A10">
            <v>40552</v>
          </cell>
          <cell r="B10">
            <v>822</v>
          </cell>
        </row>
        <row r="11">
          <cell r="A11">
            <v>40553</v>
          </cell>
          <cell r="B11">
            <v>1321</v>
          </cell>
        </row>
        <row r="12">
          <cell r="A12">
            <v>40554</v>
          </cell>
          <cell r="B12">
            <v>1263</v>
          </cell>
        </row>
        <row r="13">
          <cell r="A13">
            <v>40555</v>
          </cell>
          <cell r="B13">
            <v>1162</v>
          </cell>
        </row>
        <row r="14">
          <cell r="A14">
            <v>40556</v>
          </cell>
          <cell r="B14">
            <v>1406</v>
          </cell>
        </row>
        <row r="15">
          <cell r="A15">
            <v>40557</v>
          </cell>
          <cell r="B15">
            <v>1421</v>
          </cell>
        </row>
        <row r="16">
          <cell r="A16">
            <v>40558</v>
          </cell>
          <cell r="B16">
            <v>1248</v>
          </cell>
        </row>
        <row r="17">
          <cell r="A17">
            <v>40559</v>
          </cell>
          <cell r="B17">
            <v>1204</v>
          </cell>
        </row>
        <row r="18">
          <cell r="A18">
            <v>40560</v>
          </cell>
          <cell r="B18">
            <v>1000</v>
          </cell>
        </row>
        <row r="19">
          <cell r="A19">
            <v>40561</v>
          </cell>
          <cell r="B19">
            <v>683</v>
          </cell>
        </row>
        <row r="20">
          <cell r="A20">
            <v>40562</v>
          </cell>
          <cell r="B20">
            <v>1650</v>
          </cell>
        </row>
        <row r="21">
          <cell r="A21">
            <v>40563</v>
          </cell>
          <cell r="B21">
            <v>1927</v>
          </cell>
        </row>
        <row r="22">
          <cell r="A22">
            <v>40564</v>
          </cell>
          <cell r="B22">
            <v>1543</v>
          </cell>
        </row>
        <row r="23">
          <cell r="A23">
            <v>40565</v>
          </cell>
          <cell r="B23">
            <v>981</v>
          </cell>
        </row>
        <row r="24">
          <cell r="A24">
            <v>40566</v>
          </cell>
          <cell r="B24">
            <v>986</v>
          </cell>
        </row>
        <row r="25">
          <cell r="A25">
            <v>40567</v>
          </cell>
          <cell r="B25">
            <v>1416</v>
          </cell>
        </row>
        <row r="26">
          <cell r="A26">
            <v>40568</v>
          </cell>
          <cell r="B26">
            <v>1985</v>
          </cell>
        </row>
        <row r="27">
          <cell r="A27">
            <v>40569</v>
          </cell>
          <cell r="B27">
            <v>506</v>
          </cell>
        </row>
        <row r="28">
          <cell r="A28">
            <v>40570</v>
          </cell>
          <cell r="B28">
            <v>431</v>
          </cell>
        </row>
        <row r="29">
          <cell r="A29">
            <v>40571</v>
          </cell>
          <cell r="B29">
            <v>1167</v>
          </cell>
        </row>
        <row r="30">
          <cell r="A30">
            <v>40572</v>
          </cell>
          <cell r="B30">
            <v>1098</v>
          </cell>
        </row>
        <row r="31">
          <cell r="A31">
            <v>40573</v>
          </cell>
          <cell r="B31">
            <v>1096</v>
          </cell>
        </row>
        <row r="32">
          <cell r="A32">
            <v>40574</v>
          </cell>
          <cell r="B32">
            <v>1501</v>
          </cell>
        </row>
        <row r="33">
          <cell r="A33">
            <v>40575</v>
          </cell>
          <cell r="B33">
            <v>1360</v>
          </cell>
        </row>
        <row r="34">
          <cell r="A34">
            <v>40576</v>
          </cell>
          <cell r="B34">
            <v>1526</v>
          </cell>
        </row>
        <row r="35">
          <cell r="A35">
            <v>40577</v>
          </cell>
          <cell r="B35">
            <v>1550</v>
          </cell>
        </row>
        <row r="36">
          <cell r="A36">
            <v>40578</v>
          </cell>
          <cell r="B36">
            <v>1708</v>
          </cell>
        </row>
        <row r="37">
          <cell r="A37">
            <v>40579</v>
          </cell>
          <cell r="B37">
            <v>1005</v>
          </cell>
        </row>
        <row r="38">
          <cell r="A38">
            <v>40580</v>
          </cell>
          <cell r="B38">
            <v>1623</v>
          </cell>
        </row>
        <row r="39">
          <cell r="A39">
            <v>40581</v>
          </cell>
          <cell r="B39">
            <v>1712</v>
          </cell>
        </row>
        <row r="40">
          <cell r="A40">
            <v>40582</v>
          </cell>
          <cell r="B40">
            <v>1530</v>
          </cell>
        </row>
        <row r="41">
          <cell r="A41">
            <v>40583</v>
          </cell>
          <cell r="B41">
            <v>1605</v>
          </cell>
        </row>
        <row r="42">
          <cell r="A42">
            <v>40584</v>
          </cell>
          <cell r="B42">
            <v>1538</v>
          </cell>
        </row>
        <row r="43">
          <cell r="A43">
            <v>40585</v>
          </cell>
          <cell r="B43">
            <v>1746</v>
          </cell>
        </row>
        <row r="44">
          <cell r="A44">
            <v>40586</v>
          </cell>
          <cell r="B44">
            <v>1472</v>
          </cell>
        </row>
        <row r="45">
          <cell r="A45">
            <v>40587</v>
          </cell>
          <cell r="B45">
            <v>1589</v>
          </cell>
        </row>
        <row r="46">
          <cell r="A46">
            <v>40588</v>
          </cell>
          <cell r="B46">
            <v>151</v>
          </cell>
          <cell r="C46">
            <v>151</v>
          </cell>
          <cell r="D46">
            <v>151</v>
          </cell>
          <cell r="E46">
            <v>151</v>
          </cell>
        </row>
        <row r="47">
          <cell r="A47">
            <v>40589</v>
          </cell>
          <cell r="C47">
            <v>1387.2167441635288</v>
          </cell>
          <cell r="D47">
            <v>585.50542669163815</v>
          </cell>
          <cell r="E47">
            <v>2188.9280616354195</v>
          </cell>
        </row>
        <row r="48">
          <cell r="A48">
            <v>40590</v>
          </cell>
          <cell r="C48">
            <v>1392.5597746183603</v>
          </cell>
          <cell r="D48">
            <v>586.76970401902065</v>
          </cell>
          <cell r="E48">
            <v>2198.3498452177</v>
          </cell>
        </row>
        <row r="49">
          <cell r="A49">
            <v>40591</v>
          </cell>
          <cell r="C49">
            <v>1397.902805073192</v>
          </cell>
          <cell r="D49">
            <v>587.97397139650093</v>
          </cell>
          <cell r="E49">
            <v>2207.831638749883</v>
          </cell>
        </row>
        <row r="50">
          <cell r="A50">
            <v>40592</v>
          </cell>
          <cell r="C50">
            <v>1403.2458355280237</v>
          </cell>
          <cell r="D50">
            <v>589.11835455358994</v>
          </cell>
          <cell r="E50">
            <v>2217.3733165024573</v>
          </cell>
        </row>
        <row r="51">
          <cell r="A51">
            <v>40593</v>
          </cell>
          <cell r="C51">
            <v>1408.5888659828554</v>
          </cell>
          <cell r="D51">
            <v>590.2029898038752</v>
          </cell>
          <cell r="E51">
            <v>2226.9747421618358</v>
          </cell>
        </row>
        <row r="52">
          <cell r="A52">
            <v>40594</v>
          </cell>
          <cell r="C52">
            <v>1413.9318964376871</v>
          </cell>
          <cell r="D52">
            <v>591.22802367584165</v>
          </cell>
          <cell r="E52">
            <v>2236.6357691995327</v>
          </cell>
        </row>
        <row r="53">
          <cell r="A53">
            <v>40595</v>
          </cell>
          <cell r="C53">
            <v>1419.2749268925186</v>
          </cell>
          <cell r="D53">
            <v>592.19361254419198</v>
          </cell>
          <cell r="E53">
            <v>2246.3562412408451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w Many Hour Each Weather Occo"/>
      <sheetName val="Rash hour Count"/>
      <sheetName val="Sheet1"/>
    </sheetNames>
    <sheetDataSet>
      <sheetData sheetId="0"/>
      <sheetData sheetId="1"/>
      <sheetData sheetId="2">
        <row r="1">
          <cell r="I1" t="str">
            <v>holiday</v>
          </cell>
          <cell r="L1" t="str">
            <v>weathersit</v>
          </cell>
          <cell r="N1" t="str">
            <v>temp</v>
          </cell>
        </row>
        <row r="2">
          <cell r="I2" t="b">
            <v>0</v>
          </cell>
          <cell r="L2">
            <v>1</v>
          </cell>
          <cell r="N2">
            <v>0.24</v>
          </cell>
        </row>
        <row r="3">
          <cell r="I3" t="b">
            <v>0</v>
          </cell>
          <cell r="L3">
            <v>1</v>
          </cell>
          <cell r="N3">
            <v>0.22</v>
          </cell>
        </row>
        <row r="4">
          <cell r="I4" t="b">
            <v>0</v>
          </cell>
          <cell r="L4">
            <v>1</v>
          </cell>
          <cell r="N4">
            <v>0.22</v>
          </cell>
        </row>
        <row r="5">
          <cell r="I5" t="b">
            <v>0</v>
          </cell>
          <cell r="L5">
            <v>1</v>
          </cell>
          <cell r="N5">
            <v>0.24</v>
          </cell>
        </row>
        <row r="6">
          <cell r="I6" t="b">
            <v>0</v>
          </cell>
          <cell r="L6">
            <v>1</v>
          </cell>
          <cell r="N6">
            <v>0.24</v>
          </cell>
        </row>
        <row r="7">
          <cell r="I7" t="b">
            <v>0</v>
          </cell>
          <cell r="L7">
            <v>2</v>
          </cell>
          <cell r="N7">
            <v>0.24</v>
          </cell>
        </row>
        <row r="8">
          <cell r="I8" t="b">
            <v>0</v>
          </cell>
          <cell r="L8">
            <v>1</v>
          </cell>
          <cell r="N8">
            <v>0.22</v>
          </cell>
        </row>
        <row r="9">
          <cell r="I9" t="b">
            <v>0</v>
          </cell>
          <cell r="L9">
            <v>1</v>
          </cell>
          <cell r="N9">
            <v>0.2</v>
          </cell>
        </row>
        <row r="10">
          <cell r="I10" t="b">
            <v>0</v>
          </cell>
          <cell r="L10">
            <v>1</v>
          </cell>
          <cell r="N10">
            <v>0.24</v>
          </cell>
        </row>
        <row r="11">
          <cell r="I11" t="b">
            <v>0</v>
          </cell>
          <cell r="L11">
            <v>1</v>
          </cell>
          <cell r="N11">
            <v>0.32</v>
          </cell>
        </row>
        <row r="12">
          <cell r="I12" t="b">
            <v>0</v>
          </cell>
          <cell r="L12">
            <v>1</v>
          </cell>
          <cell r="N12">
            <v>0.38</v>
          </cell>
        </row>
        <row r="13">
          <cell r="I13" t="b">
            <v>0</v>
          </cell>
          <cell r="L13">
            <v>1</v>
          </cell>
          <cell r="N13">
            <v>0.36</v>
          </cell>
        </row>
        <row r="14">
          <cell r="I14" t="b">
            <v>0</v>
          </cell>
          <cell r="L14">
            <v>1</v>
          </cell>
          <cell r="N14">
            <v>0.42</v>
          </cell>
        </row>
        <row r="15">
          <cell r="I15" t="b">
            <v>0</v>
          </cell>
          <cell r="L15">
            <v>2</v>
          </cell>
          <cell r="N15">
            <v>0.46</v>
          </cell>
        </row>
        <row r="16">
          <cell r="I16" t="b">
            <v>0</v>
          </cell>
          <cell r="L16">
            <v>2</v>
          </cell>
          <cell r="N16">
            <v>0.46</v>
          </cell>
        </row>
        <row r="17">
          <cell r="I17" t="b">
            <v>0</v>
          </cell>
          <cell r="L17">
            <v>2</v>
          </cell>
          <cell r="N17">
            <v>0.44</v>
          </cell>
        </row>
        <row r="18">
          <cell r="I18" t="b">
            <v>0</v>
          </cell>
          <cell r="L18">
            <v>2</v>
          </cell>
          <cell r="N18">
            <v>0.42</v>
          </cell>
        </row>
        <row r="19">
          <cell r="I19" t="b">
            <v>0</v>
          </cell>
          <cell r="L19">
            <v>2</v>
          </cell>
          <cell r="N19">
            <v>0.44</v>
          </cell>
        </row>
        <row r="20">
          <cell r="I20" t="b">
            <v>0</v>
          </cell>
          <cell r="L20">
            <v>3</v>
          </cell>
          <cell r="N20">
            <v>0.42</v>
          </cell>
        </row>
        <row r="21">
          <cell r="I21" t="b">
            <v>0</v>
          </cell>
          <cell r="L21">
            <v>3</v>
          </cell>
          <cell r="N21">
            <v>0.42</v>
          </cell>
        </row>
        <row r="22">
          <cell r="I22" t="b">
            <v>0</v>
          </cell>
          <cell r="L22">
            <v>2</v>
          </cell>
          <cell r="N22">
            <v>0.4</v>
          </cell>
        </row>
        <row r="23">
          <cell r="I23" t="b">
            <v>0</v>
          </cell>
          <cell r="L23">
            <v>2</v>
          </cell>
          <cell r="N23">
            <v>0.4</v>
          </cell>
        </row>
        <row r="24">
          <cell r="I24" t="b">
            <v>0</v>
          </cell>
          <cell r="L24">
            <v>2</v>
          </cell>
          <cell r="N24">
            <v>0.4</v>
          </cell>
        </row>
        <row r="25">
          <cell r="I25" t="b">
            <v>0</v>
          </cell>
          <cell r="L25">
            <v>2</v>
          </cell>
          <cell r="N25">
            <v>0.46</v>
          </cell>
        </row>
        <row r="26">
          <cell r="I26" t="b">
            <v>0</v>
          </cell>
          <cell r="L26">
            <v>2</v>
          </cell>
          <cell r="N26">
            <v>0.46</v>
          </cell>
        </row>
        <row r="27">
          <cell r="I27" t="b">
            <v>0</v>
          </cell>
          <cell r="L27">
            <v>2</v>
          </cell>
          <cell r="N27">
            <v>0.44</v>
          </cell>
        </row>
        <row r="28">
          <cell r="I28" t="b">
            <v>0</v>
          </cell>
          <cell r="L28">
            <v>2</v>
          </cell>
          <cell r="N28">
            <v>0.42</v>
          </cell>
        </row>
        <row r="29">
          <cell r="I29" t="b">
            <v>0</v>
          </cell>
          <cell r="L29">
            <v>2</v>
          </cell>
          <cell r="N29">
            <v>0.46</v>
          </cell>
        </row>
        <row r="30">
          <cell r="I30" t="b">
            <v>0</v>
          </cell>
          <cell r="L30">
            <v>2</v>
          </cell>
          <cell r="N30">
            <v>0.46</v>
          </cell>
        </row>
        <row r="31">
          <cell r="I31" t="b">
            <v>0</v>
          </cell>
          <cell r="L31">
            <v>3</v>
          </cell>
          <cell r="N31">
            <v>0.42</v>
          </cell>
        </row>
        <row r="32">
          <cell r="I32" t="b">
            <v>0</v>
          </cell>
          <cell r="L32">
            <v>2</v>
          </cell>
          <cell r="N32">
            <v>0.4</v>
          </cell>
        </row>
        <row r="33">
          <cell r="I33" t="b">
            <v>0</v>
          </cell>
          <cell r="L33">
            <v>3</v>
          </cell>
          <cell r="N33">
            <v>0.4</v>
          </cell>
        </row>
        <row r="34">
          <cell r="I34" t="b">
            <v>0</v>
          </cell>
          <cell r="L34">
            <v>2</v>
          </cell>
          <cell r="N34">
            <v>0.38</v>
          </cell>
        </row>
        <row r="35">
          <cell r="I35" t="b">
            <v>0</v>
          </cell>
          <cell r="L35">
            <v>2</v>
          </cell>
          <cell r="N35">
            <v>0.36</v>
          </cell>
        </row>
        <row r="36">
          <cell r="I36" t="b">
            <v>0</v>
          </cell>
          <cell r="L36">
            <v>2</v>
          </cell>
          <cell r="N36">
            <v>0.36</v>
          </cell>
        </row>
        <row r="37">
          <cell r="I37" t="b">
            <v>0</v>
          </cell>
          <cell r="L37">
            <v>2</v>
          </cell>
          <cell r="N37">
            <v>0.36</v>
          </cell>
        </row>
        <row r="38">
          <cell r="I38" t="b">
            <v>0</v>
          </cell>
          <cell r="L38">
            <v>2</v>
          </cell>
          <cell r="N38">
            <v>0.36</v>
          </cell>
        </row>
        <row r="39">
          <cell r="I39" t="b">
            <v>0</v>
          </cell>
          <cell r="L39">
            <v>3</v>
          </cell>
          <cell r="N39">
            <v>0.36</v>
          </cell>
        </row>
        <row r="40">
          <cell r="I40" t="b">
            <v>0</v>
          </cell>
          <cell r="L40">
            <v>3</v>
          </cell>
          <cell r="N40">
            <v>0.34</v>
          </cell>
        </row>
        <row r="41">
          <cell r="I41" t="b">
            <v>0</v>
          </cell>
          <cell r="L41">
            <v>3</v>
          </cell>
          <cell r="N41">
            <v>0.34</v>
          </cell>
        </row>
        <row r="42">
          <cell r="I42" t="b">
            <v>0</v>
          </cell>
          <cell r="L42">
            <v>1</v>
          </cell>
          <cell r="N42">
            <v>0.34</v>
          </cell>
        </row>
        <row r="43">
          <cell r="I43" t="b">
            <v>0</v>
          </cell>
          <cell r="L43">
            <v>2</v>
          </cell>
          <cell r="N43">
            <v>0.36</v>
          </cell>
        </row>
        <row r="44">
          <cell r="I44" t="b">
            <v>0</v>
          </cell>
          <cell r="L44">
            <v>1</v>
          </cell>
          <cell r="N44">
            <v>0.32</v>
          </cell>
        </row>
        <row r="45">
          <cell r="I45" t="b">
            <v>0</v>
          </cell>
          <cell r="L45">
            <v>1</v>
          </cell>
          <cell r="N45">
            <v>0.3</v>
          </cell>
        </row>
        <row r="46">
          <cell r="I46" t="b">
            <v>0</v>
          </cell>
          <cell r="L46">
            <v>1</v>
          </cell>
          <cell r="N46">
            <v>0.26</v>
          </cell>
        </row>
        <row r="47">
          <cell r="I47" t="b">
            <v>0</v>
          </cell>
          <cell r="L47">
            <v>1</v>
          </cell>
          <cell r="N47">
            <v>0.24</v>
          </cell>
        </row>
        <row r="48">
          <cell r="I48" t="b">
            <v>0</v>
          </cell>
          <cell r="L48">
            <v>1</v>
          </cell>
          <cell r="N48">
            <v>0.22</v>
          </cell>
        </row>
        <row r="49">
          <cell r="I49" t="b">
            <v>0</v>
          </cell>
          <cell r="L49">
            <v>1</v>
          </cell>
          <cell r="N49">
            <v>0.22</v>
          </cell>
        </row>
        <row r="50">
          <cell r="I50" t="b">
            <v>0</v>
          </cell>
          <cell r="L50">
            <v>1</v>
          </cell>
          <cell r="N50">
            <v>0.2</v>
          </cell>
        </row>
        <row r="51">
          <cell r="I51" t="b">
            <v>0</v>
          </cell>
          <cell r="L51">
            <v>1</v>
          </cell>
          <cell r="N51">
            <v>0.16</v>
          </cell>
        </row>
        <row r="52">
          <cell r="I52" t="b">
            <v>0</v>
          </cell>
          <cell r="L52">
            <v>1</v>
          </cell>
          <cell r="N52">
            <v>0.16</v>
          </cell>
        </row>
        <row r="53">
          <cell r="I53" t="b">
            <v>0</v>
          </cell>
          <cell r="L53">
            <v>1</v>
          </cell>
          <cell r="N53">
            <v>0.14000000000000001</v>
          </cell>
        </row>
        <row r="54">
          <cell r="I54" t="b">
            <v>0</v>
          </cell>
          <cell r="L54">
            <v>1</v>
          </cell>
          <cell r="N54">
            <v>0.14000000000000001</v>
          </cell>
        </row>
        <row r="55">
          <cell r="I55" t="b">
            <v>0</v>
          </cell>
          <cell r="L55">
            <v>1</v>
          </cell>
          <cell r="N55">
            <v>0.14000000000000001</v>
          </cell>
        </row>
        <row r="56">
          <cell r="I56" t="b">
            <v>0</v>
          </cell>
          <cell r="L56">
            <v>1</v>
          </cell>
          <cell r="N56">
            <v>0.16</v>
          </cell>
        </row>
        <row r="57">
          <cell r="I57" t="b">
            <v>0</v>
          </cell>
          <cell r="L57">
            <v>1</v>
          </cell>
          <cell r="N57">
            <v>0.18</v>
          </cell>
        </row>
        <row r="58">
          <cell r="I58" t="b">
            <v>0</v>
          </cell>
          <cell r="L58">
            <v>1</v>
          </cell>
          <cell r="N58">
            <v>0.2</v>
          </cell>
        </row>
        <row r="59">
          <cell r="I59" t="b">
            <v>0</v>
          </cell>
          <cell r="L59">
            <v>1</v>
          </cell>
          <cell r="N59">
            <v>0.22</v>
          </cell>
        </row>
        <row r="60">
          <cell r="I60" t="b">
            <v>0</v>
          </cell>
          <cell r="L60">
            <v>1</v>
          </cell>
          <cell r="N60">
            <v>0.24</v>
          </cell>
        </row>
        <row r="61">
          <cell r="I61" t="b">
            <v>0</v>
          </cell>
          <cell r="L61">
            <v>1</v>
          </cell>
          <cell r="N61">
            <v>0.26</v>
          </cell>
        </row>
        <row r="62">
          <cell r="I62" t="b">
            <v>0</v>
          </cell>
          <cell r="L62">
            <v>1</v>
          </cell>
          <cell r="N62">
            <v>0.26</v>
          </cell>
        </row>
        <row r="63">
          <cell r="I63" t="b">
            <v>0</v>
          </cell>
          <cell r="L63">
            <v>1</v>
          </cell>
          <cell r="N63">
            <v>0.26</v>
          </cell>
        </row>
        <row r="64">
          <cell r="I64" t="b">
            <v>0</v>
          </cell>
          <cell r="L64">
            <v>1</v>
          </cell>
          <cell r="N64">
            <v>0.24</v>
          </cell>
        </row>
        <row r="65">
          <cell r="I65" t="b">
            <v>0</v>
          </cell>
          <cell r="L65">
            <v>1</v>
          </cell>
          <cell r="N65">
            <v>0.24</v>
          </cell>
        </row>
        <row r="66">
          <cell r="I66" t="b">
            <v>0</v>
          </cell>
          <cell r="L66">
            <v>1</v>
          </cell>
          <cell r="N66">
            <v>0.2</v>
          </cell>
        </row>
        <row r="67">
          <cell r="I67" t="b">
            <v>0</v>
          </cell>
          <cell r="L67">
            <v>1</v>
          </cell>
          <cell r="N67">
            <v>0.2</v>
          </cell>
        </row>
        <row r="68">
          <cell r="I68" t="b">
            <v>0</v>
          </cell>
          <cell r="L68">
            <v>1</v>
          </cell>
          <cell r="N68">
            <v>0.18</v>
          </cell>
        </row>
        <row r="69">
          <cell r="I69" t="b">
            <v>0</v>
          </cell>
          <cell r="L69">
            <v>1</v>
          </cell>
          <cell r="N69">
            <v>0.14000000000000001</v>
          </cell>
        </row>
        <row r="70">
          <cell r="I70" t="b">
            <v>0</v>
          </cell>
          <cell r="L70">
            <v>1</v>
          </cell>
          <cell r="N70">
            <v>0.18</v>
          </cell>
        </row>
        <row r="71">
          <cell r="I71" t="b">
            <v>0</v>
          </cell>
          <cell r="L71">
            <v>1</v>
          </cell>
          <cell r="N71">
            <v>0.16</v>
          </cell>
        </row>
        <row r="72">
          <cell r="I72" t="b">
            <v>0</v>
          </cell>
          <cell r="L72">
            <v>1</v>
          </cell>
          <cell r="N72">
            <v>0.16</v>
          </cell>
        </row>
        <row r="73">
          <cell r="I73" t="b">
            <v>0</v>
          </cell>
          <cell r="L73">
            <v>1</v>
          </cell>
          <cell r="N73">
            <v>0.14000000000000001</v>
          </cell>
        </row>
        <row r="74">
          <cell r="I74" t="b">
            <v>0</v>
          </cell>
          <cell r="L74">
            <v>1</v>
          </cell>
          <cell r="N74">
            <v>0.14000000000000001</v>
          </cell>
        </row>
        <row r="75">
          <cell r="I75" t="b">
            <v>0</v>
          </cell>
          <cell r="L75">
            <v>1</v>
          </cell>
          <cell r="N75">
            <v>0.12</v>
          </cell>
        </row>
        <row r="76">
          <cell r="I76" t="b">
            <v>0</v>
          </cell>
          <cell r="L76">
            <v>1</v>
          </cell>
          <cell r="N76">
            <v>0.12</v>
          </cell>
        </row>
        <row r="77">
          <cell r="I77" t="b">
            <v>0</v>
          </cell>
          <cell r="L77">
            <v>1</v>
          </cell>
          <cell r="N77">
            <v>0.12</v>
          </cell>
        </row>
        <row r="78">
          <cell r="I78" t="b">
            <v>0</v>
          </cell>
          <cell r="L78">
            <v>1</v>
          </cell>
          <cell r="N78">
            <v>0.14000000000000001</v>
          </cell>
        </row>
        <row r="79">
          <cell r="I79" t="b">
            <v>0</v>
          </cell>
          <cell r="L79">
            <v>1</v>
          </cell>
          <cell r="N79">
            <v>0.16</v>
          </cell>
        </row>
        <row r="80">
          <cell r="I80" t="b">
            <v>0</v>
          </cell>
          <cell r="L80">
            <v>2</v>
          </cell>
          <cell r="N80">
            <v>0.16</v>
          </cell>
        </row>
        <row r="81">
          <cell r="I81" t="b">
            <v>0</v>
          </cell>
          <cell r="L81">
            <v>1</v>
          </cell>
          <cell r="N81">
            <v>0.22</v>
          </cell>
        </row>
        <row r="82">
          <cell r="I82" t="b">
            <v>0</v>
          </cell>
          <cell r="L82">
            <v>1</v>
          </cell>
          <cell r="N82">
            <v>0.22</v>
          </cell>
        </row>
        <row r="83">
          <cell r="I83" t="b">
            <v>0</v>
          </cell>
          <cell r="L83">
            <v>1</v>
          </cell>
          <cell r="N83">
            <v>0.24</v>
          </cell>
        </row>
        <row r="84">
          <cell r="I84" t="b">
            <v>0</v>
          </cell>
          <cell r="L84">
            <v>1</v>
          </cell>
          <cell r="N84">
            <v>0.26</v>
          </cell>
        </row>
        <row r="85">
          <cell r="I85" t="b">
            <v>0</v>
          </cell>
          <cell r="L85">
            <v>1</v>
          </cell>
          <cell r="N85">
            <v>0.28000000000000003</v>
          </cell>
        </row>
        <row r="86">
          <cell r="I86" t="b">
            <v>0</v>
          </cell>
          <cell r="L86">
            <v>1</v>
          </cell>
          <cell r="N86">
            <v>0.3</v>
          </cell>
        </row>
        <row r="87">
          <cell r="I87" t="b">
            <v>0</v>
          </cell>
          <cell r="L87">
            <v>1</v>
          </cell>
          <cell r="N87">
            <v>0.28000000000000003</v>
          </cell>
        </row>
        <row r="88">
          <cell r="I88" t="b">
            <v>0</v>
          </cell>
          <cell r="L88">
            <v>1</v>
          </cell>
          <cell r="N88">
            <v>0.26</v>
          </cell>
        </row>
        <row r="89">
          <cell r="I89" t="b">
            <v>0</v>
          </cell>
          <cell r="L89">
            <v>1</v>
          </cell>
          <cell r="N89">
            <v>0.24</v>
          </cell>
        </row>
        <row r="90">
          <cell r="I90" t="b">
            <v>0</v>
          </cell>
          <cell r="L90">
            <v>1</v>
          </cell>
          <cell r="N90">
            <v>0.24</v>
          </cell>
        </row>
        <row r="91">
          <cell r="I91" t="b">
            <v>0</v>
          </cell>
          <cell r="L91">
            <v>1</v>
          </cell>
          <cell r="N91">
            <v>0.22</v>
          </cell>
        </row>
        <row r="92">
          <cell r="I92" t="b">
            <v>0</v>
          </cell>
          <cell r="L92">
            <v>1</v>
          </cell>
          <cell r="N92">
            <v>0.22</v>
          </cell>
        </row>
        <row r="93">
          <cell r="I93" t="b">
            <v>0</v>
          </cell>
          <cell r="L93">
            <v>1</v>
          </cell>
          <cell r="N93">
            <v>0.2</v>
          </cell>
        </row>
        <row r="94">
          <cell r="I94" t="b">
            <v>0</v>
          </cell>
          <cell r="L94">
            <v>1</v>
          </cell>
          <cell r="N94">
            <v>0.2</v>
          </cell>
        </row>
        <row r="95">
          <cell r="I95" t="b">
            <v>0</v>
          </cell>
          <cell r="L95">
            <v>1</v>
          </cell>
          <cell r="N95">
            <v>0.16</v>
          </cell>
        </row>
        <row r="96">
          <cell r="I96" t="b">
            <v>0</v>
          </cell>
          <cell r="L96">
            <v>1</v>
          </cell>
          <cell r="N96">
            <v>0.16</v>
          </cell>
        </row>
        <row r="97">
          <cell r="I97" t="b">
            <v>0</v>
          </cell>
          <cell r="L97">
            <v>1</v>
          </cell>
          <cell r="N97">
            <v>0.24</v>
          </cell>
        </row>
        <row r="98">
          <cell r="I98" t="b">
            <v>0</v>
          </cell>
          <cell r="L98">
            <v>1</v>
          </cell>
          <cell r="N98">
            <v>0.22</v>
          </cell>
        </row>
        <row r="99">
          <cell r="I99" t="b">
            <v>0</v>
          </cell>
          <cell r="L99">
            <v>1</v>
          </cell>
          <cell r="N99">
            <v>0.2</v>
          </cell>
        </row>
        <row r="100">
          <cell r="I100" t="b">
            <v>0</v>
          </cell>
          <cell r="L100">
            <v>1</v>
          </cell>
          <cell r="N100">
            <v>0.18</v>
          </cell>
        </row>
        <row r="101">
          <cell r="I101" t="b">
            <v>0</v>
          </cell>
          <cell r="L101">
            <v>1</v>
          </cell>
          <cell r="N101">
            <v>0.2</v>
          </cell>
        </row>
        <row r="102">
          <cell r="I102" t="b">
            <v>0</v>
          </cell>
          <cell r="L102">
            <v>1</v>
          </cell>
          <cell r="N102">
            <v>0.22</v>
          </cell>
        </row>
        <row r="103">
          <cell r="I103" t="b">
            <v>0</v>
          </cell>
          <cell r="L103">
            <v>1</v>
          </cell>
          <cell r="N103">
            <v>0.22</v>
          </cell>
        </row>
        <row r="104">
          <cell r="I104" t="b">
            <v>0</v>
          </cell>
          <cell r="L104">
            <v>1</v>
          </cell>
          <cell r="N104">
            <v>0.26</v>
          </cell>
        </row>
        <row r="105">
          <cell r="I105" t="b">
            <v>0</v>
          </cell>
          <cell r="L105">
            <v>1</v>
          </cell>
          <cell r="N105">
            <v>0.26</v>
          </cell>
        </row>
        <row r="106">
          <cell r="I106" t="b">
            <v>0</v>
          </cell>
          <cell r="L106">
            <v>1</v>
          </cell>
          <cell r="N106">
            <v>0.28000000000000003</v>
          </cell>
        </row>
        <row r="107">
          <cell r="I107" t="b">
            <v>0</v>
          </cell>
          <cell r="L107">
            <v>1</v>
          </cell>
          <cell r="N107">
            <v>0.3</v>
          </cell>
        </row>
        <row r="108">
          <cell r="I108" t="b">
            <v>0</v>
          </cell>
          <cell r="L108">
            <v>1</v>
          </cell>
          <cell r="N108">
            <v>0.3</v>
          </cell>
        </row>
        <row r="109">
          <cell r="I109" t="b">
            <v>0</v>
          </cell>
          <cell r="L109">
            <v>1</v>
          </cell>
          <cell r="N109">
            <v>0.3</v>
          </cell>
        </row>
        <row r="110">
          <cell r="I110" t="b">
            <v>0</v>
          </cell>
          <cell r="L110">
            <v>1</v>
          </cell>
          <cell r="N110">
            <v>0.24</v>
          </cell>
        </row>
        <row r="111">
          <cell r="I111" t="b">
            <v>0</v>
          </cell>
          <cell r="L111">
            <v>1</v>
          </cell>
          <cell r="N111">
            <v>0.24</v>
          </cell>
        </row>
        <row r="112">
          <cell r="I112" t="b">
            <v>0</v>
          </cell>
          <cell r="L112">
            <v>1</v>
          </cell>
          <cell r="N112">
            <v>0.24</v>
          </cell>
        </row>
        <row r="113">
          <cell r="I113" t="b">
            <v>0</v>
          </cell>
          <cell r="L113">
            <v>1</v>
          </cell>
          <cell r="N113">
            <v>0.22</v>
          </cell>
        </row>
        <row r="114">
          <cell r="I114" t="b">
            <v>0</v>
          </cell>
          <cell r="L114">
            <v>1</v>
          </cell>
          <cell r="N114">
            <v>0.2</v>
          </cell>
        </row>
        <row r="115">
          <cell r="I115" t="b">
            <v>0</v>
          </cell>
          <cell r="L115">
            <v>1</v>
          </cell>
          <cell r="N115">
            <v>0.18</v>
          </cell>
        </row>
        <row r="116">
          <cell r="I116" t="b">
            <v>0</v>
          </cell>
          <cell r="L116">
            <v>1</v>
          </cell>
          <cell r="N116">
            <v>0.2</v>
          </cell>
        </row>
        <row r="117">
          <cell r="I117" t="b">
            <v>0</v>
          </cell>
          <cell r="L117">
            <v>1</v>
          </cell>
          <cell r="N117">
            <v>0.18</v>
          </cell>
        </row>
        <row r="118">
          <cell r="I118" t="b">
            <v>0</v>
          </cell>
          <cell r="L118">
            <v>1</v>
          </cell>
          <cell r="N118">
            <v>0.16</v>
          </cell>
        </row>
        <row r="119">
          <cell r="I119" t="b">
            <v>0</v>
          </cell>
          <cell r="L119">
            <v>1</v>
          </cell>
          <cell r="N119">
            <v>0.16</v>
          </cell>
        </row>
        <row r="120">
          <cell r="I120" t="b">
            <v>0</v>
          </cell>
          <cell r="L120">
            <v>2</v>
          </cell>
          <cell r="N120">
            <v>0.16</v>
          </cell>
        </row>
        <row r="121">
          <cell r="I121" t="b">
            <v>0</v>
          </cell>
          <cell r="L121">
            <v>2</v>
          </cell>
          <cell r="N121">
            <v>0.14000000000000001</v>
          </cell>
        </row>
        <row r="122">
          <cell r="I122" t="b">
            <v>0</v>
          </cell>
          <cell r="L122">
            <v>2</v>
          </cell>
          <cell r="N122">
            <v>0.14000000000000001</v>
          </cell>
        </row>
        <row r="123">
          <cell r="I123" t="b">
            <v>0</v>
          </cell>
          <cell r="L123">
            <v>2</v>
          </cell>
          <cell r="N123">
            <v>0.16</v>
          </cell>
        </row>
        <row r="124">
          <cell r="I124" t="b">
            <v>0</v>
          </cell>
          <cell r="L124">
            <v>1</v>
          </cell>
          <cell r="N124">
            <v>0.16</v>
          </cell>
        </row>
        <row r="125">
          <cell r="I125" t="b">
            <v>0</v>
          </cell>
          <cell r="L125">
            <v>2</v>
          </cell>
          <cell r="N125">
            <v>0.18</v>
          </cell>
        </row>
        <row r="126">
          <cell r="I126" t="b">
            <v>0</v>
          </cell>
          <cell r="L126">
            <v>1</v>
          </cell>
          <cell r="N126">
            <v>0.2</v>
          </cell>
        </row>
        <row r="127">
          <cell r="I127" t="b">
            <v>0</v>
          </cell>
          <cell r="L127">
            <v>1</v>
          </cell>
          <cell r="N127">
            <v>0.22</v>
          </cell>
        </row>
        <row r="128">
          <cell r="I128" t="b">
            <v>0</v>
          </cell>
          <cell r="L128">
            <v>1</v>
          </cell>
          <cell r="N128">
            <v>0.26</v>
          </cell>
        </row>
        <row r="129">
          <cell r="I129" t="b">
            <v>0</v>
          </cell>
          <cell r="L129">
            <v>1</v>
          </cell>
          <cell r="N129">
            <v>0.26</v>
          </cell>
        </row>
        <row r="130">
          <cell r="I130" t="b">
            <v>0</v>
          </cell>
          <cell r="L130">
            <v>1</v>
          </cell>
          <cell r="N130">
            <v>0.28000000000000003</v>
          </cell>
        </row>
        <row r="131">
          <cell r="I131" t="b">
            <v>0</v>
          </cell>
          <cell r="L131">
            <v>1</v>
          </cell>
          <cell r="N131">
            <v>0.28000000000000003</v>
          </cell>
        </row>
        <row r="132">
          <cell r="I132" t="b">
            <v>0</v>
          </cell>
          <cell r="L132">
            <v>1</v>
          </cell>
          <cell r="N132">
            <v>0.26</v>
          </cell>
        </row>
        <row r="133">
          <cell r="I133" t="b">
            <v>0</v>
          </cell>
          <cell r="L133">
            <v>1</v>
          </cell>
          <cell r="N133">
            <v>0.22</v>
          </cell>
        </row>
        <row r="134">
          <cell r="I134" t="b">
            <v>0</v>
          </cell>
          <cell r="L134">
            <v>1</v>
          </cell>
          <cell r="N134">
            <v>0.22</v>
          </cell>
        </row>
        <row r="135">
          <cell r="I135" t="b">
            <v>0</v>
          </cell>
          <cell r="L135">
            <v>1</v>
          </cell>
          <cell r="N135">
            <v>0.22</v>
          </cell>
        </row>
        <row r="136">
          <cell r="I136" t="b">
            <v>0</v>
          </cell>
          <cell r="L136">
            <v>1</v>
          </cell>
          <cell r="N136">
            <v>0.2</v>
          </cell>
        </row>
        <row r="137">
          <cell r="I137" t="b">
            <v>0</v>
          </cell>
          <cell r="L137">
            <v>2</v>
          </cell>
          <cell r="N137">
            <v>0.22</v>
          </cell>
        </row>
        <row r="138">
          <cell r="I138" t="b">
            <v>0</v>
          </cell>
          <cell r="L138">
            <v>2</v>
          </cell>
          <cell r="N138">
            <v>0.22</v>
          </cell>
        </row>
        <row r="139">
          <cell r="I139" t="b">
            <v>0</v>
          </cell>
          <cell r="L139">
            <v>2</v>
          </cell>
          <cell r="N139">
            <v>0.2</v>
          </cell>
        </row>
        <row r="140">
          <cell r="I140" t="b">
            <v>0</v>
          </cell>
          <cell r="L140">
            <v>2</v>
          </cell>
          <cell r="N140">
            <v>0.2</v>
          </cell>
        </row>
        <row r="141">
          <cell r="I141" t="b">
            <v>0</v>
          </cell>
          <cell r="L141">
            <v>2</v>
          </cell>
          <cell r="N141">
            <v>0.2</v>
          </cell>
        </row>
        <row r="142">
          <cell r="I142" t="b">
            <v>0</v>
          </cell>
          <cell r="L142">
            <v>2</v>
          </cell>
          <cell r="N142">
            <v>0.2</v>
          </cell>
        </row>
        <row r="143">
          <cell r="I143" t="b">
            <v>0</v>
          </cell>
          <cell r="L143">
            <v>2</v>
          </cell>
          <cell r="N143">
            <v>0.2</v>
          </cell>
        </row>
        <row r="144">
          <cell r="I144" t="b">
            <v>0</v>
          </cell>
          <cell r="L144">
            <v>3</v>
          </cell>
          <cell r="N144">
            <v>0.22</v>
          </cell>
        </row>
        <row r="145">
          <cell r="I145" t="b">
            <v>0</v>
          </cell>
          <cell r="L145">
            <v>2</v>
          </cell>
          <cell r="N145">
            <v>0.2</v>
          </cell>
        </row>
        <row r="146">
          <cell r="I146" t="b">
            <v>0</v>
          </cell>
          <cell r="L146">
            <v>1</v>
          </cell>
          <cell r="N146">
            <v>0.2</v>
          </cell>
        </row>
        <row r="147">
          <cell r="I147" t="b">
            <v>0</v>
          </cell>
          <cell r="L147">
            <v>1</v>
          </cell>
          <cell r="N147">
            <v>0.2</v>
          </cell>
        </row>
        <row r="148">
          <cell r="I148" t="b">
            <v>0</v>
          </cell>
          <cell r="L148">
            <v>1</v>
          </cell>
          <cell r="N148">
            <v>0.2</v>
          </cell>
        </row>
        <row r="149">
          <cell r="I149" t="b">
            <v>0</v>
          </cell>
          <cell r="L149">
            <v>1</v>
          </cell>
          <cell r="N149">
            <v>0.22</v>
          </cell>
        </row>
        <row r="150">
          <cell r="I150" t="b">
            <v>0</v>
          </cell>
          <cell r="L150">
            <v>2</v>
          </cell>
          <cell r="N150">
            <v>0.2</v>
          </cell>
        </row>
        <row r="151">
          <cell r="I151" t="b">
            <v>0</v>
          </cell>
          <cell r="L151">
            <v>2</v>
          </cell>
          <cell r="N151">
            <v>0.2</v>
          </cell>
        </row>
        <row r="152">
          <cell r="I152" t="b">
            <v>0</v>
          </cell>
          <cell r="L152">
            <v>2</v>
          </cell>
          <cell r="N152">
            <v>0.2</v>
          </cell>
        </row>
        <row r="153">
          <cell r="I153" t="b">
            <v>0</v>
          </cell>
          <cell r="L153">
            <v>2</v>
          </cell>
          <cell r="N153">
            <v>0.2</v>
          </cell>
        </row>
        <row r="154">
          <cell r="I154" t="b">
            <v>0</v>
          </cell>
          <cell r="L154">
            <v>2</v>
          </cell>
          <cell r="N154">
            <v>0.2</v>
          </cell>
        </row>
        <row r="155">
          <cell r="I155" t="b">
            <v>0</v>
          </cell>
          <cell r="L155">
            <v>2</v>
          </cell>
          <cell r="N155">
            <v>0.2</v>
          </cell>
        </row>
        <row r="156">
          <cell r="I156" t="b">
            <v>0</v>
          </cell>
          <cell r="L156">
            <v>2</v>
          </cell>
          <cell r="N156">
            <v>0.2</v>
          </cell>
        </row>
        <row r="157">
          <cell r="I157" t="b">
            <v>0</v>
          </cell>
          <cell r="L157">
            <v>1</v>
          </cell>
          <cell r="N157">
            <v>0.2</v>
          </cell>
        </row>
        <row r="158">
          <cell r="I158" t="b">
            <v>0</v>
          </cell>
          <cell r="L158">
            <v>1</v>
          </cell>
          <cell r="N158">
            <v>0.16</v>
          </cell>
        </row>
        <row r="159">
          <cell r="I159" t="b">
            <v>0</v>
          </cell>
          <cell r="L159">
            <v>1</v>
          </cell>
          <cell r="N159">
            <v>0.18</v>
          </cell>
        </row>
        <row r="160">
          <cell r="I160" t="b">
            <v>0</v>
          </cell>
          <cell r="L160">
            <v>1</v>
          </cell>
          <cell r="N160">
            <v>0.18</v>
          </cell>
        </row>
        <row r="161">
          <cell r="I161" t="b">
            <v>0</v>
          </cell>
          <cell r="L161">
            <v>2</v>
          </cell>
          <cell r="N161">
            <v>0.18</v>
          </cell>
        </row>
        <row r="162">
          <cell r="I162" t="b">
            <v>0</v>
          </cell>
          <cell r="L162">
            <v>2</v>
          </cell>
          <cell r="N162">
            <v>0.18</v>
          </cell>
        </row>
        <row r="163">
          <cell r="I163" t="b">
            <v>0</v>
          </cell>
          <cell r="L163">
            <v>2</v>
          </cell>
          <cell r="N163">
            <v>0.18</v>
          </cell>
        </row>
        <row r="164">
          <cell r="I164" t="b">
            <v>0</v>
          </cell>
          <cell r="L164">
            <v>2</v>
          </cell>
          <cell r="N164">
            <v>0.18</v>
          </cell>
        </row>
        <row r="165">
          <cell r="I165" t="b">
            <v>0</v>
          </cell>
          <cell r="L165">
            <v>2</v>
          </cell>
          <cell r="N165">
            <v>0.18</v>
          </cell>
        </row>
        <row r="166">
          <cell r="I166" t="b">
            <v>0</v>
          </cell>
          <cell r="L166">
            <v>3</v>
          </cell>
          <cell r="N166">
            <v>0.18</v>
          </cell>
        </row>
        <row r="167">
          <cell r="I167" t="b">
            <v>0</v>
          </cell>
          <cell r="L167">
            <v>3</v>
          </cell>
          <cell r="N167">
            <v>0.18</v>
          </cell>
        </row>
        <row r="168">
          <cell r="I168" t="b">
            <v>0</v>
          </cell>
          <cell r="L168">
            <v>2</v>
          </cell>
          <cell r="N168">
            <v>0.16</v>
          </cell>
        </row>
        <row r="169">
          <cell r="I169" t="b">
            <v>0</v>
          </cell>
          <cell r="L169">
            <v>2</v>
          </cell>
          <cell r="N169">
            <v>0.16</v>
          </cell>
        </row>
        <row r="170">
          <cell r="I170" t="b">
            <v>0</v>
          </cell>
          <cell r="L170">
            <v>2</v>
          </cell>
          <cell r="N170">
            <v>0.16</v>
          </cell>
        </row>
        <row r="171">
          <cell r="I171" t="b">
            <v>0</v>
          </cell>
          <cell r="L171">
            <v>3</v>
          </cell>
          <cell r="N171">
            <v>0.16</v>
          </cell>
        </row>
        <row r="172">
          <cell r="I172" t="b">
            <v>0</v>
          </cell>
          <cell r="L172">
            <v>3</v>
          </cell>
          <cell r="N172">
            <v>0.16</v>
          </cell>
        </row>
        <row r="173">
          <cell r="I173" t="b">
            <v>0</v>
          </cell>
          <cell r="L173">
            <v>2</v>
          </cell>
          <cell r="N173">
            <v>0.18</v>
          </cell>
        </row>
        <row r="174">
          <cell r="I174" t="b">
            <v>0</v>
          </cell>
          <cell r="L174">
            <v>2</v>
          </cell>
          <cell r="N174">
            <v>0.2</v>
          </cell>
        </row>
        <row r="175">
          <cell r="I175" t="b">
            <v>0</v>
          </cell>
          <cell r="L175">
            <v>2</v>
          </cell>
          <cell r="N175">
            <v>0.2</v>
          </cell>
        </row>
        <row r="176">
          <cell r="I176" t="b">
            <v>0</v>
          </cell>
          <cell r="L176">
            <v>1</v>
          </cell>
          <cell r="N176">
            <v>0.2</v>
          </cell>
        </row>
        <row r="177">
          <cell r="I177" t="b">
            <v>0</v>
          </cell>
          <cell r="L177">
            <v>1</v>
          </cell>
          <cell r="N177">
            <v>0.2</v>
          </cell>
        </row>
        <row r="178">
          <cell r="I178" t="b">
            <v>0</v>
          </cell>
          <cell r="L178">
            <v>1</v>
          </cell>
          <cell r="N178">
            <v>0.2</v>
          </cell>
        </row>
        <row r="179">
          <cell r="I179" t="b">
            <v>0</v>
          </cell>
          <cell r="L179">
            <v>1</v>
          </cell>
          <cell r="N179">
            <v>0.18</v>
          </cell>
        </row>
        <row r="180">
          <cell r="I180" t="b">
            <v>0</v>
          </cell>
          <cell r="L180">
            <v>1</v>
          </cell>
          <cell r="N180">
            <v>0.16</v>
          </cell>
        </row>
        <row r="181">
          <cell r="I181" t="b">
            <v>0</v>
          </cell>
          <cell r="L181">
            <v>1</v>
          </cell>
          <cell r="N181">
            <v>0.14000000000000001</v>
          </cell>
        </row>
        <row r="182">
          <cell r="I182" t="b">
            <v>0</v>
          </cell>
          <cell r="L182">
            <v>1</v>
          </cell>
          <cell r="N182">
            <v>0.14000000000000001</v>
          </cell>
        </row>
        <row r="183">
          <cell r="I183" t="b">
            <v>0</v>
          </cell>
          <cell r="L183">
            <v>1</v>
          </cell>
          <cell r="N183">
            <v>0.12</v>
          </cell>
        </row>
        <row r="184">
          <cell r="I184" t="b">
            <v>0</v>
          </cell>
          <cell r="L184">
            <v>1</v>
          </cell>
          <cell r="N184">
            <v>0.12</v>
          </cell>
        </row>
        <row r="185">
          <cell r="I185" t="b">
            <v>0</v>
          </cell>
          <cell r="L185">
            <v>1</v>
          </cell>
          <cell r="N185">
            <v>0.12</v>
          </cell>
        </row>
        <row r="186">
          <cell r="I186" t="b">
            <v>0</v>
          </cell>
          <cell r="L186">
            <v>1</v>
          </cell>
          <cell r="N186">
            <v>0.1</v>
          </cell>
        </row>
        <row r="187">
          <cell r="I187" t="b">
            <v>0</v>
          </cell>
          <cell r="L187">
            <v>1</v>
          </cell>
          <cell r="N187">
            <v>0.1</v>
          </cell>
        </row>
        <row r="188">
          <cell r="I188" t="b">
            <v>0</v>
          </cell>
          <cell r="L188">
            <v>1</v>
          </cell>
          <cell r="N188">
            <v>0.1</v>
          </cell>
        </row>
        <row r="189">
          <cell r="I189" t="b">
            <v>0</v>
          </cell>
          <cell r="L189">
            <v>1</v>
          </cell>
          <cell r="N189">
            <v>0.1</v>
          </cell>
        </row>
        <row r="190">
          <cell r="I190" t="b">
            <v>0</v>
          </cell>
          <cell r="L190">
            <v>1</v>
          </cell>
          <cell r="N190">
            <v>0.1</v>
          </cell>
        </row>
        <row r="191">
          <cell r="I191" t="b">
            <v>0</v>
          </cell>
          <cell r="L191">
            <v>1</v>
          </cell>
          <cell r="N191">
            <v>0.08</v>
          </cell>
        </row>
        <row r="192">
          <cell r="I192" t="b">
            <v>0</v>
          </cell>
          <cell r="L192">
            <v>1</v>
          </cell>
          <cell r="N192">
            <v>0.08</v>
          </cell>
        </row>
        <row r="193">
          <cell r="I193" t="b">
            <v>0</v>
          </cell>
          <cell r="L193">
            <v>1</v>
          </cell>
          <cell r="N193">
            <v>0.1</v>
          </cell>
        </row>
        <row r="194">
          <cell r="I194" t="b">
            <v>0</v>
          </cell>
          <cell r="L194">
            <v>1</v>
          </cell>
          <cell r="N194">
            <v>0.08</v>
          </cell>
        </row>
        <row r="195">
          <cell r="I195" t="b">
            <v>0</v>
          </cell>
          <cell r="L195">
            <v>1</v>
          </cell>
          <cell r="N195">
            <v>0.1</v>
          </cell>
        </row>
        <row r="196">
          <cell r="I196" t="b">
            <v>0</v>
          </cell>
          <cell r="L196">
            <v>1</v>
          </cell>
          <cell r="N196">
            <v>0.12</v>
          </cell>
        </row>
        <row r="197">
          <cell r="I197" t="b">
            <v>0</v>
          </cell>
          <cell r="L197">
            <v>1</v>
          </cell>
          <cell r="N197">
            <v>0.14000000000000001</v>
          </cell>
        </row>
        <row r="198">
          <cell r="I198" t="b">
            <v>0</v>
          </cell>
          <cell r="L198">
            <v>1</v>
          </cell>
          <cell r="N198">
            <v>0.16</v>
          </cell>
        </row>
        <row r="199">
          <cell r="I199" t="b">
            <v>0</v>
          </cell>
          <cell r="L199">
            <v>1</v>
          </cell>
          <cell r="N199">
            <v>0.18</v>
          </cell>
        </row>
        <row r="200">
          <cell r="I200" t="b">
            <v>0</v>
          </cell>
          <cell r="L200">
            <v>1</v>
          </cell>
          <cell r="N200">
            <v>0.2</v>
          </cell>
        </row>
        <row r="201">
          <cell r="I201" t="b">
            <v>0</v>
          </cell>
          <cell r="L201">
            <v>1</v>
          </cell>
          <cell r="N201">
            <v>0.22</v>
          </cell>
        </row>
        <row r="202">
          <cell r="I202" t="b">
            <v>0</v>
          </cell>
          <cell r="L202">
            <v>1</v>
          </cell>
          <cell r="N202">
            <v>0.22</v>
          </cell>
        </row>
        <row r="203">
          <cell r="I203" t="b">
            <v>0</v>
          </cell>
          <cell r="L203">
            <v>1</v>
          </cell>
          <cell r="N203">
            <v>0.2</v>
          </cell>
        </row>
        <row r="204">
          <cell r="I204" t="b">
            <v>0</v>
          </cell>
          <cell r="L204">
            <v>1</v>
          </cell>
          <cell r="N204">
            <v>0.18</v>
          </cell>
        </row>
        <row r="205">
          <cell r="I205" t="b">
            <v>0</v>
          </cell>
          <cell r="L205">
            <v>1</v>
          </cell>
          <cell r="N205">
            <v>0.16</v>
          </cell>
        </row>
        <row r="206">
          <cell r="I206" t="b">
            <v>0</v>
          </cell>
          <cell r="L206">
            <v>1</v>
          </cell>
          <cell r="N206">
            <v>0.16</v>
          </cell>
        </row>
        <row r="207">
          <cell r="I207" t="b">
            <v>0</v>
          </cell>
          <cell r="L207">
            <v>1</v>
          </cell>
          <cell r="N207">
            <v>0.14000000000000001</v>
          </cell>
        </row>
        <row r="208">
          <cell r="I208" t="b">
            <v>0</v>
          </cell>
          <cell r="L208">
            <v>1</v>
          </cell>
          <cell r="N208">
            <v>0.14000000000000001</v>
          </cell>
        </row>
        <row r="209">
          <cell r="I209" t="b">
            <v>0</v>
          </cell>
          <cell r="L209">
            <v>1</v>
          </cell>
          <cell r="N209">
            <v>0.14000000000000001</v>
          </cell>
        </row>
        <row r="210">
          <cell r="I210" t="b">
            <v>0</v>
          </cell>
          <cell r="L210">
            <v>1</v>
          </cell>
          <cell r="N210">
            <v>0.12</v>
          </cell>
        </row>
        <row r="211">
          <cell r="I211" t="b">
            <v>0</v>
          </cell>
          <cell r="L211">
            <v>1</v>
          </cell>
          <cell r="N211">
            <v>0.12</v>
          </cell>
        </row>
        <row r="212">
          <cell r="I212" t="b">
            <v>0</v>
          </cell>
          <cell r="L212">
            <v>1</v>
          </cell>
          <cell r="N212">
            <v>0.12</v>
          </cell>
        </row>
        <row r="213">
          <cell r="I213" t="b">
            <v>0</v>
          </cell>
          <cell r="L213">
            <v>1</v>
          </cell>
          <cell r="N213">
            <v>0.12</v>
          </cell>
        </row>
        <row r="214">
          <cell r="I214" t="b">
            <v>0</v>
          </cell>
          <cell r="L214">
            <v>1</v>
          </cell>
          <cell r="N214">
            <v>0.12</v>
          </cell>
        </row>
        <row r="215">
          <cell r="I215" t="b">
            <v>0</v>
          </cell>
          <cell r="L215">
            <v>1</v>
          </cell>
          <cell r="N215">
            <v>0.1</v>
          </cell>
        </row>
        <row r="216">
          <cell r="I216" t="b">
            <v>0</v>
          </cell>
          <cell r="L216">
            <v>1</v>
          </cell>
          <cell r="N216">
            <v>0.1</v>
          </cell>
        </row>
        <row r="217">
          <cell r="I217" t="b">
            <v>0</v>
          </cell>
          <cell r="L217">
            <v>1</v>
          </cell>
          <cell r="N217">
            <v>0.12</v>
          </cell>
        </row>
        <row r="218">
          <cell r="I218" t="b">
            <v>0</v>
          </cell>
          <cell r="L218">
            <v>1</v>
          </cell>
          <cell r="N218">
            <v>0.12</v>
          </cell>
        </row>
        <row r="219">
          <cell r="I219" t="b">
            <v>0</v>
          </cell>
          <cell r="L219">
            <v>2</v>
          </cell>
          <cell r="N219">
            <v>0.12</v>
          </cell>
        </row>
        <row r="220">
          <cell r="I220" t="b">
            <v>0</v>
          </cell>
          <cell r="L220">
            <v>2</v>
          </cell>
          <cell r="N220">
            <v>0.14000000000000001</v>
          </cell>
        </row>
        <row r="221">
          <cell r="I221" t="b">
            <v>0</v>
          </cell>
          <cell r="L221">
            <v>2</v>
          </cell>
          <cell r="N221">
            <v>0.14000000000000001</v>
          </cell>
        </row>
        <row r="222">
          <cell r="I222" t="b">
            <v>0</v>
          </cell>
          <cell r="L222">
            <v>2</v>
          </cell>
          <cell r="N222">
            <v>0.16</v>
          </cell>
        </row>
        <row r="223">
          <cell r="I223" t="b">
            <v>0</v>
          </cell>
          <cell r="L223">
            <v>2</v>
          </cell>
          <cell r="N223">
            <v>0.2</v>
          </cell>
        </row>
        <row r="224">
          <cell r="I224" t="b">
            <v>0</v>
          </cell>
          <cell r="L224">
            <v>2</v>
          </cell>
          <cell r="N224">
            <v>0.2</v>
          </cell>
        </row>
        <row r="225">
          <cell r="I225" t="b">
            <v>0</v>
          </cell>
          <cell r="L225">
            <v>2</v>
          </cell>
          <cell r="N225">
            <v>0.2</v>
          </cell>
        </row>
        <row r="226">
          <cell r="I226" t="b">
            <v>0</v>
          </cell>
          <cell r="L226">
            <v>2</v>
          </cell>
          <cell r="N226">
            <v>0.2</v>
          </cell>
        </row>
        <row r="227">
          <cell r="I227" t="b">
            <v>0</v>
          </cell>
          <cell r="L227">
            <v>1</v>
          </cell>
          <cell r="N227">
            <v>0.2</v>
          </cell>
        </row>
        <row r="228">
          <cell r="I228" t="b">
            <v>0</v>
          </cell>
          <cell r="L228">
            <v>1</v>
          </cell>
          <cell r="N228">
            <v>0.2</v>
          </cell>
        </row>
        <row r="229">
          <cell r="I229" t="b">
            <v>0</v>
          </cell>
          <cell r="L229">
            <v>1</v>
          </cell>
          <cell r="N229">
            <v>0.2</v>
          </cell>
        </row>
        <row r="230">
          <cell r="I230" t="b">
            <v>0</v>
          </cell>
          <cell r="L230">
            <v>1</v>
          </cell>
          <cell r="N230">
            <v>0.16</v>
          </cell>
        </row>
        <row r="231">
          <cell r="I231" t="b">
            <v>0</v>
          </cell>
          <cell r="L231">
            <v>1</v>
          </cell>
          <cell r="N231">
            <v>0.16</v>
          </cell>
        </row>
        <row r="232">
          <cell r="I232" t="b">
            <v>0</v>
          </cell>
          <cell r="L232">
            <v>1</v>
          </cell>
          <cell r="N232">
            <v>0.14000000000000001</v>
          </cell>
        </row>
        <row r="233">
          <cell r="I233" t="b">
            <v>0</v>
          </cell>
          <cell r="L233">
            <v>1</v>
          </cell>
          <cell r="N233">
            <v>0.14000000000000001</v>
          </cell>
        </row>
        <row r="234">
          <cell r="I234" t="b">
            <v>0</v>
          </cell>
          <cell r="L234">
            <v>1</v>
          </cell>
          <cell r="N234">
            <v>0.14000000000000001</v>
          </cell>
        </row>
        <row r="235">
          <cell r="I235" t="b">
            <v>0</v>
          </cell>
          <cell r="L235">
            <v>1</v>
          </cell>
          <cell r="N235">
            <v>0.14000000000000001</v>
          </cell>
        </row>
        <row r="236">
          <cell r="I236" t="b">
            <v>0</v>
          </cell>
          <cell r="L236">
            <v>1</v>
          </cell>
          <cell r="N236">
            <v>0.14000000000000001</v>
          </cell>
        </row>
        <row r="237">
          <cell r="I237" t="b">
            <v>0</v>
          </cell>
          <cell r="L237">
            <v>2</v>
          </cell>
          <cell r="N237">
            <v>0.16</v>
          </cell>
        </row>
        <row r="238">
          <cell r="I238" t="b">
            <v>0</v>
          </cell>
          <cell r="L238">
            <v>2</v>
          </cell>
          <cell r="N238">
            <v>0.16</v>
          </cell>
        </row>
        <row r="239">
          <cell r="I239" t="b">
            <v>0</v>
          </cell>
          <cell r="L239">
            <v>2</v>
          </cell>
          <cell r="N239">
            <v>0.16</v>
          </cell>
        </row>
        <row r="240">
          <cell r="I240" t="b">
            <v>0</v>
          </cell>
          <cell r="L240">
            <v>2</v>
          </cell>
          <cell r="N240">
            <v>0.16</v>
          </cell>
        </row>
        <row r="241">
          <cell r="I241" t="b">
            <v>0</v>
          </cell>
          <cell r="L241">
            <v>2</v>
          </cell>
          <cell r="N241">
            <v>0.18</v>
          </cell>
        </row>
        <row r="242">
          <cell r="I242" t="b">
            <v>0</v>
          </cell>
          <cell r="L242">
            <v>2</v>
          </cell>
          <cell r="N242">
            <v>0.18</v>
          </cell>
        </row>
        <row r="243">
          <cell r="I243" t="b">
            <v>0</v>
          </cell>
          <cell r="L243">
            <v>2</v>
          </cell>
          <cell r="N243">
            <v>0.2</v>
          </cell>
        </row>
        <row r="244">
          <cell r="I244" t="b">
            <v>0</v>
          </cell>
          <cell r="L244">
            <v>2</v>
          </cell>
          <cell r="N244">
            <v>0.2</v>
          </cell>
        </row>
        <row r="245">
          <cell r="I245" t="b">
            <v>0</v>
          </cell>
          <cell r="L245">
            <v>2</v>
          </cell>
          <cell r="N245">
            <v>0.2</v>
          </cell>
        </row>
        <row r="246">
          <cell r="I246" t="b">
            <v>0</v>
          </cell>
          <cell r="L246">
            <v>2</v>
          </cell>
          <cell r="N246">
            <v>0.2</v>
          </cell>
        </row>
        <row r="247">
          <cell r="I247" t="b">
            <v>0</v>
          </cell>
          <cell r="L247">
            <v>2</v>
          </cell>
          <cell r="N247">
            <v>0.2</v>
          </cell>
        </row>
        <row r="248">
          <cell r="I248" t="b">
            <v>0</v>
          </cell>
          <cell r="L248">
            <v>2</v>
          </cell>
          <cell r="N248">
            <v>0.16</v>
          </cell>
        </row>
        <row r="249">
          <cell r="I249" t="b">
            <v>0</v>
          </cell>
          <cell r="L249">
            <v>2</v>
          </cell>
          <cell r="N249">
            <v>0.16</v>
          </cell>
        </row>
        <row r="250">
          <cell r="I250" t="b">
            <v>0</v>
          </cell>
          <cell r="L250">
            <v>2</v>
          </cell>
          <cell r="N250">
            <v>0.16</v>
          </cell>
        </row>
        <row r="251">
          <cell r="I251" t="b">
            <v>0</v>
          </cell>
          <cell r="L251">
            <v>3</v>
          </cell>
          <cell r="N251">
            <v>0.16</v>
          </cell>
        </row>
        <row r="252">
          <cell r="I252" t="b">
            <v>0</v>
          </cell>
          <cell r="L252">
            <v>3</v>
          </cell>
          <cell r="N252">
            <v>0.16</v>
          </cell>
        </row>
        <row r="253">
          <cell r="I253" t="b">
            <v>0</v>
          </cell>
          <cell r="L253">
            <v>3</v>
          </cell>
          <cell r="N253">
            <v>0.16</v>
          </cell>
        </row>
        <row r="254">
          <cell r="I254" t="b">
            <v>0</v>
          </cell>
          <cell r="L254">
            <v>3</v>
          </cell>
          <cell r="N254">
            <v>0.16</v>
          </cell>
        </row>
        <row r="255">
          <cell r="I255" t="b">
            <v>0</v>
          </cell>
          <cell r="L255">
            <v>3</v>
          </cell>
          <cell r="N255">
            <v>0.16</v>
          </cell>
        </row>
        <row r="256">
          <cell r="I256" t="b">
            <v>0</v>
          </cell>
          <cell r="L256">
            <v>3</v>
          </cell>
          <cell r="N256">
            <v>0.16</v>
          </cell>
        </row>
        <row r="257">
          <cell r="I257" t="b">
            <v>0</v>
          </cell>
          <cell r="L257">
            <v>2</v>
          </cell>
          <cell r="N257">
            <v>0.16</v>
          </cell>
        </row>
        <row r="258">
          <cell r="I258" t="b">
            <v>0</v>
          </cell>
          <cell r="L258">
            <v>2</v>
          </cell>
          <cell r="N258">
            <v>0.16</v>
          </cell>
        </row>
        <row r="259">
          <cell r="I259" t="b">
            <v>0</v>
          </cell>
          <cell r="L259">
            <v>1</v>
          </cell>
          <cell r="N259">
            <v>0.14000000000000001</v>
          </cell>
        </row>
        <row r="260">
          <cell r="I260" t="b">
            <v>0</v>
          </cell>
          <cell r="L260">
            <v>1</v>
          </cell>
          <cell r="N260">
            <v>0.14000000000000001</v>
          </cell>
        </row>
        <row r="261">
          <cell r="I261" t="b">
            <v>0</v>
          </cell>
          <cell r="L261">
            <v>1</v>
          </cell>
          <cell r="N261">
            <v>0.12</v>
          </cell>
        </row>
        <row r="262">
          <cell r="I262" t="b">
            <v>0</v>
          </cell>
          <cell r="L262">
            <v>1</v>
          </cell>
          <cell r="N262">
            <v>0.14000000000000001</v>
          </cell>
        </row>
        <row r="263">
          <cell r="I263" t="b">
            <v>0</v>
          </cell>
          <cell r="L263">
            <v>1</v>
          </cell>
          <cell r="N263">
            <v>0.16</v>
          </cell>
        </row>
        <row r="264">
          <cell r="I264" t="b">
            <v>0</v>
          </cell>
          <cell r="L264">
            <v>1</v>
          </cell>
          <cell r="N264">
            <v>0.16</v>
          </cell>
        </row>
        <row r="265">
          <cell r="I265" t="b">
            <v>0</v>
          </cell>
          <cell r="L265">
            <v>1</v>
          </cell>
          <cell r="N265">
            <v>0.18</v>
          </cell>
        </row>
        <row r="266">
          <cell r="I266" t="b">
            <v>0</v>
          </cell>
          <cell r="L266">
            <v>1</v>
          </cell>
          <cell r="N266">
            <v>0.2</v>
          </cell>
        </row>
        <row r="267">
          <cell r="I267" t="b">
            <v>0</v>
          </cell>
          <cell r="L267">
            <v>1</v>
          </cell>
          <cell r="N267">
            <v>0.2</v>
          </cell>
        </row>
        <row r="268">
          <cell r="I268" t="b">
            <v>0</v>
          </cell>
          <cell r="L268">
            <v>1</v>
          </cell>
          <cell r="N268">
            <v>0.22</v>
          </cell>
        </row>
        <row r="269">
          <cell r="I269" t="b">
            <v>0</v>
          </cell>
          <cell r="L269">
            <v>1</v>
          </cell>
          <cell r="N269">
            <v>0.2</v>
          </cell>
        </row>
        <row r="270">
          <cell r="I270" t="b">
            <v>0</v>
          </cell>
          <cell r="L270">
            <v>1</v>
          </cell>
          <cell r="N270">
            <v>0.2</v>
          </cell>
        </row>
        <row r="271">
          <cell r="I271" t="b">
            <v>0</v>
          </cell>
          <cell r="L271">
            <v>1</v>
          </cell>
          <cell r="N271">
            <v>0.22</v>
          </cell>
        </row>
        <row r="272">
          <cell r="I272" t="b">
            <v>0</v>
          </cell>
          <cell r="L272">
            <v>1</v>
          </cell>
          <cell r="N272">
            <v>0.2</v>
          </cell>
        </row>
        <row r="273">
          <cell r="I273" t="b">
            <v>0</v>
          </cell>
          <cell r="L273">
            <v>1</v>
          </cell>
          <cell r="N273">
            <v>0.2</v>
          </cell>
        </row>
        <row r="274">
          <cell r="I274" t="b">
            <v>0</v>
          </cell>
          <cell r="L274">
            <v>1</v>
          </cell>
          <cell r="N274">
            <v>0.18</v>
          </cell>
        </row>
        <row r="275">
          <cell r="I275" t="b">
            <v>0</v>
          </cell>
          <cell r="L275">
            <v>1</v>
          </cell>
          <cell r="N275">
            <v>0.16</v>
          </cell>
        </row>
        <row r="276">
          <cell r="I276" t="b">
            <v>0</v>
          </cell>
          <cell r="L276">
            <v>1</v>
          </cell>
          <cell r="N276">
            <v>0.16</v>
          </cell>
        </row>
        <row r="277">
          <cell r="I277" t="b">
            <v>0</v>
          </cell>
          <cell r="L277">
            <v>1</v>
          </cell>
          <cell r="N277">
            <v>0.16</v>
          </cell>
        </row>
        <row r="278">
          <cell r="I278" t="b">
            <v>0</v>
          </cell>
          <cell r="L278">
            <v>1</v>
          </cell>
          <cell r="N278">
            <v>0.14000000000000001</v>
          </cell>
        </row>
        <row r="279">
          <cell r="I279" t="b">
            <v>0</v>
          </cell>
          <cell r="L279">
            <v>1</v>
          </cell>
          <cell r="N279">
            <v>0.14000000000000001</v>
          </cell>
        </row>
        <row r="280">
          <cell r="I280" t="b">
            <v>0</v>
          </cell>
          <cell r="L280">
            <v>1</v>
          </cell>
          <cell r="N280">
            <v>0.14000000000000001</v>
          </cell>
        </row>
        <row r="281">
          <cell r="I281" t="b">
            <v>0</v>
          </cell>
          <cell r="L281">
            <v>1</v>
          </cell>
          <cell r="N281">
            <v>0.14000000000000001</v>
          </cell>
        </row>
        <row r="282">
          <cell r="I282" t="b">
            <v>0</v>
          </cell>
          <cell r="L282">
            <v>1</v>
          </cell>
          <cell r="N282">
            <v>0.14000000000000001</v>
          </cell>
        </row>
        <row r="283">
          <cell r="I283" t="b">
            <v>0</v>
          </cell>
          <cell r="L283">
            <v>1</v>
          </cell>
          <cell r="N283">
            <v>0.14000000000000001</v>
          </cell>
        </row>
        <row r="284">
          <cell r="I284" t="b">
            <v>0</v>
          </cell>
          <cell r="L284">
            <v>1</v>
          </cell>
          <cell r="N284">
            <v>0.14000000000000001</v>
          </cell>
        </row>
        <row r="285">
          <cell r="I285" t="b">
            <v>0</v>
          </cell>
          <cell r="L285">
            <v>1</v>
          </cell>
          <cell r="N285">
            <v>0.12</v>
          </cell>
        </row>
        <row r="286">
          <cell r="I286" t="b">
            <v>0</v>
          </cell>
          <cell r="L286">
            <v>1</v>
          </cell>
          <cell r="N286">
            <v>0.12</v>
          </cell>
        </row>
        <row r="287">
          <cell r="I287" t="b">
            <v>0</v>
          </cell>
          <cell r="L287">
            <v>1</v>
          </cell>
          <cell r="N287">
            <v>0.14000000000000001</v>
          </cell>
        </row>
        <row r="288">
          <cell r="I288" t="b">
            <v>0</v>
          </cell>
          <cell r="L288">
            <v>1</v>
          </cell>
          <cell r="N288">
            <v>0.14000000000000001</v>
          </cell>
        </row>
        <row r="289">
          <cell r="I289" t="b">
            <v>0</v>
          </cell>
          <cell r="L289">
            <v>2</v>
          </cell>
          <cell r="N289">
            <v>0.16</v>
          </cell>
        </row>
        <row r="290">
          <cell r="I290" t="b">
            <v>0</v>
          </cell>
          <cell r="L290">
            <v>2</v>
          </cell>
          <cell r="N290">
            <v>0.2</v>
          </cell>
        </row>
        <row r="291">
          <cell r="I291" t="b">
            <v>0</v>
          </cell>
          <cell r="L291">
            <v>1</v>
          </cell>
          <cell r="N291">
            <v>0.2</v>
          </cell>
        </row>
        <row r="292">
          <cell r="I292" t="b">
            <v>0</v>
          </cell>
          <cell r="L292">
            <v>1</v>
          </cell>
          <cell r="N292">
            <v>0.22</v>
          </cell>
        </row>
        <row r="293">
          <cell r="I293" t="b">
            <v>0</v>
          </cell>
          <cell r="L293">
            <v>1</v>
          </cell>
          <cell r="N293">
            <v>0.22</v>
          </cell>
        </row>
        <row r="294">
          <cell r="I294" t="b">
            <v>0</v>
          </cell>
          <cell r="L294">
            <v>1</v>
          </cell>
          <cell r="N294">
            <v>0.24</v>
          </cell>
        </row>
        <row r="295">
          <cell r="I295" t="b">
            <v>0</v>
          </cell>
          <cell r="L295">
            <v>1</v>
          </cell>
          <cell r="N295">
            <v>0.24</v>
          </cell>
        </row>
        <row r="296">
          <cell r="I296" t="b">
            <v>0</v>
          </cell>
          <cell r="L296">
            <v>1</v>
          </cell>
          <cell r="N296">
            <v>0.2</v>
          </cell>
        </row>
        <row r="297">
          <cell r="I297" t="b">
            <v>0</v>
          </cell>
          <cell r="L297">
            <v>1</v>
          </cell>
          <cell r="N297">
            <v>0.2</v>
          </cell>
        </row>
        <row r="298">
          <cell r="I298" t="b">
            <v>0</v>
          </cell>
          <cell r="L298">
            <v>1</v>
          </cell>
          <cell r="N298">
            <v>0.16</v>
          </cell>
        </row>
        <row r="299">
          <cell r="I299" t="b">
            <v>0</v>
          </cell>
          <cell r="L299">
            <v>1</v>
          </cell>
          <cell r="N299">
            <v>0.16</v>
          </cell>
        </row>
        <row r="300">
          <cell r="I300" t="b">
            <v>0</v>
          </cell>
          <cell r="L300">
            <v>1</v>
          </cell>
          <cell r="N300">
            <v>0.14000000000000001</v>
          </cell>
        </row>
        <row r="301">
          <cell r="I301" t="b">
            <v>0</v>
          </cell>
          <cell r="L301">
            <v>1</v>
          </cell>
          <cell r="N301">
            <v>0.14000000000000001</v>
          </cell>
        </row>
        <row r="302">
          <cell r="I302" t="b">
            <v>0</v>
          </cell>
          <cell r="L302">
            <v>1</v>
          </cell>
          <cell r="N302">
            <v>0.12</v>
          </cell>
        </row>
        <row r="303">
          <cell r="I303" t="b">
            <v>0</v>
          </cell>
          <cell r="L303">
            <v>1</v>
          </cell>
          <cell r="N303">
            <v>0.12</v>
          </cell>
        </row>
        <row r="304">
          <cell r="I304" t="b">
            <v>0</v>
          </cell>
          <cell r="L304">
            <v>1</v>
          </cell>
          <cell r="N304">
            <v>0.1</v>
          </cell>
        </row>
        <row r="305">
          <cell r="I305" t="b">
            <v>0</v>
          </cell>
          <cell r="L305">
            <v>1</v>
          </cell>
          <cell r="N305">
            <v>0.1</v>
          </cell>
        </row>
        <row r="306">
          <cell r="I306" t="b">
            <v>0</v>
          </cell>
          <cell r="L306">
            <v>1</v>
          </cell>
          <cell r="N306">
            <v>0.1</v>
          </cell>
        </row>
        <row r="307">
          <cell r="I307" t="b">
            <v>0</v>
          </cell>
          <cell r="L307">
            <v>1</v>
          </cell>
          <cell r="N307">
            <v>0.1</v>
          </cell>
        </row>
        <row r="308">
          <cell r="I308" t="b">
            <v>0</v>
          </cell>
          <cell r="L308">
            <v>1</v>
          </cell>
          <cell r="N308">
            <v>0.1</v>
          </cell>
        </row>
        <row r="309">
          <cell r="I309" t="b">
            <v>0</v>
          </cell>
          <cell r="L309">
            <v>1</v>
          </cell>
          <cell r="N309">
            <v>0.1</v>
          </cell>
        </row>
        <row r="310">
          <cell r="I310" t="b">
            <v>0</v>
          </cell>
          <cell r="L310">
            <v>1</v>
          </cell>
          <cell r="N310">
            <v>0.12</v>
          </cell>
        </row>
        <row r="311">
          <cell r="I311" t="b">
            <v>0</v>
          </cell>
          <cell r="L311">
            <v>1</v>
          </cell>
          <cell r="N311">
            <v>0.14000000000000001</v>
          </cell>
        </row>
        <row r="312">
          <cell r="I312" t="b">
            <v>0</v>
          </cell>
          <cell r="L312">
            <v>1</v>
          </cell>
          <cell r="N312">
            <v>0.18</v>
          </cell>
        </row>
        <row r="313">
          <cell r="I313" t="b">
            <v>0</v>
          </cell>
          <cell r="L313">
            <v>1</v>
          </cell>
          <cell r="N313">
            <v>0.18</v>
          </cell>
        </row>
        <row r="314">
          <cell r="I314" t="b">
            <v>0</v>
          </cell>
          <cell r="L314">
            <v>1</v>
          </cell>
          <cell r="N314">
            <v>0.2</v>
          </cell>
        </row>
        <row r="315">
          <cell r="I315" t="b">
            <v>0</v>
          </cell>
          <cell r="L315">
            <v>1</v>
          </cell>
          <cell r="N315">
            <v>0.22</v>
          </cell>
        </row>
        <row r="316">
          <cell r="I316" t="b">
            <v>0</v>
          </cell>
          <cell r="L316">
            <v>1</v>
          </cell>
          <cell r="N316">
            <v>0.22</v>
          </cell>
        </row>
        <row r="317">
          <cell r="I317" t="b">
            <v>0</v>
          </cell>
          <cell r="L317">
            <v>1</v>
          </cell>
          <cell r="N317">
            <v>0.24</v>
          </cell>
        </row>
        <row r="318">
          <cell r="I318" t="b">
            <v>0</v>
          </cell>
          <cell r="L318">
            <v>1</v>
          </cell>
          <cell r="N318">
            <v>0.22</v>
          </cell>
        </row>
        <row r="319">
          <cell r="I319" t="b">
            <v>0</v>
          </cell>
          <cell r="L319">
            <v>1</v>
          </cell>
          <cell r="N319">
            <v>0.22</v>
          </cell>
        </row>
        <row r="320">
          <cell r="I320" t="b">
            <v>0</v>
          </cell>
          <cell r="L320">
            <v>1</v>
          </cell>
          <cell r="N320">
            <v>0.2</v>
          </cell>
        </row>
        <row r="321">
          <cell r="I321" t="b">
            <v>0</v>
          </cell>
          <cell r="L321">
            <v>1</v>
          </cell>
          <cell r="N321">
            <v>0.16</v>
          </cell>
        </row>
        <row r="322">
          <cell r="I322" t="b">
            <v>0</v>
          </cell>
          <cell r="L322">
            <v>1</v>
          </cell>
          <cell r="N322">
            <v>0.18</v>
          </cell>
        </row>
        <row r="323">
          <cell r="I323" t="b">
            <v>0</v>
          </cell>
          <cell r="L323">
            <v>1</v>
          </cell>
          <cell r="N323">
            <v>0.16</v>
          </cell>
        </row>
        <row r="324">
          <cell r="I324" t="b">
            <v>0</v>
          </cell>
          <cell r="L324">
            <v>2</v>
          </cell>
          <cell r="N324">
            <v>0.16</v>
          </cell>
        </row>
        <row r="325">
          <cell r="I325" t="b">
            <v>0</v>
          </cell>
          <cell r="L325">
            <v>2</v>
          </cell>
          <cell r="N325">
            <v>0.18</v>
          </cell>
        </row>
        <row r="326">
          <cell r="I326" t="b">
            <v>0</v>
          </cell>
          <cell r="L326">
            <v>1</v>
          </cell>
          <cell r="N326">
            <v>0.18</v>
          </cell>
        </row>
        <row r="327">
          <cell r="I327" t="b">
            <v>0</v>
          </cell>
          <cell r="L327">
            <v>2</v>
          </cell>
          <cell r="N327">
            <v>0.16</v>
          </cell>
        </row>
        <row r="328">
          <cell r="I328" t="b">
            <v>0</v>
          </cell>
          <cell r="L328">
            <v>2</v>
          </cell>
          <cell r="N328">
            <v>0.16</v>
          </cell>
        </row>
        <row r="329">
          <cell r="I329" t="b">
            <v>0</v>
          </cell>
          <cell r="L329">
            <v>2</v>
          </cell>
          <cell r="N329">
            <v>0.16</v>
          </cell>
        </row>
        <row r="330">
          <cell r="I330" t="b">
            <v>0</v>
          </cell>
          <cell r="L330">
            <v>2</v>
          </cell>
          <cell r="N330">
            <v>0.16</v>
          </cell>
        </row>
        <row r="331">
          <cell r="I331" t="b">
            <v>0</v>
          </cell>
          <cell r="L331">
            <v>1</v>
          </cell>
          <cell r="N331">
            <v>0.16</v>
          </cell>
        </row>
        <row r="332">
          <cell r="I332" t="b">
            <v>0</v>
          </cell>
          <cell r="L332">
            <v>1</v>
          </cell>
          <cell r="N332">
            <v>0.14000000000000001</v>
          </cell>
        </row>
        <row r="333">
          <cell r="I333" t="b">
            <v>0</v>
          </cell>
          <cell r="L333">
            <v>1</v>
          </cell>
          <cell r="N333">
            <v>0.14000000000000001</v>
          </cell>
        </row>
        <row r="334">
          <cell r="I334" t="b">
            <v>0</v>
          </cell>
          <cell r="L334">
            <v>1</v>
          </cell>
          <cell r="N334">
            <v>0.14000000000000001</v>
          </cell>
        </row>
        <row r="335">
          <cell r="I335" t="b">
            <v>0</v>
          </cell>
          <cell r="L335">
            <v>1</v>
          </cell>
          <cell r="N335">
            <v>0.16</v>
          </cell>
        </row>
        <row r="336">
          <cell r="I336" t="b">
            <v>0</v>
          </cell>
          <cell r="L336">
            <v>1</v>
          </cell>
          <cell r="N336">
            <v>0.18</v>
          </cell>
        </row>
        <row r="337">
          <cell r="I337" t="b">
            <v>0</v>
          </cell>
          <cell r="L337">
            <v>1</v>
          </cell>
          <cell r="N337">
            <v>0.2</v>
          </cell>
        </row>
        <row r="338">
          <cell r="I338" t="b">
            <v>0</v>
          </cell>
          <cell r="L338">
            <v>1</v>
          </cell>
          <cell r="N338">
            <v>0.24</v>
          </cell>
        </row>
        <row r="339">
          <cell r="I339" t="b">
            <v>0</v>
          </cell>
          <cell r="L339">
            <v>1</v>
          </cell>
          <cell r="N339">
            <v>0.28000000000000003</v>
          </cell>
        </row>
        <row r="340">
          <cell r="I340" t="b">
            <v>0</v>
          </cell>
          <cell r="L340">
            <v>1</v>
          </cell>
          <cell r="N340">
            <v>0.3</v>
          </cell>
        </row>
        <row r="341">
          <cell r="I341" t="b">
            <v>0</v>
          </cell>
          <cell r="L341">
            <v>2</v>
          </cell>
          <cell r="N341">
            <v>0.32</v>
          </cell>
        </row>
        <row r="342">
          <cell r="I342" t="b">
            <v>0</v>
          </cell>
          <cell r="L342">
            <v>2</v>
          </cell>
          <cell r="N342">
            <v>0.34</v>
          </cell>
        </row>
        <row r="343">
          <cell r="I343" t="b">
            <v>0</v>
          </cell>
          <cell r="L343">
            <v>2</v>
          </cell>
          <cell r="N343">
            <v>0.32</v>
          </cell>
        </row>
        <row r="344">
          <cell r="I344" t="b">
            <v>0</v>
          </cell>
          <cell r="L344">
            <v>2</v>
          </cell>
          <cell r="N344">
            <v>0.3</v>
          </cell>
        </row>
        <row r="345">
          <cell r="I345" t="b">
            <v>0</v>
          </cell>
          <cell r="L345">
            <v>2</v>
          </cell>
          <cell r="N345">
            <v>0.32</v>
          </cell>
        </row>
        <row r="346">
          <cell r="I346" t="b">
            <v>0</v>
          </cell>
          <cell r="L346">
            <v>2</v>
          </cell>
          <cell r="N346">
            <v>0.32</v>
          </cell>
        </row>
        <row r="347">
          <cell r="I347" t="b">
            <v>0</v>
          </cell>
          <cell r="L347">
            <v>2</v>
          </cell>
          <cell r="N347">
            <v>0.32</v>
          </cell>
        </row>
        <row r="348">
          <cell r="I348" t="b">
            <v>0</v>
          </cell>
          <cell r="L348">
            <v>2</v>
          </cell>
          <cell r="N348">
            <v>0.3</v>
          </cell>
        </row>
        <row r="349">
          <cell r="I349" t="b">
            <v>0</v>
          </cell>
          <cell r="L349">
            <v>1</v>
          </cell>
          <cell r="N349">
            <v>0.3</v>
          </cell>
        </row>
        <row r="350">
          <cell r="I350" t="b">
            <v>0</v>
          </cell>
          <cell r="L350">
            <v>1</v>
          </cell>
          <cell r="N350">
            <v>0.26</v>
          </cell>
        </row>
        <row r="351">
          <cell r="I351" t="b">
            <v>0</v>
          </cell>
          <cell r="L351">
            <v>1</v>
          </cell>
          <cell r="N351">
            <v>0.26</v>
          </cell>
        </row>
        <row r="352">
          <cell r="I352" t="b">
            <v>0</v>
          </cell>
          <cell r="L352">
            <v>1</v>
          </cell>
          <cell r="N352">
            <v>0.26</v>
          </cell>
        </row>
        <row r="353">
          <cell r="I353" t="b">
            <v>0</v>
          </cell>
          <cell r="L353">
            <v>1</v>
          </cell>
          <cell r="N353">
            <v>0.22</v>
          </cell>
        </row>
        <row r="354">
          <cell r="I354" t="b">
            <v>0</v>
          </cell>
          <cell r="L354">
            <v>1</v>
          </cell>
          <cell r="N354">
            <v>0.26</v>
          </cell>
        </row>
        <row r="355">
          <cell r="I355" t="b">
            <v>0</v>
          </cell>
          <cell r="L355">
            <v>2</v>
          </cell>
          <cell r="N355">
            <v>0.26</v>
          </cell>
        </row>
        <row r="356">
          <cell r="I356" t="b">
            <v>0</v>
          </cell>
          <cell r="L356">
            <v>2</v>
          </cell>
          <cell r="N356">
            <v>0.26</v>
          </cell>
        </row>
        <row r="357">
          <cell r="I357" t="b">
            <v>0</v>
          </cell>
          <cell r="L357">
            <v>2</v>
          </cell>
          <cell r="N357">
            <v>0.24</v>
          </cell>
        </row>
        <row r="358">
          <cell r="I358" t="b">
            <v>0</v>
          </cell>
          <cell r="L358">
            <v>1</v>
          </cell>
          <cell r="N358">
            <v>0.22</v>
          </cell>
        </row>
        <row r="359">
          <cell r="I359" t="b">
            <v>0</v>
          </cell>
          <cell r="L359">
            <v>1</v>
          </cell>
          <cell r="N359">
            <v>0.22</v>
          </cell>
        </row>
        <row r="360">
          <cell r="I360" t="b">
            <v>0</v>
          </cell>
          <cell r="L360">
            <v>1</v>
          </cell>
          <cell r="N360">
            <v>0.22</v>
          </cell>
        </row>
        <row r="361">
          <cell r="I361" t="b">
            <v>0</v>
          </cell>
          <cell r="L361">
            <v>1</v>
          </cell>
          <cell r="N361">
            <v>0.24</v>
          </cell>
        </row>
        <row r="362">
          <cell r="I362" t="b">
            <v>0</v>
          </cell>
          <cell r="L362">
            <v>1</v>
          </cell>
          <cell r="N362">
            <v>0.24</v>
          </cell>
        </row>
        <row r="363">
          <cell r="I363" t="b">
            <v>0</v>
          </cell>
          <cell r="L363">
            <v>1</v>
          </cell>
          <cell r="N363">
            <v>0.26</v>
          </cell>
        </row>
        <row r="364">
          <cell r="I364" t="b">
            <v>0</v>
          </cell>
          <cell r="L364">
            <v>1</v>
          </cell>
          <cell r="N364">
            <v>0.28000000000000003</v>
          </cell>
        </row>
        <row r="365">
          <cell r="I365" t="b">
            <v>0</v>
          </cell>
          <cell r="L365">
            <v>1</v>
          </cell>
          <cell r="N365">
            <v>0.26</v>
          </cell>
        </row>
        <row r="366">
          <cell r="I366" t="b">
            <v>0</v>
          </cell>
          <cell r="L366">
            <v>1</v>
          </cell>
          <cell r="N366">
            <v>0.24</v>
          </cell>
        </row>
        <row r="367">
          <cell r="I367" t="b">
            <v>0</v>
          </cell>
          <cell r="L367">
            <v>1</v>
          </cell>
          <cell r="N367">
            <v>0.22</v>
          </cell>
        </row>
        <row r="368">
          <cell r="I368" t="b">
            <v>0</v>
          </cell>
          <cell r="L368">
            <v>1</v>
          </cell>
          <cell r="N368">
            <v>0.2</v>
          </cell>
        </row>
        <row r="369">
          <cell r="I369" t="b">
            <v>0</v>
          </cell>
          <cell r="L369">
            <v>1</v>
          </cell>
          <cell r="N369">
            <v>0.18</v>
          </cell>
        </row>
        <row r="370">
          <cell r="I370" t="b">
            <v>0</v>
          </cell>
          <cell r="L370">
            <v>1</v>
          </cell>
          <cell r="N370">
            <v>0.18</v>
          </cell>
        </row>
        <row r="371">
          <cell r="I371" t="b">
            <v>0</v>
          </cell>
          <cell r="L371">
            <v>1</v>
          </cell>
          <cell r="N371">
            <v>0.18</v>
          </cell>
        </row>
        <row r="372">
          <cell r="I372" t="b">
            <v>0</v>
          </cell>
          <cell r="L372">
            <v>2</v>
          </cell>
          <cell r="N372">
            <v>0.2</v>
          </cell>
        </row>
        <row r="373">
          <cell r="I373" t="b">
            <v>0</v>
          </cell>
          <cell r="L373">
            <v>2</v>
          </cell>
          <cell r="N373">
            <v>0.2</v>
          </cell>
        </row>
        <row r="374">
          <cell r="I374" t="b">
            <v>1</v>
          </cell>
          <cell r="L374">
            <v>2</v>
          </cell>
          <cell r="N374">
            <v>0.2</v>
          </cell>
        </row>
        <row r="375">
          <cell r="I375" t="b">
            <v>1</v>
          </cell>
          <cell r="L375">
            <v>2</v>
          </cell>
          <cell r="N375">
            <v>0.2</v>
          </cell>
        </row>
        <row r="376">
          <cell r="I376" t="b">
            <v>1</v>
          </cell>
          <cell r="L376">
            <v>2</v>
          </cell>
          <cell r="N376">
            <v>0.18</v>
          </cell>
        </row>
        <row r="377">
          <cell r="I377" t="b">
            <v>1</v>
          </cell>
          <cell r="L377">
            <v>2</v>
          </cell>
          <cell r="N377">
            <v>0.18</v>
          </cell>
        </row>
        <row r="378">
          <cell r="I378" t="b">
            <v>1</v>
          </cell>
          <cell r="L378">
            <v>2</v>
          </cell>
          <cell r="N378">
            <v>0.18</v>
          </cell>
        </row>
        <row r="379">
          <cell r="I379" t="b">
            <v>1</v>
          </cell>
          <cell r="L379">
            <v>2</v>
          </cell>
          <cell r="N379">
            <v>0.18</v>
          </cell>
        </row>
        <row r="380">
          <cell r="I380" t="b">
            <v>1</v>
          </cell>
          <cell r="L380">
            <v>2</v>
          </cell>
          <cell r="N380">
            <v>0.18</v>
          </cell>
        </row>
        <row r="381">
          <cell r="I381" t="b">
            <v>1</v>
          </cell>
          <cell r="L381">
            <v>2</v>
          </cell>
          <cell r="N381">
            <v>0.16</v>
          </cell>
        </row>
        <row r="382">
          <cell r="I382" t="b">
            <v>1</v>
          </cell>
          <cell r="L382">
            <v>2</v>
          </cell>
          <cell r="N382">
            <v>0.16</v>
          </cell>
        </row>
        <row r="383">
          <cell r="I383" t="b">
            <v>1</v>
          </cell>
          <cell r="L383">
            <v>2</v>
          </cell>
          <cell r="N383">
            <v>0.16</v>
          </cell>
        </row>
        <row r="384">
          <cell r="I384" t="b">
            <v>1</v>
          </cell>
          <cell r="L384">
            <v>2</v>
          </cell>
          <cell r="N384">
            <v>0.16</v>
          </cell>
        </row>
        <row r="385">
          <cell r="I385" t="b">
            <v>1</v>
          </cell>
          <cell r="L385">
            <v>2</v>
          </cell>
          <cell r="N385">
            <v>0.16</v>
          </cell>
        </row>
        <row r="386">
          <cell r="I386" t="b">
            <v>1</v>
          </cell>
          <cell r="L386">
            <v>2</v>
          </cell>
          <cell r="N386">
            <v>0.18</v>
          </cell>
        </row>
        <row r="387">
          <cell r="I387" t="b">
            <v>1</v>
          </cell>
          <cell r="L387">
            <v>2</v>
          </cell>
          <cell r="N387">
            <v>0.18</v>
          </cell>
        </row>
        <row r="388">
          <cell r="I388" t="b">
            <v>1</v>
          </cell>
          <cell r="L388">
            <v>2</v>
          </cell>
          <cell r="N388">
            <v>0.18</v>
          </cell>
        </row>
        <row r="389">
          <cell r="I389" t="b">
            <v>1</v>
          </cell>
          <cell r="L389">
            <v>2</v>
          </cell>
          <cell r="N389">
            <v>0.2</v>
          </cell>
        </row>
        <row r="390">
          <cell r="I390" t="b">
            <v>1</v>
          </cell>
          <cell r="L390">
            <v>2</v>
          </cell>
          <cell r="N390">
            <v>0.2</v>
          </cell>
        </row>
        <row r="391">
          <cell r="I391" t="b">
            <v>1</v>
          </cell>
          <cell r="L391">
            <v>1</v>
          </cell>
          <cell r="N391">
            <v>0.2</v>
          </cell>
        </row>
        <row r="392">
          <cell r="I392" t="b">
            <v>1</v>
          </cell>
          <cell r="L392">
            <v>2</v>
          </cell>
          <cell r="N392">
            <v>0.18</v>
          </cell>
        </row>
        <row r="393">
          <cell r="I393" t="b">
            <v>1</v>
          </cell>
          <cell r="L393">
            <v>3</v>
          </cell>
          <cell r="N393">
            <v>0.18</v>
          </cell>
        </row>
        <row r="394">
          <cell r="I394" t="b">
            <v>1</v>
          </cell>
          <cell r="L394">
            <v>3</v>
          </cell>
          <cell r="N394">
            <v>0.16</v>
          </cell>
        </row>
        <row r="395">
          <cell r="I395" t="b">
            <v>1</v>
          </cell>
          <cell r="L395">
            <v>3</v>
          </cell>
          <cell r="N395">
            <v>0.16</v>
          </cell>
        </row>
        <row r="396">
          <cell r="I396" t="b">
            <v>1</v>
          </cell>
          <cell r="L396">
            <v>3</v>
          </cell>
          <cell r="N396">
            <v>0.14000000000000001</v>
          </cell>
        </row>
        <row r="397">
          <cell r="I397" t="b">
            <v>1</v>
          </cell>
          <cell r="L397">
            <v>3</v>
          </cell>
          <cell r="N397">
            <v>0.16</v>
          </cell>
        </row>
        <row r="398">
          <cell r="I398" t="b">
            <v>0</v>
          </cell>
          <cell r="L398">
            <v>2</v>
          </cell>
          <cell r="N398">
            <v>0.2</v>
          </cell>
        </row>
        <row r="399">
          <cell r="I399" t="b">
            <v>0</v>
          </cell>
          <cell r="L399">
            <v>2</v>
          </cell>
          <cell r="N399">
            <v>0.2</v>
          </cell>
        </row>
        <row r="400">
          <cell r="I400" t="b">
            <v>0</v>
          </cell>
          <cell r="L400">
            <v>2</v>
          </cell>
          <cell r="N400">
            <v>0.22</v>
          </cell>
        </row>
        <row r="401">
          <cell r="I401" t="b">
            <v>0</v>
          </cell>
          <cell r="L401">
            <v>2</v>
          </cell>
          <cell r="N401">
            <v>0.22</v>
          </cell>
        </row>
        <row r="402">
          <cell r="I402" t="b">
            <v>0</v>
          </cell>
          <cell r="L402">
            <v>2</v>
          </cell>
          <cell r="N402">
            <v>0.22</v>
          </cell>
        </row>
        <row r="403">
          <cell r="I403" t="b">
            <v>0</v>
          </cell>
          <cell r="L403">
            <v>2</v>
          </cell>
          <cell r="N403">
            <v>0.22</v>
          </cell>
        </row>
        <row r="404">
          <cell r="I404" t="b">
            <v>0</v>
          </cell>
          <cell r="L404">
            <v>2</v>
          </cell>
          <cell r="N404">
            <v>0.22</v>
          </cell>
        </row>
        <row r="405">
          <cell r="I405" t="b">
            <v>0</v>
          </cell>
          <cell r="L405">
            <v>2</v>
          </cell>
          <cell r="N405">
            <v>0.22</v>
          </cell>
        </row>
        <row r="406">
          <cell r="I406" t="b">
            <v>0</v>
          </cell>
          <cell r="L406">
            <v>2</v>
          </cell>
          <cell r="N406">
            <v>0.22</v>
          </cell>
        </row>
        <row r="407">
          <cell r="I407" t="b">
            <v>0</v>
          </cell>
          <cell r="L407">
            <v>2</v>
          </cell>
          <cell r="N407">
            <v>0.22</v>
          </cell>
        </row>
        <row r="408">
          <cell r="I408" t="b">
            <v>0</v>
          </cell>
          <cell r="L408">
            <v>2</v>
          </cell>
          <cell r="N408">
            <v>0.22</v>
          </cell>
        </row>
        <row r="409">
          <cell r="I409" t="b">
            <v>0</v>
          </cell>
          <cell r="L409">
            <v>2</v>
          </cell>
          <cell r="N409">
            <v>0.22</v>
          </cell>
        </row>
        <row r="410">
          <cell r="I410" t="b">
            <v>0</v>
          </cell>
          <cell r="L410">
            <v>2</v>
          </cell>
          <cell r="N410">
            <v>0.22</v>
          </cell>
        </row>
        <row r="411">
          <cell r="I411" t="b">
            <v>0</v>
          </cell>
          <cell r="L411">
            <v>3</v>
          </cell>
          <cell r="N411">
            <v>0.22</v>
          </cell>
        </row>
        <row r="412">
          <cell r="I412" t="b">
            <v>0</v>
          </cell>
          <cell r="L412">
            <v>3</v>
          </cell>
          <cell r="N412">
            <v>0.22</v>
          </cell>
        </row>
        <row r="413">
          <cell r="I413" t="b">
            <v>0</v>
          </cell>
          <cell r="L413">
            <v>3</v>
          </cell>
          <cell r="N413">
            <v>0.22</v>
          </cell>
        </row>
        <row r="414">
          <cell r="I414" t="b">
            <v>0</v>
          </cell>
          <cell r="L414">
            <v>2</v>
          </cell>
          <cell r="N414">
            <v>0.22</v>
          </cell>
        </row>
        <row r="415">
          <cell r="I415" t="b">
            <v>0</v>
          </cell>
          <cell r="L415">
            <v>2</v>
          </cell>
          <cell r="N415">
            <v>0.22</v>
          </cell>
        </row>
        <row r="416">
          <cell r="I416" t="b">
            <v>0</v>
          </cell>
          <cell r="L416">
            <v>2</v>
          </cell>
          <cell r="N416">
            <v>0.24</v>
          </cell>
        </row>
        <row r="417">
          <cell r="I417" t="b">
            <v>0</v>
          </cell>
          <cell r="L417">
            <v>2</v>
          </cell>
          <cell r="N417">
            <v>0.24</v>
          </cell>
        </row>
        <row r="418">
          <cell r="I418" t="b">
            <v>0</v>
          </cell>
          <cell r="L418">
            <v>2</v>
          </cell>
          <cell r="N418">
            <v>0.24</v>
          </cell>
        </row>
        <row r="419">
          <cell r="I419" t="b">
            <v>0</v>
          </cell>
          <cell r="L419">
            <v>2</v>
          </cell>
          <cell r="N419">
            <v>0.26</v>
          </cell>
        </row>
        <row r="420">
          <cell r="I420" t="b">
            <v>0</v>
          </cell>
          <cell r="L420">
            <v>2</v>
          </cell>
          <cell r="N420">
            <v>0.28000000000000003</v>
          </cell>
        </row>
        <row r="421">
          <cell r="I421" t="b">
            <v>0</v>
          </cell>
          <cell r="L421">
            <v>2</v>
          </cell>
          <cell r="N421">
            <v>0.3</v>
          </cell>
        </row>
        <row r="422">
          <cell r="I422" t="b">
            <v>0</v>
          </cell>
          <cell r="L422">
            <v>1</v>
          </cell>
          <cell r="N422">
            <v>0.4</v>
          </cell>
        </row>
        <row r="423">
          <cell r="I423" t="b">
            <v>0</v>
          </cell>
          <cell r="L423">
            <v>1</v>
          </cell>
          <cell r="N423">
            <v>0.4</v>
          </cell>
        </row>
        <row r="424">
          <cell r="I424" t="b">
            <v>0</v>
          </cell>
          <cell r="L424">
            <v>1</v>
          </cell>
          <cell r="N424">
            <v>0.4</v>
          </cell>
        </row>
        <row r="425">
          <cell r="I425" t="b">
            <v>0</v>
          </cell>
          <cell r="L425">
            <v>1</v>
          </cell>
          <cell r="N425">
            <v>0.38</v>
          </cell>
        </row>
        <row r="426">
          <cell r="I426" t="b">
            <v>0</v>
          </cell>
          <cell r="L426">
            <v>1</v>
          </cell>
          <cell r="N426">
            <v>0.36</v>
          </cell>
        </row>
        <row r="427">
          <cell r="I427" t="b">
            <v>0</v>
          </cell>
          <cell r="L427">
            <v>1</v>
          </cell>
          <cell r="N427">
            <v>0.34</v>
          </cell>
        </row>
        <row r="428">
          <cell r="I428" t="b">
            <v>0</v>
          </cell>
          <cell r="L428">
            <v>1</v>
          </cell>
          <cell r="N428">
            <v>0.32</v>
          </cell>
        </row>
        <row r="429">
          <cell r="I429" t="b">
            <v>0</v>
          </cell>
          <cell r="L429">
            <v>1</v>
          </cell>
          <cell r="N429">
            <v>0.32</v>
          </cell>
        </row>
        <row r="430">
          <cell r="I430" t="b">
            <v>0</v>
          </cell>
          <cell r="L430">
            <v>1</v>
          </cell>
          <cell r="N430">
            <v>0.32</v>
          </cell>
        </row>
        <row r="431">
          <cell r="I431" t="b">
            <v>0</v>
          </cell>
          <cell r="L431">
            <v>1</v>
          </cell>
          <cell r="N431">
            <v>0.3</v>
          </cell>
        </row>
        <row r="432">
          <cell r="I432" t="b">
            <v>0</v>
          </cell>
          <cell r="L432">
            <v>1</v>
          </cell>
          <cell r="N432">
            <v>0.3</v>
          </cell>
        </row>
        <row r="433">
          <cell r="I433" t="b">
            <v>0</v>
          </cell>
          <cell r="L433">
            <v>1</v>
          </cell>
          <cell r="N433">
            <v>0.26</v>
          </cell>
        </row>
        <row r="434">
          <cell r="I434" t="b">
            <v>0</v>
          </cell>
          <cell r="L434">
            <v>1</v>
          </cell>
          <cell r="N434">
            <v>0.26</v>
          </cell>
        </row>
        <row r="435">
          <cell r="I435" t="b">
            <v>0</v>
          </cell>
          <cell r="L435">
            <v>1</v>
          </cell>
          <cell r="N435">
            <v>0.26</v>
          </cell>
        </row>
        <row r="436">
          <cell r="I436" t="b">
            <v>0</v>
          </cell>
          <cell r="L436">
            <v>1</v>
          </cell>
          <cell r="N436">
            <v>0.26</v>
          </cell>
        </row>
        <row r="437">
          <cell r="I437" t="b">
            <v>0</v>
          </cell>
          <cell r="L437">
            <v>1</v>
          </cell>
          <cell r="N437">
            <v>0.26</v>
          </cell>
        </row>
        <row r="438">
          <cell r="I438" t="b">
            <v>0</v>
          </cell>
          <cell r="L438">
            <v>1</v>
          </cell>
          <cell r="N438">
            <v>0.24</v>
          </cell>
        </row>
        <row r="439">
          <cell r="I439" t="b">
            <v>0</v>
          </cell>
          <cell r="L439">
            <v>1</v>
          </cell>
          <cell r="N439">
            <v>0.22</v>
          </cell>
        </row>
        <row r="440">
          <cell r="I440" t="b">
            <v>0</v>
          </cell>
          <cell r="L440">
            <v>1</v>
          </cell>
          <cell r="N440">
            <v>0.22</v>
          </cell>
        </row>
        <row r="441">
          <cell r="I441" t="b">
            <v>0</v>
          </cell>
          <cell r="L441">
            <v>1</v>
          </cell>
          <cell r="N441">
            <v>0.22</v>
          </cell>
        </row>
        <row r="442">
          <cell r="I442" t="b">
            <v>0</v>
          </cell>
          <cell r="L442">
            <v>2</v>
          </cell>
          <cell r="N442">
            <v>0.24</v>
          </cell>
        </row>
        <row r="443">
          <cell r="I443" t="b">
            <v>0</v>
          </cell>
          <cell r="L443">
            <v>1</v>
          </cell>
          <cell r="N443">
            <v>0.26</v>
          </cell>
        </row>
        <row r="444">
          <cell r="I444" t="b">
            <v>0</v>
          </cell>
          <cell r="L444">
            <v>2</v>
          </cell>
          <cell r="N444">
            <v>0.28000000000000003</v>
          </cell>
        </row>
        <row r="445">
          <cell r="I445" t="b">
            <v>0</v>
          </cell>
          <cell r="L445">
            <v>2</v>
          </cell>
          <cell r="N445">
            <v>0.3</v>
          </cell>
        </row>
        <row r="446">
          <cell r="I446" t="b">
            <v>0</v>
          </cell>
          <cell r="L446">
            <v>2</v>
          </cell>
          <cell r="N446">
            <v>0.28000000000000003</v>
          </cell>
        </row>
        <row r="447">
          <cell r="I447" t="b">
            <v>0</v>
          </cell>
          <cell r="L447">
            <v>2</v>
          </cell>
          <cell r="N447">
            <v>0.3</v>
          </cell>
        </row>
        <row r="448">
          <cell r="I448" t="b">
            <v>0</v>
          </cell>
          <cell r="L448">
            <v>2</v>
          </cell>
          <cell r="N448">
            <v>0.32</v>
          </cell>
        </row>
        <row r="449">
          <cell r="I449" t="b">
            <v>0</v>
          </cell>
          <cell r="L449">
            <v>2</v>
          </cell>
          <cell r="N449">
            <v>0.3</v>
          </cell>
        </row>
        <row r="450">
          <cell r="I450" t="b">
            <v>0</v>
          </cell>
          <cell r="L450">
            <v>2</v>
          </cell>
          <cell r="N450">
            <v>0.3</v>
          </cell>
        </row>
        <row r="451">
          <cell r="I451" t="b">
            <v>0</v>
          </cell>
          <cell r="L451">
            <v>2</v>
          </cell>
          <cell r="N451">
            <v>0.26</v>
          </cell>
        </row>
        <row r="452">
          <cell r="I452" t="b">
            <v>0</v>
          </cell>
          <cell r="L452">
            <v>1</v>
          </cell>
          <cell r="N452">
            <v>0.26</v>
          </cell>
        </row>
        <row r="453">
          <cell r="I453" t="b">
            <v>0</v>
          </cell>
          <cell r="L453">
            <v>2</v>
          </cell>
          <cell r="N453">
            <v>0.26</v>
          </cell>
        </row>
        <row r="454">
          <cell r="I454" t="b">
            <v>0</v>
          </cell>
          <cell r="L454">
            <v>2</v>
          </cell>
          <cell r="N454">
            <v>0.24</v>
          </cell>
        </row>
        <row r="455">
          <cell r="I455" t="b">
            <v>0</v>
          </cell>
          <cell r="L455">
            <v>2</v>
          </cell>
          <cell r="N455">
            <v>0.24</v>
          </cell>
        </row>
        <row r="456">
          <cell r="I456" t="b">
            <v>0</v>
          </cell>
          <cell r="L456">
            <v>2</v>
          </cell>
          <cell r="N456">
            <v>0.24</v>
          </cell>
        </row>
        <row r="457">
          <cell r="I457" t="b">
            <v>0</v>
          </cell>
          <cell r="L457">
            <v>2</v>
          </cell>
          <cell r="N457">
            <v>0.24</v>
          </cell>
        </row>
        <row r="458">
          <cell r="I458" t="b">
            <v>0</v>
          </cell>
          <cell r="L458">
            <v>2</v>
          </cell>
          <cell r="N458">
            <v>0.24</v>
          </cell>
        </row>
        <row r="459">
          <cell r="I459" t="b">
            <v>0</v>
          </cell>
          <cell r="L459">
            <v>3</v>
          </cell>
          <cell r="N459">
            <v>0.24</v>
          </cell>
        </row>
        <row r="460">
          <cell r="I460" t="b">
            <v>0</v>
          </cell>
          <cell r="L460">
            <v>3</v>
          </cell>
          <cell r="N460">
            <v>0.22</v>
          </cell>
        </row>
        <row r="461">
          <cell r="I461" t="b">
            <v>0</v>
          </cell>
          <cell r="L461">
            <v>2</v>
          </cell>
          <cell r="N461">
            <v>0.22</v>
          </cell>
        </row>
        <row r="462">
          <cell r="I462" t="b">
            <v>0</v>
          </cell>
          <cell r="L462">
            <v>1</v>
          </cell>
          <cell r="N462">
            <v>0.24</v>
          </cell>
        </row>
        <row r="463">
          <cell r="I463" t="b">
            <v>0</v>
          </cell>
          <cell r="L463">
            <v>1</v>
          </cell>
          <cell r="N463">
            <v>0.22</v>
          </cell>
        </row>
        <row r="464">
          <cell r="I464" t="b">
            <v>0</v>
          </cell>
          <cell r="L464">
            <v>1</v>
          </cell>
          <cell r="N464">
            <v>0.2</v>
          </cell>
        </row>
        <row r="465">
          <cell r="I465" t="b">
            <v>0</v>
          </cell>
          <cell r="L465">
            <v>1</v>
          </cell>
          <cell r="N465">
            <v>0.2</v>
          </cell>
        </row>
        <row r="466">
          <cell r="I466" t="b">
            <v>0</v>
          </cell>
          <cell r="L466">
            <v>1</v>
          </cell>
          <cell r="N466">
            <v>0.2</v>
          </cell>
        </row>
        <row r="467">
          <cell r="I467" t="b">
            <v>0</v>
          </cell>
          <cell r="L467">
            <v>1</v>
          </cell>
          <cell r="N467">
            <v>0.2</v>
          </cell>
        </row>
        <row r="468">
          <cell r="I468" t="b">
            <v>0</v>
          </cell>
          <cell r="L468">
            <v>1</v>
          </cell>
          <cell r="N468">
            <v>0.22</v>
          </cell>
        </row>
        <row r="469">
          <cell r="I469" t="b">
            <v>0</v>
          </cell>
          <cell r="L469">
            <v>1</v>
          </cell>
          <cell r="N469">
            <v>0.22</v>
          </cell>
        </row>
        <row r="470">
          <cell r="I470" t="b">
            <v>0</v>
          </cell>
          <cell r="L470">
            <v>1</v>
          </cell>
          <cell r="N470">
            <v>0.2</v>
          </cell>
        </row>
        <row r="471">
          <cell r="I471" t="b">
            <v>0</v>
          </cell>
          <cell r="L471">
            <v>1</v>
          </cell>
          <cell r="N471">
            <v>0.2</v>
          </cell>
        </row>
        <row r="472">
          <cell r="I472" t="b">
            <v>0</v>
          </cell>
          <cell r="L472">
            <v>1</v>
          </cell>
          <cell r="N472">
            <v>0.16</v>
          </cell>
        </row>
        <row r="473">
          <cell r="I473" t="b">
            <v>0</v>
          </cell>
          <cell r="L473">
            <v>1</v>
          </cell>
          <cell r="N473">
            <v>0.16</v>
          </cell>
        </row>
        <row r="474">
          <cell r="I474" t="b">
            <v>0</v>
          </cell>
          <cell r="L474">
            <v>1</v>
          </cell>
          <cell r="N474">
            <v>0.14000000000000001</v>
          </cell>
        </row>
        <row r="475">
          <cell r="I475" t="b">
            <v>0</v>
          </cell>
          <cell r="L475">
            <v>1</v>
          </cell>
          <cell r="N475">
            <v>0.12</v>
          </cell>
        </row>
        <row r="476">
          <cell r="I476" t="b">
            <v>0</v>
          </cell>
          <cell r="L476">
            <v>1</v>
          </cell>
          <cell r="N476">
            <v>0.12</v>
          </cell>
        </row>
        <row r="477">
          <cell r="I477" t="b">
            <v>0</v>
          </cell>
          <cell r="L477">
            <v>1</v>
          </cell>
          <cell r="N477">
            <v>0.1</v>
          </cell>
        </row>
        <row r="478">
          <cell r="I478" t="b">
            <v>0</v>
          </cell>
          <cell r="L478">
            <v>1</v>
          </cell>
          <cell r="N478">
            <v>0.08</v>
          </cell>
        </row>
        <row r="479">
          <cell r="I479" t="b">
            <v>0</v>
          </cell>
          <cell r="L479">
            <v>1</v>
          </cell>
          <cell r="N479">
            <v>0.06</v>
          </cell>
        </row>
        <row r="480">
          <cell r="I480" t="b">
            <v>0</v>
          </cell>
          <cell r="L480">
            <v>1</v>
          </cell>
          <cell r="N480">
            <v>0.06</v>
          </cell>
        </row>
        <row r="481">
          <cell r="I481" t="b">
            <v>0</v>
          </cell>
          <cell r="L481">
            <v>1</v>
          </cell>
          <cell r="N481">
            <v>0.04</v>
          </cell>
        </row>
        <row r="482">
          <cell r="I482" t="b">
            <v>0</v>
          </cell>
          <cell r="L482">
            <v>2</v>
          </cell>
          <cell r="N482">
            <v>0.04</v>
          </cell>
        </row>
        <row r="483">
          <cell r="I483" t="b">
            <v>0</v>
          </cell>
          <cell r="L483">
            <v>2</v>
          </cell>
          <cell r="N483">
            <v>0.04</v>
          </cell>
        </row>
        <row r="484">
          <cell r="I484" t="b">
            <v>0</v>
          </cell>
          <cell r="L484">
            <v>2</v>
          </cell>
          <cell r="N484">
            <v>0.04</v>
          </cell>
        </row>
        <row r="485">
          <cell r="I485" t="b">
            <v>0</v>
          </cell>
          <cell r="L485">
            <v>2</v>
          </cell>
          <cell r="N485">
            <v>0.02</v>
          </cell>
        </row>
        <row r="486">
          <cell r="I486" t="b">
            <v>0</v>
          </cell>
          <cell r="L486">
            <v>2</v>
          </cell>
          <cell r="N486">
            <v>0.02</v>
          </cell>
        </row>
        <row r="487">
          <cell r="I487" t="b">
            <v>0</v>
          </cell>
          <cell r="L487">
            <v>1</v>
          </cell>
          <cell r="N487">
            <v>0.02</v>
          </cell>
        </row>
        <row r="488">
          <cell r="I488" t="b">
            <v>0</v>
          </cell>
          <cell r="L488">
            <v>1</v>
          </cell>
          <cell r="N488">
            <v>0.02</v>
          </cell>
        </row>
        <row r="489">
          <cell r="I489" t="b">
            <v>0</v>
          </cell>
          <cell r="L489">
            <v>1</v>
          </cell>
          <cell r="N489">
            <v>0.04</v>
          </cell>
        </row>
        <row r="490">
          <cell r="I490" t="b">
            <v>0</v>
          </cell>
          <cell r="L490">
            <v>2</v>
          </cell>
          <cell r="N490">
            <v>0.04</v>
          </cell>
        </row>
        <row r="491">
          <cell r="I491" t="b">
            <v>0</v>
          </cell>
          <cell r="L491">
            <v>2</v>
          </cell>
          <cell r="N491">
            <v>0.06</v>
          </cell>
        </row>
        <row r="492">
          <cell r="I492" t="b">
            <v>0</v>
          </cell>
          <cell r="L492">
            <v>2</v>
          </cell>
          <cell r="N492">
            <v>0.06</v>
          </cell>
        </row>
        <row r="493">
          <cell r="I493" t="b">
            <v>0</v>
          </cell>
          <cell r="L493">
            <v>1</v>
          </cell>
          <cell r="N493">
            <v>0.08</v>
          </cell>
        </row>
        <row r="494">
          <cell r="I494" t="b">
            <v>0</v>
          </cell>
          <cell r="L494">
            <v>1</v>
          </cell>
          <cell r="N494">
            <v>0.1</v>
          </cell>
        </row>
        <row r="495">
          <cell r="I495" t="b">
            <v>0</v>
          </cell>
          <cell r="L495">
            <v>1</v>
          </cell>
          <cell r="N495">
            <v>0.12</v>
          </cell>
        </row>
        <row r="496">
          <cell r="I496" t="b">
            <v>0</v>
          </cell>
          <cell r="L496">
            <v>1</v>
          </cell>
          <cell r="N496">
            <v>0.12</v>
          </cell>
        </row>
        <row r="497">
          <cell r="I497" t="b">
            <v>0</v>
          </cell>
          <cell r="L497">
            <v>1</v>
          </cell>
          <cell r="N497">
            <v>0.12</v>
          </cell>
        </row>
        <row r="498">
          <cell r="I498" t="b">
            <v>0</v>
          </cell>
          <cell r="L498">
            <v>1</v>
          </cell>
          <cell r="N498">
            <v>0.08</v>
          </cell>
        </row>
        <row r="499">
          <cell r="I499" t="b">
            <v>0</v>
          </cell>
          <cell r="L499">
            <v>1</v>
          </cell>
          <cell r="N499">
            <v>0.08</v>
          </cell>
        </row>
        <row r="500">
          <cell r="I500" t="b">
            <v>0</v>
          </cell>
          <cell r="L500">
            <v>1</v>
          </cell>
          <cell r="N500">
            <v>0.06</v>
          </cell>
        </row>
        <row r="501">
          <cell r="I501" t="b">
            <v>0</v>
          </cell>
          <cell r="L501">
            <v>1</v>
          </cell>
          <cell r="N501">
            <v>0.06</v>
          </cell>
        </row>
        <row r="502">
          <cell r="I502" t="b">
            <v>0</v>
          </cell>
          <cell r="L502">
            <v>1</v>
          </cell>
          <cell r="N502">
            <v>0.06</v>
          </cell>
        </row>
        <row r="503">
          <cell r="I503" t="b">
            <v>0</v>
          </cell>
          <cell r="L503">
            <v>1</v>
          </cell>
          <cell r="N503">
            <v>0.04</v>
          </cell>
        </row>
        <row r="504">
          <cell r="I504" t="b">
            <v>0</v>
          </cell>
          <cell r="L504">
            <v>1</v>
          </cell>
          <cell r="N504">
            <v>0.04</v>
          </cell>
        </row>
        <row r="505">
          <cell r="I505" t="b">
            <v>0</v>
          </cell>
          <cell r="L505">
            <v>1</v>
          </cell>
          <cell r="N505">
            <v>0.04</v>
          </cell>
        </row>
        <row r="506">
          <cell r="I506" t="b">
            <v>0</v>
          </cell>
          <cell r="L506">
            <v>1</v>
          </cell>
          <cell r="N506">
            <v>0.02</v>
          </cell>
        </row>
        <row r="507">
          <cell r="I507" t="b">
            <v>0</v>
          </cell>
          <cell r="L507">
            <v>1</v>
          </cell>
          <cell r="N507">
            <v>0.02</v>
          </cell>
        </row>
        <row r="508">
          <cell r="I508" t="b">
            <v>0</v>
          </cell>
          <cell r="L508">
            <v>2</v>
          </cell>
          <cell r="N508">
            <v>0.04</v>
          </cell>
        </row>
        <row r="509">
          <cell r="I509" t="b">
            <v>0</v>
          </cell>
          <cell r="L509">
            <v>2</v>
          </cell>
          <cell r="N509">
            <v>0.04</v>
          </cell>
        </row>
        <row r="510">
          <cell r="I510" t="b">
            <v>0</v>
          </cell>
          <cell r="L510">
            <v>1</v>
          </cell>
          <cell r="N510">
            <v>0.08</v>
          </cell>
        </row>
        <row r="511">
          <cell r="I511" t="b">
            <v>0</v>
          </cell>
          <cell r="L511">
            <v>1</v>
          </cell>
          <cell r="N511">
            <v>0.06</v>
          </cell>
        </row>
        <row r="512">
          <cell r="I512" t="b">
            <v>0</v>
          </cell>
          <cell r="L512">
            <v>1</v>
          </cell>
          <cell r="N512">
            <v>0.1</v>
          </cell>
        </row>
        <row r="513">
          <cell r="I513" t="b">
            <v>0</v>
          </cell>
          <cell r="L513">
            <v>1</v>
          </cell>
          <cell r="N513">
            <v>0.14000000000000001</v>
          </cell>
        </row>
        <row r="514">
          <cell r="I514" t="b">
            <v>0</v>
          </cell>
          <cell r="L514">
            <v>1</v>
          </cell>
          <cell r="N514">
            <v>0.14000000000000001</v>
          </cell>
        </row>
        <row r="515">
          <cell r="I515" t="b">
            <v>0</v>
          </cell>
          <cell r="L515">
            <v>1</v>
          </cell>
          <cell r="N515">
            <v>0.16</v>
          </cell>
        </row>
        <row r="516">
          <cell r="I516" t="b">
            <v>0</v>
          </cell>
          <cell r="L516">
            <v>1</v>
          </cell>
          <cell r="N516">
            <v>0.14000000000000001</v>
          </cell>
        </row>
        <row r="517">
          <cell r="I517" t="b">
            <v>0</v>
          </cell>
          <cell r="L517">
            <v>1</v>
          </cell>
          <cell r="N517">
            <v>0.16</v>
          </cell>
        </row>
        <row r="518">
          <cell r="I518" t="b">
            <v>0</v>
          </cell>
          <cell r="L518">
            <v>1</v>
          </cell>
          <cell r="N518">
            <v>0.16</v>
          </cell>
        </row>
        <row r="519">
          <cell r="I519" t="b">
            <v>0</v>
          </cell>
          <cell r="L519">
            <v>1</v>
          </cell>
          <cell r="N519">
            <v>0.16</v>
          </cell>
        </row>
        <row r="520">
          <cell r="I520" t="b">
            <v>0</v>
          </cell>
          <cell r="L520">
            <v>1</v>
          </cell>
          <cell r="N520">
            <v>0.14000000000000001</v>
          </cell>
        </row>
        <row r="521">
          <cell r="I521" t="b">
            <v>0</v>
          </cell>
          <cell r="L521">
            <v>1</v>
          </cell>
          <cell r="N521">
            <v>0.12</v>
          </cell>
        </row>
        <row r="522">
          <cell r="I522" t="b">
            <v>0</v>
          </cell>
          <cell r="L522">
            <v>1</v>
          </cell>
          <cell r="N522">
            <v>0.12</v>
          </cell>
        </row>
        <row r="523">
          <cell r="I523" t="b">
            <v>0</v>
          </cell>
          <cell r="L523">
            <v>1</v>
          </cell>
          <cell r="N523">
            <v>0.1</v>
          </cell>
        </row>
        <row r="524">
          <cell r="I524" t="b">
            <v>0</v>
          </cell>
          <cell r="L524">
            <v>1</v>
          </cell>
          <cell r="N524">
            <v>0.1</v>
          </cell>
        </row>
        <row r="525">
          <cell r="I525" t="b">
            <v>0</v>
          </cell>
          <cell r="L525">
            <v>1</v>
          </cell>
          <cell r="N525">
            <v>0.08</v>
          </cell>
        </row>
        <row r="526">
          <cell r="I526" t="b">
            <v>0</v>
          </cell>
          <cell r="L526">
            <v>1</v>
          </cell>
          <cell r="N526">
            <v>0.06</v>
          </cell>
        </row>
        <row r="527">
          <cell r="I527" t="b">
            <v>0</v>
          </cell>
          <cell r="L527">
            <v>1</v>
          </cell>
          <cell r="N527">
            <v>0.06</v>
          </cell>
        </row>
        <row r="528">
          <cell r="I528" t="b">
            <v>0</v>
          </cell>
          <cell r="L528">
            <v>1</v>
          </cell>
          <cell r="N528">
            <v>0.04</v>
          </cell>
        </row>
        <row r="529">
          <cell r="I529" t="b">
            <v>0</v>
          </cell>
          <cell r="L529">
            <v>1</v>
          </cell>
          <cell r="N529">
            <v>0.04</v>
          </cell>
        </row>
        <row r="530">
          <cell r="I530" t="b">
            <v>0</v>
          </cell>
          <cell r="L530">
            <v>1</v>
          </cell>
          <cell r="N530">
            <v>0.02</v>
          </cell>
        </row>
        <row r="531">
          <cell r="I531" t="b">
            <v>0</v>
          </cell>
          <cell r="L531">
            <v>1</v>
          </cell>
          <cell r="N531">
            <v>0.02</v>
          </cell>
        </row>
        <row r="532">
          <cell r="I532" t="b">
            <v>0</v>
          </cell>
          <cell r="L532">
            <v>1</v>
          </cell>
          <cell r="N532">
            <v>0.02</v>
          </cell>
        </row>
        <row r="533">
          <cell r="I533" t="b">
            <v>0</v>
          </cell>
          <cell r="L533">
            <v>1</v>
          </cell>
          <cell r="N533">
            <v>0.02</v>
          </cell>
        </row>
        <row r="534">
          <cell r="I534" t="b">
            <v>0</v>
          </cell>
          <cell r="L534">
            <v>1</v>
          </cell>
          <cell r="N534">
            <v>0.04</v>
          </cell>
        </row>
        <row r="535">
          <cell r="I535" t="b">
            <v>0</v>
          </cell>
          <cell r="L535">
            <v>1</v>
          </cell>
          <cell r="N535">
            <v>0.06</v>
          </cell>
        </row>
        <row r="536">
          <cell r="I536" t="b">
            <v>0</v>
          </cell>
          <cell r="L536">
            <v>1</v>
          </cell>
          <cell r="N536">
            <v>0.1</v>
          </cell>
        </row>
        <row r="537">
          <cell r="I537" t="b">
            <v>0</v>
          </cell>
          <cell r="L537">
            <v>1</v>
          </cell>
          <cell r="N537">
            <v>0.1</v>
          </cell>
        </row>
        <row r="538">
          <cell r="I538" t="b">
            <v>0</v>
          </cell>
          <cell r="L538">
            <v>2</v>
          </cell>
          <cell r="N538">
            <v>0.12</v>
          </cell>
        </row>
        <row r="539">
          <cell r="I539" t="b">
            <v>0</v>
          </cell>
          <cell r="L539">
            <v>2</v>
          </cell>
          <cell r="N539">
            <v>0.14000000000000001</v>
          </cell>
        </row>
        <row r="540">
          <cell r="I540" t="b">
            <v>0</v>
          </cell>
          <cell r="L540">
            <v>2</v>
          </cell>
          <cell r="N540">
            <v>0.14000000000000001</v>
          </cell>
        </row>
        <row r="541">
          <cell r="I541" t="b">
            <v>0</v>
          </cell>
          <cell r="L541">
            <v>1</v>
          </cell>
          <cell r="N541">
            <v>0.16</v>
          </cell>
        </row>
        <row r="542">
          <cell r="I542" t="b">
            <v>0</v>
          </cell>
          <cell r="L542">
            <v>1</v>
          </cell>
          <cell r="N542">
            <v>0.16</v>
          </cell>
        </row>
        <row r="543">
          <cell r="I543" t="b">
            <v>0</v>
          </cell>
          <cell r="L543">
            <v>1</v>
          </cell>
          <cell r="N543">
            <v>0.14000000000000001</v>
          </cell>
        </row>
        <row r="544">
          <cell r="I544" t="b">
            <v>0</v>
          </cell>
          <cell r="L544">
            <v>1</v>
          </cell>
          <cell r="N544">
            <v>0.14000000000000001</v>
          </cell>
        </row>
        <row r="545">
          <cell r="I545" t="b">
            <v>0</v>
          </cell>
          <cell r="L545">
            <v>1</v>
          </cell>
          <cell r="N545">
            <v>0.14000000000000001</v>
          </cell>
        </row>
        <row r="546">
          <cell r="I546" t="b">
            <v>0</v>
          </cell>
          <cell r="L546">
            <v>1</v>
          </cell>
          <cell r="N546">
            <v>0.14000000000000001</v>
          </cell>
        </row>
        <row r="547">
          <cell r="I547" t="b">
            <v>0</v>
          </cell>
          <cell r="L547">
            <v>1</v>
          </cell>
          <cell r="N547">
            <v>0.14000000000000001</v>
          </cell>
        </row>
        <row r="548">
          <cell r="I548" t="b">
            <v>0</v>
          </cell>
          <cell r="L548">
            <v>2</v>
          </cell>
          <cell r="N548">
            <v>0.14000000000000001</v>
          </cell>
        </row>
        <row r="549">
          <cell r="I549" t="b">
            <v>0</v>
          </cell>
          <cell r="L549">
            <v>2</v>
          </cell>
          <cell r="N549">
            <v>0.16</v>
          </cell>
        </row>
        <row r="550">
          <cell r="I550" t="b">
            <v>0</v>
          </cell>
          <cell r="L550">
            <v>2</v>
          </cell>
          <cell r="N550">
            <v>0.16</v>
          </cell>
        </row>
        <row r="551">
          <cell r="I551" t="b">
            <v>0</v>
          </cell>
          <cell r="L551">
            <v>2</v>
          </cell>
          <cell r="N551">
            <v>0.16</v>
          </cell>
        </row>
        <row r="552">
          <cell r="I552" t="b">
            <v>0</v>
          </cell>
          <cell r="L552">
            <v>1</v>
          </cell>
          <cell r="N552">
            <v>0.16</v>
          </cell>
        </row>
        <row r="553">
          <cell r="I553" t="b">
            <v>0</v>
          </cell>
          <cell r="L553">
            <v>1</v>
          </cell>
          <cell r="N553">
            <v>0.14000000000000001</v>
          </cell>
        </row>
        <row r="554">
          <cell r="I554" t="b">
            <v>0</v>
          </cell>
          <cell r="L554">
            <v>1</v>
          </cell>
          <cell r="N554">
            <v>0.14000000000000001</v>
          </cell>
        </row>
        <row r="555">
          <cell r="I555" t="b">
            <v>0</v>
          </cell>
          <cell r="L555">
            <v>1</v>
          </cell>
          <cell r="N555">
            <v>0.16</v>
          </cell>
        </row>
        <row r="556">
          <cell r="I556" t="b">
            <v>0</v>
          </cell>
          <cell r="L556">
            <v>1</v>
          </cell>
          <cell r="N556">
            <v>0.16</v>
          </cell>
        </row>
        <row r="557">
          <cell r="I557" t="b">
            <v>0</v>
          </cell>
          <cell r="L557">
            <v>2</v>
          </cell>
          <cell r="N557">
            <v>0.16</v>
          </cell>
        </row>
        <row r="558">
          <cell r="I558" t="b">
            <v>0</v>
          </cell>
          <cell r="L558">
            <v>2</v>
          </cell>
          <cell r="N558">
            <v>0.2</v>
          </cell>
        </row>
        <row r="559">
          <cell r="I559" t="b">
            <v>0</v>
          </cell>
          <cell r="L559">
            <v>2</v>
          </cell>
          <cell r="N559">
            <v>0.22</v>
          </cell>
        </row>
        <row r="560">
          <cell r="I560" t="b">
            <v>0</v>
          </cell>
          <cell r="L560">
            <v>2</v>
          </cell>
          <cell r="N560">
            <v>0.24</v>
          </cell>
        </row>
        <row r="561">
          <cell r="I561" t="b">
            <v>0</v>
          </cell>
          <cell r="L561">
            <v>2</v>
          </cell>
          <cell r="N561">
            <v>0.26</v>
          </cell>
        </row>
        <row r="562">
          <cell r="I562" t="b">
            <v>0</v>
          </cell>
          <cell r="L562">
            <v>2</v>
          </cell>
          <cell r="N562">
            <v>0.26</v>
          </cell>
        </row>
        <row r="563">
          <cell r="I563" t="b">
            <v>0</v>
          </cell>
          <cell r="L563">
            <v>2</v>
          </cell>
          <cell r="N563">
            <v>0.3</v>
          </cell>
        </row>
        <row r="564">
          <cell r="I564" t="b">
            <v>0</v>
          </cell>
          <cell r="L564">
            <v>2</v>
          </cell>
          <cell r="N564">
            <v>0.32</v>
          </cell>
        </row>
        <row r="565">
          <cell r="I565" t="b">
            <v>0</v>
          </cell>
          <cell r="L565">
            <v>2</v>
          </cell>
          <cell r="N565">
            <v>0.32</v>
          </cell>
        </row>
        <row r="566">
          <cell r="I566" t="b">
            <v>0</v>
          </cell>
          <cell r="L566">
            <v>1</v>
          </cell>
          <cell r="N566">
            <v>0.3</v>
          </cell>
        </row>
        <row r="567">
          <cell r="I567" t="b">
            <v>0</v>
          </cell>
          <cell r="L567">
            <v>2</v>
          </cell>
          <cell r="N567">
            <v>0.3</v>
          </cell>
        </row>
        <row r="568">
          <cell r="I568" t="b">
            <v>0</v>
          </cell>
          <cell r="L568">
            <v>2</v>
          </cell>
          <cell r="N568">
            <v>0.26</v>
          </cell>
        </row>
        <row r="569">
          <cell r="I569" t="b">
            <v>0</v>
          </cell>
          <cell r="L569">
            <v>1</v>
          </cell>
          <cell r="N569">
            <v>0.24</v>
          </cell>
        </row>
        <row r="570">
          <cell r="I570" t="b">
            <v>0</v>
          </cell>
          <cell r="L570">
            <v>1</v>
          </cell>
          <cell r="N570">
            <v>0.24</v>
          </cell>
        </row>
        <row r="571">
          <cell r="I571" t="b">
            <v>0</v>
          </cell>
          <cell r="L571">
            <v>1</v>
          </cell>
          <cell r="N571">
            <v>0.22</v>
          </cell>
        </row>
        <row r="572">
          <cell r="I572" t="b">
            <v>0</v>
          </cell>
          <cell r="L572">
            <v>2</v>
          </cell>
          <cell r="N572">
            <v>0.22</v>
          </cell>
        </row>
        <row r="573">
          <cell r="I573" t="b">
            <v>0</v>
          </cell>
          <cell r="L573">
            <v>2</v>
          </cell>
          <cell r="N573">
            <v>0.22</v>
          </cell>
        </row>
        <row r="574">
          <cell r="I574" t="b">
            <v>0</v>
          </cell>
          <cell r="L574">
            <v>2</v>
          </cell>
          <cell r="N574">
            <v>0.24</v>
          </cell>
        </row>
        <row r="575">
          <cell r="I575" t="b">
            <v>0</v>
          </cell>
          <cell r="L575">
            <v>3</v>
          </cell>
          <cell r="N575">
            <v>0.22</v>
          </cell>
        </row>
        <row r="576">
          <cell r="I576" t="b">
            <v>0</v>
          </cell>
          <cell r="L576">
            <v>3</v>
          </cell>
          <cell r="N576">
            <v>0.2</v>
          </cell>
        </row>
        <row r="577">
          <cell r="I577" t="b">
            <v>0</v>
          </cell>
          <cell r="L577">
            <v>3</v>
          </cell>
          <cell r="N577">
            <v>0.2</v>
          </cell>
        </row>
        <row r="578">
          <cell r="I578" t="b">
            <v>0</v>
          </cell>
          <cell r="L578">
            <v>3</v>
          </cell>
          <cell r="N578">
            <v>0.22</v>
          </cell>
        </row>
        <row r="579">
          <cell r="I579" t="b">
            <v>0</v>
          </cell>
          <cell r="L579">
            <v>3</v>
          </cell>
          <cell r="N579">
            <v>0.22</v>
          </cell>
        </row>
        <row r="580">
          <cell r="I580" t="b">
            <v>0</v>
          </cell>
          <cell r="L580">
            <v>3</v>
          </cell>
          <cell r="N580">
            <v>0.22</v>
          </cell>
        </row>
        <row r="581">
          <cell r="I581" t="b">
            <v>0</v>
          </cell>
          <cell r="L581">
            <v>3</v>
          </cell>
          <cell r="N581">
            <v>0.22</v>
          </cell>
        </row>
        <row r="582">
          <cell r="I582" t="b">
            <v>0</v>
          </cell>
          <cell r="L582">
            <v>3</v>
          </cell>
          <cell r="N582">
            <v>0.22</v>
          </cell>
        </row>
        <row r="583">
          <cell r="I583" t="b">
            <v>0</v>
          </cell>
          <cell r="L583">
            <v>3</v>
          </cell>
          <cell r="N583">
            <v>0.22</v>
          </cell>
        </row>
        <row r="584">
          <cell r="I584" t="b">
            <v>0</v>
          </cell>
          <cell r="L584">
            <v>3</v>
          </cell>
          <cell r="N584">
            <v>0.22</v>
          </cell>
        </row>
        <row r="585">
          <cell r="I585" t="b">
            <v>0</v>
          </cell>
          <cell r="L585">
            <v>3</v>
          </cell>
          <cell r="N585">
            <v>0.22</v>
          </cell>
        </row>
        <row r="586">
          <cell r="I586" t="b">
            <v>0</v>
          </cell>
          <cell r="L586">
            <v>3</v>
          </cell>
          <cell r="N586">
            <v>0.22</v>
          </cell>
        </row>
        <row r="587">
          <cell r="I587" t="b">
            <v>0</v>
          </cell>
          <cell r="L587">
            <v>4</v>
          </cell>
          <cell r="N587">
            <v>0.22</v>
          </cell>
        </row>
        <row r="588">
          <cell r="I588" t="b">
            <v>0</v>
          </cell>
          <cell r="L588">
            <v>3</v>
          </cell>
          <cell r="N588">
            <v>0.2</v>
          </cell>
        </row>
        <row r="589">
          <cell r="I589" t="b">
            <v>0</v>
          </cell>
          <cell r="L589">
            <v>1</v>
          </cell>
          <cell r="N589">
            <v>0.22</v>
          </cell>
        </row>
        <row r="590">
          <cell r="I590" t="b">
            <v>0</v>
          </cell>
          <cell r="L590">
            <v>1</v>
          </cell>
          <cell r="N590">
            <v>0.22</v>
          </cell>
        </row>
        <row r="591">
          <cell r="I591" t="b">
            <v>0</v>
          </cell>
          <cell r="L591">
            <v>1</v>
          </cell>
          <cell r="N591">
            <v>0.2</v>
          </cell>
        </row>
        <row r="592">
          <cell r="I592" t="b">
            <v>0</v>
          </cell>
          <cell r="L592">
            <v>1</v>
          </cell>
          <cell r="N592">
            <v>0.2</v>
          </cell>
        </row>
        <row r="593">
          <cell r="I593" t="b">
            <v>0</v>
          </cell>
          <cell r="L593">
            <v>1</v>
          </cell>
          <cell r="N593">
            <v>0.18</v>
          </cell>
        </row>
        <row r="594">
          <cell r="I594" t="b">
            <v>0</v>
          </cell>
          <cell r="L594">
            <v>1</v>
          </cell>
          <cell r="N594">
            <v>0.18</v>
          </cell>
        </row>
        <row r="595">
          <cell r="I595" t="b">
            <v>0</v>
          </cell>
          <cell r="L595">
            <v>1</v>
          </cell>
          <cell r="N595">
            <v>0.18</v>
          </cell>
        </row>
        <row r="596">
          <cell r="I596" t="b">
            <v>0</v>
          </cell>
          <cell r="L596">
            <v>1</v>
          </cell>
          <cell r="N596">
            <v>0.18</v>
          </cell>
        </row>
        <row r="597">
          <cell r="I597" t="b">
            <v>0</v>
          </cell>
          <cell r="L597">
            <v>2</v>
          </cell>
          <cell r="N597">
            <v>0.2</v>
          </cell>
        </row>
        <row r="598">
          <cell r="I598" t="b">
            <v>0</v>
          </cell>
          <cell r="L598">
            <v>2</v>
          </cell>
          <cell r="N598">
            <v>0.2</v>
          </cell>
        </row>
        <row r="599">
          <cell r="I599" t="b">
            <v>0</v>
          </cell>
          <cell r="L599">
            <v>2</v>
          </cell>
          <cell r="N599">
            <v>0.2</v>
          </cell>
        </row>
        <row r="600">
          <cell r="I600" t="b">
            <v>0</v>
          </cell>
          <cell r="L600">
            <v>2</v>
          </cell>
          <cell r="N600">
            <v>0.2</v>
          </cell>
        </row>
        <row r="601">
          <cell r="I601" t="b">
            <v>0</v>
          </cell>
          <cell r="L601">
            <v>2</v>
          </cell>
          <cell r="N601">
            <v>0.18</v>
          </cell>
        </row>
        <row r="602">
          <cell r="I602" t="b">
            <v>0</v>
          </cell>
          <cell r="L602">
            <v>2</v>
          </cell>
          <cell r="N602">
            <v>0.18</v>
          </cell>
        </row>
        <row r="603">
          <cell r="I603" t="b">
            <v>0</v>
          </cell>
          <cell r="L603">
            <v>2</v>
          </cell>
          <cell r="N603">
            <v>0.16</v>
          </cell>
        </row>
        <row r="604">
          <cell r="I604" t="b">
            <v>0</v>
          </cell>
          <cell r="L604">
            <v>2</v>
          </cell>
          <cell r="N604">
            <v>0.16</v>
          </cell>
        </row>
        <row r="605">
          <cell r="I605" t="b">
            <v>0</v>
          </cell>
          <cell r="L605">
            <v>3</v>
          </cell>
          <cell r="N605">
            <v>0.18</v>
          </cell>
        </row>
        <row r="606">
          <cell r="I606" t="b">
            <v>0</v>
          </cell>
          <cell r="L606">
            <v>3</v>
          </cell>
          <cell r="N606">
            <v>0.18</v>
          </cell>
        </row>
        <row r="607">
          <cell r="I607" t="b">
            <v>0</v>
          </cell>
          <cell r="L607">
            <v>3</v>
          </cell>
          <cell r="N607">
            <v>0.18</v>
          </cell>
        </row>
        <row r="608">
          <cell r="I608" t="b">
            <v>0</v>
          </cell>
          <cell r="L608">
            <v>3</v>
          </cell>
          <cell r="N608">
            <v>0.18</v>
          </cell>
        </row>
        <row r="609">
          <cell r="I609" t="b">
            <v>0</v>
          </cell>
          <cell r="L609">
            <v>3</v>
          </cell>
          <cell r="N609">
            <v>0.18</v>
          </cell>
        </row>
        <row r="610">
          <cell r="I610" t="b">
            <v>0</v>
          </cell>
          <cell r="L610">
            <v>3</v>
          </cell>
          <cell r="N610">
            <v>0.22</v>
          </cell>
        </row>
        <row r="611">
          <cell r="I611" t="b">
            <v>0</v>
          </cell>
          <cell r="L611">
            <v>2</v>
          </cell>
          <cell r="N611">
            <v>0.2</v>
          </cell>
        </row>
        <row r="612">
          <cell r="I612"/>
          <cell r="L612"/>
          <cell r="N612"/>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5.671995833334" createdVersion="7" refreshedVersion="7" minRefreshableVersion="3" recordCount="1000" xr:uid="{FD867833-173C-48B5-B7D1-60F6F6E7953E}">
  <cacheSource type="worksheet">
    <worksheetSource ref="A1:N1048576" sheet="Dataset1"/>
  </cacheSource>
  <cacheFields count="14">
    <cacheField name="instant" numFmtId="0">
      <sharedItems containsString="0" containsBlank="1" containsNumber="1" containsInteger="1" minValue="1" maxValue="610"/>
    </cacheField>
    <cacheField name="dteday" numFmtId="0">
      <sharedItems containsNonDate="0" containsDate="1" containsString="0" containsBlank="1" minDate="2011-01-01T00:00:00" maxDate="2011-01-29T00:00:00"/>
    </cacheField>
    <cacheField name="season" numFmtId="0">
      <sharedItems containsString="0" containsBlank="1" containsNumber="1" containsInteger="1" minValue="1" maxValue="1"/>
    </cacheField>
    <cacheField name="yr" numFmtId="0">
      <sharedItems containsString="0" containsBlank="1" containsNumber="1" containsInteger="1" minValue="0" maxValue="0"/>
    </cacheField>
    <cacheField name="mnth" numFmtId="0">
      <sharedItems containsString="0" containsBlank="1" containsNumber="1" containsInteger="1" minValue="1" maxValue="1"/>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Time of Day" numFmtId="0">
      <sharedItems containsBlank="1" count="5">
        <s v="Night"/>
        <s v="Morning"/>
        <s v="Afternoon"/>
        <s v="Evening"/>
        <m/>
      </sharedItems>
    </cacheField>
    <cacheField name="Rash Hour" numFmtId="0">
      <sharedItems containsBlank="1"/>
    </cacheField>
    <cacheField name="holiday" numFmtId="0">
      <sharedItems containsBlank="1"/>
    </cacheField>
    <cacheField name="weekday" numFmtId="0">
      <sharedItems containsString="0" containsBlank="1" containsNumber="1" containsInteger="1" minValue="0" maxValue="6"/>
    </cacheField>
    <cacheField name="WeekDay_Name" numFmtId="0">
      <sharedItems containsBlank="1" count="8">
        <s v="Sunday"/>
        <s v="Monday"/>
        <s v="Tuesday"/>
        <s v="Wednesday"/>
        <s v="Thursday"/>
        <s v="Fryday"/>
        <s v="Saturday"/>
        <m/>
      </sharedItems>
    </cacheField>
    <cacheField name="weathersit" numFmtId="0">
      <sharedItems containsString="0" containsBlank="1" containsNumber="1" containsInteger="1" minValue="1" maxValue="4"/>
    </cacheField>
    <cacheField name="Weather Sit_M" numFmtId="0">
      <sharedItems containsBlank="1" count="5">
        <s v="MildCold"/>
        <s v="More Then  Mild"/>
        <s v="Dark Cloude"/>
        <s v="Thander Storm"/>
        <m/>
      </sharedItems>
    </cacheField>
    <cacheField name="temp" numFmtId="0">
      <sharedItems containsString="0" containsBlank="1" containsNumber="1" minValue="0.02" maxValue="0.4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6.396364236112" createdVersion="7" refreshedVersion="7" minRefreshableVersion="3" recordCount="611" xr:uid="{82546D51-9FBC-4E66-84D9-7B6570298591}">
  <cacheSource type="worksheet">
    <worksheetSource ref="A1:K1048576" sheet="Dataset2"/>
  </cacheSource>
  <cacheFields count="11">
    <cacheField name="Unnamed: 0" numFmtId="0">
      <sharedItems containsString="0" containsBlank="1" containsNumber="1" containsInteger="1" minValue="0" maxValue="609"/>
    </cacheField>
    <cacheField name="instant" numFmtId="0">
      <sharedItems containsString="0" containsBlank="1" containsNumber="1" containsInteger="1" minValue="1" maxValue="610"/>
    </cacheField>
    <cacheField name="atemp" numFmtId="0">
      <sharedItems containsString="0" containsBlank="1" containsNumber="1" minValue="0" maxValue="0.45450000000000002" count="30">
        <n v="0.28789999999999999"/>
        <n v="0.2727"/>
        <n v="0.2576"/>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m/>
      </sharedItems>
    </cacheField>
    <cacheField name="hum" numFmtId="0">
      <sharedItems containsString="0" containsBlank="1" containsNumber="1" minValue="0.21" maxValue="1" count="62">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m/>
      </sharedItems>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47"/>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acheField>
    <cacheField name="Demand(High /Medium/ Low)" numFmtId="0">
      <sharedItems containsBlank="1" count="4">
        <s v="Low Demand"/>
        <s v="Medium Demand"/>
        <s v="High Demand"/>
        <m/>
      </sharedItems>
    </cacheField>
    <cacheField name="Mostly Casual / Register" numFmtId="0">
      <sharedItems containsBlank="1" count="3">
        <s v="Mostly Registered"/>
        <s v="Mostly Casual"/>
        <m/>
      </sharedItems>
    </cacheField>
    <cacheField name="Hum(High/Humed/Comfort)" numFmtId="0">
      <sharedItems containsBlank="1" count="4">
        <s v="Very Humid"/>
        <s v="Humid"/>
        <s v="Comfortable"/>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6.503038541669" createdVersion="7" refreshedVersion="7" minRefreshableVersion="3" recordCount="391" xr:uid="{CCF63BA9-2160-4F4E-A1A0-4985FA7E2948}">
  <cacheSource type="worksheet">
    <worksheetSource ref="A1:T1048576" sheet="Dataset3"/>
  </cacheSource>
  <cacheFields count="20">
    <cacheField name="instant" numFmtId="0">
      <sharedItems containsString="0" containsBlank="1" containsNumber="1" containsInteger="1" minValue="611" maxValue="1000"/>
    </cacheField>
    <cacheField name="dteday" numFmtId="14">
      <sharedItems containsNonDate="0" containsDate="1" containsString="0" containsBlank="1" minDate="2011-01-28T00:00:00" maxDate="2011-02-15T00:00:00"/>
    </cacheField>
    <cacheField name="season" numFmtId="0">
      <sharedItems containsString="0" containsBlank="1" containsNumber="1" containsInteger="1" minValue="1" maxValue="1"/>
    </cacheField>
    <cacheField name="yr" numFmtId="0">
      <sharedItems containsString="0" containsBlank="1" containsNumber="1" containsInteger="1" minValue="0" maxValue="0"/>
    </cacheField>
    <cacheField name="mnth" numFmtId="0">
      <sharedItems containsString="0" containsBlank="1" containsNumber="1" containsInteger="1" minValue="1" maxValue="2"/>
    </cacheField>
    <cacheField name="hr" numFmtId="0">
      <sharedItems containsString="0" containsBlank="1" containsNumber="1" containsInteger="1" minValue="0" maxValue="23" count="25">
        <n v="1"/>
        <n v="2"/>
        <n v="3"/>
        <n v="4"/>
        <n v="6"/>
        <n v="7"/>
        <n v="8"/>
        <n v="9"/>
        <n v="10"/>
        <n v="11"/>
        <n v="12"/>
        <n v="13"/>
        <n v="14"/>
        <n v="15"/>
        <n v="16"/>
        <n v="17"/>
        <n v="18"/>
        <n v="19"/>
        <n v="20"/>
        <n v="21"/>
        <n v="22"/>
        <n v="23"/>
        <n v="0"/>
        <n v="5"/>
        <m/>
      </sharedItems>
    </cacheField>
    <cacheField name="holiday" numFmtId="0">
      <sharedItems containsBlank="1"/>
    </cacheField>
    <cacheField name="weekday" numFmtId="0">
      <sharedItems containsString="0" containsBlank="1" containsNumber="1" containsInteger="1" minValue="0" maxValue="6" count="8">
        <n v="6"/>
        <n v="0"/>
        <n v="1"/>
        <n v="2"/>
        <n v="3"/>
        <n v="4"/>
        <n v="5"/>
        <m/>
      </sharedItems>
    </cacheField>
    <cacheField name="weathersit" numFmtId="0">
      <sharedItems containsString="0" containsBlank="1" containsNumber="1" containsInteger="1" minValue="1" maxValue="3" count="4">
        <n v="1"/>
        <n v="2"/>
        <n v="3"/>
        <m/>
      </sharedItems>
    </cacheField>
    <cacheField name="temp" numFmtId="0">
      <sharedItems containsString="0" containsBlank="1" containsNumber="1" minValue="0.06" maxValue="0.42"/>
    </cacheField>
    <cacheField name="atemp" numFmtId="0">
      <sharedItems containsString="0" containsBlank="1" containsNumber="1" minValue="7.5800000000000006E-2" maxValue="0.4242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ount="37">
        <n v="0"/>
        <n v="3"/>
        <n v="1"/>
        <n v="4"/>
        <n v="12"/>
        <n v="9"/>
        <n v="10"/>
        <n v="22"/>
        <n v="19"/>
        <n v="6"/>
        <n v="7"/>
        <n v="13"/>
        <n v="18"/>
        <n v="14"/>
        <n v="8"/>
        <n v="2"/>
        <n v="5"/>
        <n v="15"/>
        <n v="11"/>
        <n v="28"/>
        <n v="48"/>
        <n v="47"/>
        <n v="52"/>
        <n v="42"/>
        <n v="24"/>
        <n v="16"/>
        <n v="21"/>
        <n v="17"/>
        <n v="30"/>
        <n v="27"/>
        <n v="32"/>
        <n v="26"/>
        <n v="58"/>
        <n v="62"/>
        <n v="51"/>
        <n v="40"/>
        <m/>
      </sharedItems>
    </cacheField>
    <cacheField name="registered" numFmtId="0">
      <sharedItems containsString="0" containsBlank="1" containsNumber="1" containsInteger="1" minValue="0" maxValue="236" count="147">
        <n v="20"/>
        <n v="15"/>
        <n v="5"/>
        <n v="2"/>
        <n v="4"/>
        <n v="31"/>
        <n v="34"/>
        <n v="51"/>
        <n v="60"/>
        <n v="66"/>
        <n v="56"/>
        <n v="89"/>
        <n v="98"/>
        <n v="88"/>
        <n v="82"/>
        <n v="59"/>
        <n v="52"/>
        <n v="42"/>
        <n v="35"/>
        <n v="28"/>
        <n v="30"/>
        <n v="33"/>
        <n v="22"/>
        <n v="10"/>
        <n v="7"/>
        <n v="1"/>
        <n v="3"/>
        <n v="11"/>
        <n v="57"/>
        <n v="50"/>
        <n v="87"/>
        <n v="71"/>
        <n v="104"/>
        <n v="95"/>
        <n v="46"/>
        <n v="25"/>
        <n v="19"/>
        <n v="16"/>
        <n v="6"/>
        <n v="8"/>
        <n v="37"/>
        <n v="182"/>
        <n v="112"/>
        <n v="68"/>
        <n v="62"/>
        <n v="85"/>
        <n v="41"/>
        <n v="83"/>
        <n v="155"/>
        <n v="153"/>
        <n v="108"/>
        <n v="78"/>
        <n v="53"/>
        <n v="132"/>
        <n v="114"/>
        <n v="47"/>
        <n v="49"/>
        <n v="45"/>
        <n v="61"/>
        <n v="172"/>
        <n v="165"/>
        <n v="105"/>
        <n v="69"/>
        <n v="64"/>
        <n v="0"/>
        <n v="17"/>
        <n v="48"/>
        <n v="154"/>
        <n v="119"/>
        <n v="74"/>
        <n v="183"/>
        <n v="175"/>
        <n v="29"/>
        <n v="39"/>
        <n v="86"/>
        <n v="184"/>
        <n v="127"/>
        <n v="55"/>
        <n v="67"/>
        <n v="43"/>
        <n v="73"/>
        <n v="170"/>
        <n v="145"/>
        <n v="92"/>
        <n v="26"/>
        <n v="217"/>
        <n v="124"/>
        <n v="76"/>
        <n v="81"/>
        <n v="91"/>
        <n v="195"/>
        <n v="152"/>
        <n v="102"/>
        <n v="36"/>
        <n v="12"/>
        <n v="9"/>
        <n v="63"/>
        <n v="40"/>
        <n v="21"/>
        <n v="38"/>
        <n v="126"/>
        <n v="135"/>
        <n v="130"/>
        <n v="115"/>
        <n v="97"/>
        <n v="65"/>
        <n v="14"/>
        <n v="223"/>
        <n v="54"/>
        <n v="207"/>
        <n v="123"/>
        <n v="75"/>
        <n v="236"/>
        <n v="128"/>
        <n v="44"/>
        <n v="79"/>
        <n v="151"/>
        <n v="100"/>
        <n v="198"/>
        <n v="72"/>
        <n v="157"/>
        <n v="168"/>
        <n v="84"/>
        <n v="99"/>
        <n v="173"/>
        <n v="121"/>
        <n v="159"/>
        <n v="110"/>
        <n v="93"/>
        <n v="70"/>
        <n v="23"/>
        <n v="212"/>
        <n v="111"/>
        <n v="193"/>
        <n v="94"/>
        <n v="27"/>
        <n v="13"/>
        <n v="103"/>
        <n v="90"/>
        <n v="113"/>
        <n v="122"/>
        <n v="106"/>
        <n v="32"/>
        <n v="96"/>
        <n v="147"/>
        <n v="107"/>
        <m/>
      </sharedItems>
    </cacheField>
    <cacheField name="cnt" numFmtId="0">
      <sharedItems containsString="0" containsBlank="1" containsNumber="1" containsInteger="1" minValue="1" maxValue="243"/>
    </cacheField>
    <cacheField name="Time of The Day" numFmtId="0">
      <sharedItems containsBlank="1"/>
    </cacheField>
    <cacheField name="Rash Hour" numFmtId="0">
      <sharedItems containsBlank="1"/>
    </cacheField>
    <cacheField name="Demand Category" numFmtId="0">
      <sharedItems containsBlank="1"/>
    </cacheField>
    <cacheField name="Weather Type"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9.554923379626" createdVersion="7" refreshedVersion="7" minRefreshableVersion="3" recordCount="611" xr:uid="{4315574C-6CF3-4071-B97B-6D6E50D7A9EC}">
  <cacheSource type="worksheet">
    <worksheetSource ref="A1:U1048576" sheet="Dataset A"/>
  </cacheSource>
  <cacheFields count="21">
    <cacheField name="instant" numFmtId="0">
      <sharedItems containsString="0" containsBlank="1" containsNumber="1" containsInteger="1" minValue="1" maxValue="610"/>
    </cacheField>
    <cacheField name="dteday" numFmtId="0">
      <sharedItems containsNonDate="0" containsDate="1" containsString="0" containsBlank="1" minDate="2011-01-01T00:00:00" maxDate="2011-01-29T00:00:00" count="29">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m/>
      </sharedItems>
    </cacheField>
    <cacheField name="season" numFmtId="0">
      <sharedItems containsString="0" containsBlank="1" containsNumber="1" containsInteger="1" minValue="1" maxValue="1" count="2">
        <n v="1"/>
        <m/>
      </sharedItems>
    </cacheField>
    <cacheField name="yr" numFmtId="0">
      <sharedItems containsString="0" containsBlank="1" containsNumber="1" containsInteger="1" minValue="0" maxValue="0"/>
    </cacheField>
    <cacheField name="mnth" numFmtId="0">
      <sharedItems containsString="0" containsBlank="1" containsNumber="1" containsInteger="1" minValue="1" maxValue="1"/>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acheField>
    <cacheField name="weekday" numFmtId="0">
      <sharedItems containsString="0" containsBlank="1" containsNumber="1" containsInteger="1" minValue="0" maxValue="6"/>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47"/>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acheField>
    <cacheField name="Weekday_By Name" numFmtId="0">
      <sharedItems containsBlank="1" count="8">
        <s v="Sunday"/>
        <s v="Monday"/>
        <s v="Tuesday"/>
        <s v="Wednesday"/>
        <s v="Thursday"/>
        <s v="Friday"/>
        <s v="Saturday"/>
        <m/>
      </sharedItems>
    </cacheField>
    <cacheField name="Weather" numFmtId="0">
      <sharedItems containsBlank="1"/>
    </cacheField>
    <cacheField name="Rash Hour" numFmtId="0">
      <sharedItems containsBlank="1"/>
    </cacheField>
    <cacheField name="Demand Category" numFmtId="0">
      <sharedItems containsBlank="1" count="4">
        <s v="Low"/>
        <s v="Medium"/>
        <s v="High"/>
        <m/>
      </sharedItems>
    </cacheField>
    <cacheField name="Times of Day" numFmtId="0">
      <sharedItems containsBlank="1" count="5">
        <s v="Night"/>
        <s v="Morning"/>
        <s v="Afternoon"/>
        <s v="Evening"/>
        <m/>
      </sharedItems>
    </cacheField>
  </cacheFields>
  <extLst>
    <ext xmlns:x14="http://schemas.microsoft.com/office/spreadsheetml/2009/9/main" uri="{725AE2AE-9491-48be-B2B4-4EB974FC3084}">
      <x14:pivotCacheDefinition pivotCacheId="991079606"/>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0.503647800928" createdVersion="7" refreshedVersion="7" minRefreshableVersion="3" recordCount="1001" xr:uid="{52DF866A-AA30-4792-B411-ECE7F526ADC9}">
  <cacheSource type="worksheet">
    <worksheetSource ref="A1:U1048576" sheet="Final Dataset"/>
  </cacheSource>
  <cacheFields count="21">
    <cacheField name="instant" numFmtId="0">
      <sharedItems containsString="0" containsBlank="1" containsNumber="1" containsInteger="1" minValue="1" maxValue="1000"/>
    </cacheField>
    <cacheField name="dteday" numFmtId="0">
      <sharedItems containsNonDate="0" containsDate="1" containsString="0" containsBlank="1" minDate="2011-01-01T00:00:00" maxDate="2011-02-15T00:00:00"/>
    </cacheField>
    <cacheField name="season" numFmtId="0">
      <sharedItems containsString="0" containsBlank="1" containsNumber="1" containsInteger="1" minValue="1" maxValue="1"/>
    </cacheField>
    <cacheField name="yr" numFmtId="0">
      <sharedItems containsString="0" containsBlank="1" containsNumber="1" containsInteger="1" minValue="0" maxValue="0"/>
    </cacheField>
    <cacheField name="mnth" numFmtId="0">
      <sharedItems containsString="0" containsBlank="1" containsNumber="1" containsInteger="1" minValue="1" maxValue="2"/>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acheField>
    <cacheField name="weekday" numFmtId="0">
      <sharedItems containsString="0" containsBlank="1" containsNumber="1" containsInteger="1" minValue="0" maxValue="6" count="8">
        <n v="6"/>
        <n v="0"/>
        <n v="1"/>
        <n v="2"/>
        <n v="3"/>
        <n v="4"/>
        <n v="5"/>
        <m/>
      </sharedItems>
    </cacheField>
    <cacheField name="weathersit" numFmtId="0">
      <sharedItems containsString="0" containsBlank="1" containsNumber="1" containsInteger="1" minValue="1" maxValue="4"/>
    </cacheField>
    <cacheField name="temp" numFmtId="0">
      <sharedItems containsString="0" containsBlank="1" containsNumber="1" minValue="0.02" maxValue="0.46"/>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acheField>
    <cacheField name="Weekday_By Name" numFmtId="0">
      <sharedItems containsBlank="1"/>
    </cacheField>
    <cacheField name="Weather" numFmtId="0">
      <sharedItems containsBlank="1"/>
    </cacheField>
    <cacheField name="Rash Hour" numFmtId="0">
      <sharedItems containsBlank="1"/>
    </cacheField>
    <cacheField name="Demand Category" numFmtId="0">
      <sharedItems containsBlank="1"/>
    </cacheField>
    <cacheField name="Times of Day"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0.516314351851" createdVersion="7" refreshedVersion="7" minRefreshableVersion="3" recordCount="1001" xr:uid="{B734F6AF-7721-4826-A1FF-825AA255C8B4}">
  <cacheSource type="worksheet">
    <worksheetSource ref="A1:V1048576" sheet="Final Dataset"/>
  </cacheSource>
  <cacheFields count="22">
    <cacheField name="instant" numFmtId="0">
      <sharedItems containsString="0" containsBlank="1" containsNumber="1" containsInteger="1" minValue="1" maxValue="1000"/>
    </cacheField>
    <cacheField name="dteday" numFmtId="0">
      <sharedItems containsNonDate="0" containsDate="1" containsString="0" containsBlank="1" minDate="2011-01-01T00:00:00" maxDate="2011-02-15T00:00:00"/>
    </cacheField>
    <cacheField name="season" numFmtId="0">
      <sharedItems containsString="0" containsBlank="1" containsNumber="1" containsInteger="1" minValue="1" maxValue="1"/>
    </cacheField>
    <cacheField name="yr" numFmtId="0">
      <sharedItems containsString="0" containsBlank="1" containsNumber="1" containsInteger="1" minValue="0" maxValue="0"/>
    </cacheField>
    <cacheField name="mnth" numFmtId="0">
      <sharedItems containsString="0" containsBlank="1" containsNumber="1" containsInteger="1" minValue="1" maxValue="2"/>
    </cacheField>
    <cacheField name="hr" numFmtId="0">
      <sharedItems containsString="0" containsBlank="1" containsNumber="1" containsInteger="1" minValue="0" maxValue="23"/>
    </cacheField>
    <cacheField name="holiday" numFmtId="0">
      <sharedItems containsBlank="1"/>
    </cacheField>
    <cacheField name="weekday" numFmtId="0">
      <sharedItems containsString="0" containsBlank="1" containsNumber="1" containsInteger="1" minValue="0" maxValue="6"/>
    </cacheField>
    <cacheField name="weathersit" numFmtId="0">
      <sharedItems containsString="0" containsBlank="1" containsNumber="1" containsInteger="1" minValue="1" maxValue="4"/>
    </cacheField>
    <cacheField name="temp" numFmtId="0">
      <sharedItems containsString="0" containsBlank="1" containsNumber="1" minValue="0.02" maxValue="0.46"/>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acheField>
    <cacheField name="Weekday_By Name" numFmtId="0">
      <sharedItems containsBlank="1"/>
    </cacheField>
    <cacheField name="Weather" numFmtId="0">
      <sharedItems containsBlank="1"/>
    </cacheField>
    <cacheField name="Rash Hour" numFmtId="0">
      <sharedItems containsBlank="1"/>
    </cacheField>
    <cacheField name="Demand Category" numFmtId="0">
      <sharedItems containsBlank="1"/>
    </cacheField>
    <cacheField name="Times of Day" numFmtId="0">
      <sharedItems containsBlank="1"/>
    </cacheField>
    <cacheField name="Temp Band" numFmtId="0">
      <sharedItems containsBlank="1" count="6">
        <s v="Cold (20-30%)"/>
        <s v="Mild (30-40%)"/>
        <s v="Warm (40-50%)"/>
        <s v="Very Cold (10-20%)"/>
        <s v="Freezing (0-10%)"/>
        <m/>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1.392666435182" createdVersion="7" refreshedVersion="7" minRefreshableVersion="3" recordCount="1001" xr:uid="{7E968A44-BF85-4F1D-BB79-F447DE0FAFA5}">
  <cacheSource type="worksheet">
    <worksheetSource ref="A1:W1048576" sheet="Final Dataset"/>
  </cacheSource>
  <cacheFields count="23">
    <cacheField name="instant" numFmtId="0">
      <sharedItems containsString="0" containsBlank="1" containsNumber="1" containsInteger="1" minValue="1" maxValue="1000"/>
    </cacheField>
    <cacheField name="dteday" numFmtId="0">
      <sharedItems containsNonDate="0" containsDate="1" containsString="0" containsBlank="1" minDate="2011-01-01T00:00:00" maxDate="2011-02-15T00:00:00"/>
    </cacheField>
    <cacheField name="season" numFmtId="0">
      <sharedItems containsString="0" containsBlank="1" containsNumber="1" containsInteger="1" minValue="1" maxValue="1"/>
    </cacheField>
    <cacheField name="yr" numFmtId="0">
      <sharedItems containsString="0" containsBlank="1" containsNumber="1" containsInteger="1" minValue="0" maxValue="0"/>
    </cacheField>
    <cacheField name="mnth" numFmtId="0">
      <sharedItems containsString="0" containsBlank="1" containsNumber="1" containsInteger="1" minValue="1" maxValue="2"/>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ount="3">
        <b v="0"/>
        <b v="1"/>
        <m/>
      </sharedItems>
    </cacheField>
    <cacheField name="weekday" numFmtId="0">
      <sharedItems containsString="0" containsBlank="1" containsNumber="1" containsInteger="1" minValue="0" maxValue="6" count="8">
        <n v="6"/>
        <n v="0"/>
        <n v="1"/>
        <n v="2"/>
        <n v="3"/>
        <n v="4"/>
        <n v="5"/>
        <m/>
      </sharedItems>
    </cacheField>
    <cacheField name="weathersit" numFmtId="0">
      <sharedItems containsString="0" containsBlank="1" containsNumber="1" containsInteger="1" minValue="1" maxValue="4"/>
    </cacheField>
    <cacheField name="temp" numFmtId="0">
      <sharedItems containsString="0" containsBlank="1" containsNumber="1" minValue="0.02" maxValue="0.46"/>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acheField>
    <cacheField name="Weekday_By Name" numFmtId="0">
      <sharedItems containsBlank="1" count="8">
        <s v="Sunday"/>
        <s v="Monday"/>
        <s v="Tuesday"/>
        <s v="Wednesday"/>
        <s v="Thursday"/>
        <s v="Friday"/>
        <s v="Saturday"/>
        <m/>
      </sharedItems>
    </cacheField>
    <cacheField name="Weather" numFmtId="0">
      <sharedItems containsBlank="1" count="5">
        <s v="Mild Cold"/>
        <s v="More Than Mild"/>
        <s v="Dark Cloude"/>
        <s v="Thander Storm"/>
        <m/>
      </sharedItems>
    </cacheField>
    <cacheField name="Rash Hour" numFmtId="0">
      <sharedItems containsBlank="1" count="3">
        <s v="Normal"/>
        <s v="Rush Hour"/>
        <m/>
      </sharedItems>
    </cacheField>
    <cacheField name="Demand Category" numFmtId="0">
      <sharedItems containsBlank="1" count="4">
        <s v="Low"/>
        <s v="Medium"/>
        <s v="High"/>
        <m/>
      </sharedItems>
    </cacheField>
    <cacheField name="Times of Day" numFmtId="0">
      <sharedItems containsBlank="1" count="5">
        <s v="Night"/>
        <s v="Morning"/>
        <s v="Afternoon"/>
        <s v="Evening"/>
        <m/>
      </sharedItems>
    </cacheField>
    <cacheField name="Temp Band" numFmtId="0">
      <sharedItems containsBlank="1" count="6">
        <s v="Cold (20-30%)"/>
        <s v="Mild (30-40%)"/>
        <s v="Warm (40-50%)"/>
        <s v="Very Cold (10-20%)"/>
        <s v="Freezing (0-10%)"/>
        <m/>
      </sharedItems>
    </cacheField>
    <cacheField name="Detection(surprisingly high or low)" numFmtId="0">
      <sharedItems containsBlank="1"/>
    </cacheField>
  </cacheFields>
  <extLst>
    <ext xmlns:x14="http://schemas.microsoft.com/office/spreadsheetml/2009/9/main" uri="{725AE2AE-9491-48be-B2B4-4EB974FC3084}">
      <x14:pivotCacheDefinition pivotCacheId="1172263388"/>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4.515977314812" createdVersion="7" refreshedVersion="7" minRefreshableVersion="3" recordCount="4" xr:uid="{CDCA13B5-D8E2-4174-9527-BBA4DF71D813}">
  <cacheSource type="worksheet">
    <worksheetSource ref="A1:B5" sheet="FinD CorrelationTable"/>
  </cacheSource>
  <cacheFields count="2">
    <cacheField name="Variable" numFmtId="0">
      <sharedItems count="4">
        <s v="Temperature"/>
        <s v="Feels-like Temp"/>
        <s v="Humidity"/>
        <s v="Windspeed"/>
      </sharedItems>
    </cacheField>
    <cacheField name="Correlation with Rides" numFmtId="2">
      <sharedItems containsSemiMixedTypes="0" containsString="0" containsNumber="1" minValue="-0.25435329828790459" maxValue="0.22929155386993369"/>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4.545671527776" createdVersion="7" refreshedVersion="7" minRefreshableVersion="3" recordCount="52" xr:uid="{4654DDBE-27FF-4EA8-B4F1-1D2229B9347E}">
  <cacheSource type="worksheet">
    <worksheetSource name="Table1"/>
  </cacheSource>
  <cacheFields count="6">
    <cacheField name="Date" numFmtId="14">
      <sharedItems containsSemiMixedTypes="0" containsNonDate="0" containsDate="1" containsString="0" minDate="2011-01-01T00:00:00" maxDate="2011-02-22T00:00:00" count="52">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sharedItems>
      <fieldGroup par="5" base="0">
        <rangePr groupBy="days" startDate="2011-01-01T00:00:00" endDate="2011-02-22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2-02-2011"/>
        </groupItems>
      </fieldGroup>
    </cacheField>
    <cacheField name="Cnt" numFmtId="0">
      <sharedItems containsString="0" containsBlank="1" containsNumber="1" containsInteger="1" minValue="151" maxValue="1985"/>
    </cacheField>
    <cacheField name="Forecast(Cnt)" numFmtId="0">
      <sharedItems containsString="0" containsBlank="1" containsNumber="1" minValue="151" maxValue="1419.2749268925186"/>
    </cacheField>
    <cacheField name="Lower Confidence Bound(Cnt)" numFmtId="0">
      <sharedItems containsString="0" containsBlank="1" containsNumber="1" minValue="151" maxValue="592.19361254419198"/>
    </cacheField>
    <cacheField name="Upper Confidence Bound(Cnt)" numFmtId="0">
      <sharedItems containsString="0" containsBlank="1" containsNumber="1" minValue="151" maxValue="2246.3562412408451"/>
    </cacheField>
    <cacheField name="Months" numFmtId="0" databaseField="0">
      <fieldGroup base="0">
        <rangePr groupBy="months" startDate="2011-01-01T00:00:00" endDate="2011-02-22T00:00:00"/>
        <groupItems count="14">
          <s v="&lt;01-01-2011"/>
          <s v="Jan"/>
          <s v="Feb"/>
          <s v="Mar"/>
          <s v="Apr"/>
          <s v="May"/>
          <s v="Jun"/>
          <s v="Jul"/>
          <s v="Aug"/>
          <s v="Sep"/>
          <s v="Oct"/>
          <s v="Nov"/>
          <s v="Dec"/>
          <s v="&gt;22-02-201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n v="1"/>
    <x v="0"/>
    <x v="0"/>
    <s v="Normal"/>
    <b v="0"/>
    <n v="6"/>
    <x v="0"/>
    <n v="1"/>
    <x v="0"/>
    <n v="0.24"/>
  </r>
  <r>
    <n v="2"/>
    <d v="2011-01-01T00:00:00"/>
    <n v="1"/>
    <n v="0"/>
    <n v="1"/>
    <x v="1"/>
    <x v="0"/>
    <s v="Normal"/>
    <b v="0"/>
    <n v="6"/>
    <x v="0"/>
    <n v="1"/>
    <x v="0"/>
    <n v="0.22"/>
  </r>
  <r>
    <n v="3"/>
    <d v="2011-01-01T00:00:00"/>
    <n v="1"/>
    <n v="0"/>
    <n v="1"/>
    <x v="2"/>
    <x v="0"/>
    <s v="Normal"/>
    <b v="0"/>
    <n v="6"/>
    <x v="0"/>
    <n v="1"/>
    <x v="0"/>
    <n v="0.22"/>
  </r>
  <r>
    <n v="4"/>
    <d v="2011-01-01T00:00:00"/>
    <n v="1"/>
    <n v="0"/>
    <n v="1"/>
    <x v="3"/>
    <x v="0"/>
    <s v="Normal"/>
    <b v="0"/>
    <n v="6"/>
    <x v="0"/>
    <n v="1"/>
    <x v="0"/>
    <n v="0.24"/>
  </r>
  <r>
    <n v="5"/>
    <d v="2011-01-01T00:00:00"/>
    <n v="1"/>
    <n v="0"/>
    <n v="1"/>
    <x v="4"/>
    <x v="0"/>
    <s v="Normal"/>
    <b v="0"/>
    <n v="6"/>
    <x v="0"/>
    <n v="1"/>
    <x v="0"/>
    <n v="0.24"/>
  </r>
  <r>
    <n v="6"/>
    <d v="2011-01-01T00:00:00"/>
    <n v="1"/>
    <n v="0"/>
    <n v="1"/>
    <x v="5"/>
    <x v="0"/>
    <s v="Normal"/>
    <b v="0"/>
    <n v="6"/>
    <x v="0"/>
    <n v="2"/>
    <x v="1"/>
    <n v="0.24"/>
  </r>
  <r>
    <n v="7"/>
    <d v="2011-01-01T00:00:00"/>
    <n v="1"/>
    <n v="0"/>
    <n v="1"/>
    <x v="6"/>
    <x v="1"/>
    <s v="Normal"/>
    <b v="0"/>
    <n v="6"/>
    <x v="0"/>
    <n v="1"/>
    <x v="0"/>
    <n v="0.22"/>
  </r>
  <r>
    <n v="8"/>
    <d v="2011-01-01T00:00:00"/>
    <n v="1"/>
    <n v="0"/>
    <n v="1"/>
    <x v="7"/>
    <x v="1"/>
    <s v="Rush"/>
    <b v="0"/>
    <n v="6"/>
    <x v="0"/>
    <n v="1"/>
    <x v="0"/>
    <n v="0.2"/>
  </r>
  <r>
    <n v="9"/>
    <d v="2011-01-01T00:00:00"/>
    <n v="1"/>
    <n v="0"/>
    <n v="1"/>
    <x v="8"/>
    <x v="1"/>
    <s v="Rush"/>
    <b v="0"/>
    <n v="6"/>
    <x v="0"/>
    <n v="1"/>
    <x v="0"/>
    <n v="0.24"/>
  </r>
  <r>
    <n v="10"/>
    <d v="2011-01-01T00:00:00"/>
    <n v="1"/>
    <n v="0"/>
    <n v="1"/>
    <x v="9"/>
    <x v="1"/>
    <s v="Rush"/>
    <b v="0"/>
    <n v="6"/>
    <x v="0"/>
    <n v="1"/>
    <x v="0"/>
    <n v="0.32"/>
  </r>
  <r>
    <n v="11"/>
    <d v="2011-01-01T00:00:00"/>
    <n v="1"/>
    <n v="0"/>
    <n v="1"/>
    <x v="10"/>
    <x v="1"/>
    <s v="Normal"/>
    <b v="0"/>
    <n v="6"/>
    <x v="0"/>
    <n v="1"/>
    <x v="0"/>
    <n v="0.38"/>
  </r>
  <r>
    <n v="12"/>
    <d v="2011-01-01T00:00:00"/>
    <n v="1"/>
    <n v="0"/>
    <n v="1"/>
    <x v="11"/>
    <x v="1"/>
    <s v="Normal"/>
    <b v="0"/>
    <n v="6"/>
    <x v="0"/>
    <n v="1"/>
    <x v="0"/>
    <n v="0.36"/>
  </r>
  <r>
    <n v="13"/>
    <d v="2011-01-01T00:00:00"/>
    <n v="1"/>
    <n v="0"/>
    <n v="1"/>
    <x v="12"/>
    <x v="2"/>
    <s v="Normal"/>
    <b v="0"/>
    <n v="6"/>
    <x v="0"/>
    <n v="1"/>
    <x v="0"/>
    <n v="0.42"/>
  </r>
  <r>
    <n v="14"/>
    <d v="2011-01-01T00:00:00"/>
    <n v="1"/>
    <n v="0"/>
    <n v="1"/>
    <x v="13"/>
    <x v="2"/>
    <s v="Normal"/>
    <b v="0"/>
    <n v="6"/>
    <x v="0"/>
    <n v="2"/>
    <x v="1"/>
    <n v="0.46"/>
  </r>
  <r>
    <n v="15"/>
    <d v="2011-01-01T00:00:00"/>
    <n v="1"/>
    <n v="0"/>
    <n v="1"/>
    <x v="14"/>
    <x v="2"/>
    <s v="Normal"/>
    <b v="0"/>
    <n v="6"/>
    <x v="0"/>
    <n v="2"/>
    <x v="1"/>
    <n v="0.46"/>
  </r>
  <r>
    <n v="16"/>
    <d v="2011-01-01T00:00:00"/>
    <n v="1"/>
    <n v="0"/>
    <n v="1"/>
    <x v="15"/>
    <x v="2"/>
    <s v="Normal"/>
    <b v="0"/>
    <n v="6"/>
    <x v="0"/>
    <n v="2"/>
    <x v="1"/>
    <n v="0.44"/>
  </r>
  <r>
    <n v="17"/>
    <d v="2011-01-01T00:00:00"/>
    <n v="1"/>
    <n v="0"/>
    <n v="1"/>
    <x v="16"/>
    <x v="2"/>
    <s v="Normal"/>
    <b v="0"/>
    <n v="6"/>
    <x v="0"/>
    <n v="2"/>
    <x v="1"/>
    <n v="0.42"/>
  </r>
  <r>
    <n v="18"/>
    <d v="2011-01-01T00:00:00"/>
    <n v="1"/>
    <n v="0"/>
    <n v="1"/>
    <x v="17"/>
    <x v="2"/>
    <s v="Rush"/>
    <b v="0"/>
    <n v="6"/>
    <x v="0"/>
    <n v="2"/>
    <x v="1"/>
    <n v="0.44"/>
  </r>
  <r>
    <n v="19"/>
    <d v="2011-01-01T00:00:00"/>
    <n v="1"/>
    <n v="0"/>
    <n v="1"/>
    <x v="18"/>
    <x v="3"/>
    <s v="Rush"/>
    <b v="0"/>
    <n v="6"/>
    <x v="0"/>
    <n v="3"/>
    <x v="2"/>
    <n v="0.42"/>
  </r>
  <r>
    <n v="20"/>
    <d v="2011-01-01T00:00:00"/>
    <n v="1"/>
    <n v="0"/>
    <n v="1"/>
    <x v="19"/>
    <x v="3"/>
    <s v="Rush"/>
    <b v="0"/>
    <n v="6"/>
    <x v="0"/>
    <n v="3"/>
    <x v="2"/>
    <n v="0.42"/>
  </r>
  <r>
    <n v="21"/>
    <d v="2011-01-01T00:00:00"/>
    <n v="1"/>
    <n v="0"/>
    <n v="1"/>
    <x v="20"/>
    <x v="3"/>
    <s v="Normal"/>
    <b v="0"/>
    <n v="6"/>
    <x v="0"/>
    <n v="2"/>
    <x v="1"/>
    <n v="0.4"/>
  </r>
  <r>
    <n v="22"/>
    <d v="2011-01-01T00:00:00"/>
    <n v="1"/>
    <n v="0"/>
    <n v="1"/>
    <x v="21"/>
    <x v="3"/>
    <s v="Normal"/>
    <b v="0"/>
    <n v="6"/>
    <x v="0"/>
    <n v="2"/>
    <x v="1"/>
    <n v="0.4"/>
  </r>
  <r>
    <n v="23"/>
    <d v="2011-01-01T00:00:00"/>
    <n v="1"/>
    <n v="0"/>
    <n v="1"/>
    <x v="22"/>
    <x v="3"/>
    <s v="Normal"/>
    <b v="0"/>
    <n v="6"/>
    <x v="0"/>
    <n v="2"/>
    <x v="1"/>
    <n v="0.4"/>
  </r>
  <r>
    <n v="24"/>
    <d v="2011-01-01T00:00:00"/>
    <n v="1"/>
    <n v="0"/>
    <n v="1"/>
    <x v="23"/>
    <x v="3"/>
    <s v="Normal"/>
    <b v="0"/>
    <n v="6"/>
    <x v="0"/>
    <n v="2"/>
    <x v="1"/>
    <n v="0.46"/>
  </r>
  <r>
    <n v="25"/>
    <d v="2011-01-02T00:00:00"/>
    <n v="1"/>
    <n v="0"/>
    <n v="1"/>
    <x v="0"/>
    <x v="0"/>
    <s v="Normal"/>
    <b v="0"/>
    <n v="0"/>
    <x v="1"/>
    <n v="2"/>
    <x v="1"/>
    <n v="0.46"/>
  </r>
  <r>
    <n v="26"/>
    <d v="2011-01-02T00:00:00"/>
    <n v="1"/>
    <n v="0"/>
    <n v="1"/>
    <x v="1"/>
    <x v="0"/>
    <s v="Normal"/>
    <b v="0"/>
    <n v="0"/>
    <x v="1"/>
    <n v="2"/>
    <x v="1"/>
    <n v="0.44"/>
  </r>
  <r>
    <n v="27"/>
    <d v="2011-01-02T00:00:00"/>
    <n v="1"/>
    <n v="0"/>
    <n v="1"/>
    <x v="2"/>
    <x v="0"/>
    <s v="Normal"/>
    <b v="0"/>
    <n v="0"/>
    <x v="1"/>
    <n v="2"/>
    <x v="1"/>
    <n v="0.42"/>
  </r>
  <r>
    <n v="28"/>
    <d v="2011-01-02T00:00:00"/>
    <n v="1"/>
    <n v="0"/>
    <n v="1"/>
    <x v="3"/>
    <x v="0"/>
    <s v="Normal"/>
    <b v="0"/>
    <n v="0"/>
    <x v="1"/>
    <n v="2"/>
    <x v="1"/>
    <n v="0.46"/>
  </r>
  <r>
    <n v="29"/>
    <d v="2011-01-02T00:00:00"/>
    <n v="1"/>
    <n v="0"/>
    <n v="1"/>
    <x v="4"/>
    <x v="0"/>
    <s v="Normal"/>
    <b v="0"/>
    <n v="0"/>
    <x v="1"/>
    <n v="2"/>
    <x v="1"/>
    <n v="0.46"/>
  </r>
  <r>
    <n v="30"/>
    <d v="2011-01-02T00:00:00"/>
    <n v="1"/>
    <n v="0"/>
    <n v="1"/>
    <x v="6"/>
    <x v="1"/>
    <s v="Normal"/>
    <b v="0"/>
    <n v="0"/>
    <x v="1"/>
    <n v="3"/>
    <x v="2"/>
    <n v="0.42"/>
  </r>
  <r>
    <n v="31"/>
    <d v="2011-01-02T00:00:00"/>
    <n v="1"/>
    <n v="0"/>
    <n v="1"/>
    <x v="7"/>
    <x v="1"/>
    <s v="Rush"/>
    <b v="0"/>
    <n v="0"/>
    <x v="1"/>
    <n v="2"/>
    <x v="1"/>
    <n v="0.4"/>
  </r>
  <r>
    <n v="32"/>
    <d v="2011-01-02T00:00:00"/>
    <n v="1"/>
    <n v="0"/>
    <n v="1"/>
    <x v="8"/>
    <x v="1"/>
    <s v="Rush"/>
    <b v="0"/>
    <n v="0"/>
    <x v="1"/>
    <n v="3"/>
    <x v="2"/>
    <n v="0.4"/>
  </r>
  <r>
    <n v="33"/>
    <d v="2011-01-02T00:00:00"/>
    <n v="1"/>
    <n v="0"/>
    <n v="1"/>
    <x v="9"/>
    <x v="1"/>
    <s v="Rush"/>
    <b v="0"/>
    <n v="0"/>
    <x v="1"/>
    <n v="2"/>
    <x v="1"/>
    <n v="0.38"/>
  </r>
  <r>
    <n v="34"/>
    <d v="2011-01-02T00:00:00"/>
    <n v="1"/>
    <n v="0"/>
    <n v="1"/>
    <x v="10"/>
    <x v="1"/>
    <s v="Normal"/>
    <b v="0"/>
    <n v="0"/>
    <x v="1"/>
    <n v="2"/>
    <x v="1"/>
    <n v="0.36"/>
  </r>
  <r>
    <n v="35"/>
    <d v="2011-01-02T00:00:00"/>
    <n v="1"/>
    <n v="0"/>
    <n v="1"/>
    <x v="11"/>
    <x v="1"/>
    <s v="Normal"/>
    <b v="0"/>
    <n v="0"/>
    <x v="1"/>
    <n v="2"/>
    <x v="1"/>
    <n v="0.36"/>
  </r>
  <r>
    <n v="36"/>
    <d v="2011-01-02T00:00:00"/>
    <n v="1"/>
    <n v="0"/>
    <n v="1"/>
    <x v="12"/>
    <x v="2"/>
    <s v="Normal"/>
    <b v="0"/>
    <n v="0"/>
    <x v="1"/>
    <n v="2"/>
    <x v="1"/>
    <n v="0.36"/>
  </r>
  <r>
    <n v="37"/>
    <d v="2011-01-02T00:00:00"/>
    <n v="1"/>
    <n v="0"/>
    <n v="1"/>
    <x v="13"/>
    <x v="2"/>
    <s v="Normal"/>
    <b v="0"/>
    <n v="0"/>
    <x v="1"/>
    <n v="2"/>
    <x v="1"/>
    <n v="0.36"/>
  </r>
  <r>
    <n v="38"/>
    <d v="2011-01-02T00:00:00"/>
    <n v="1"/>
    <n v="0"/>
    <n v="1"/>
    <x v="14"/>
    <x v="2"/>
    <s v="Normal"/>
    <b v="0"/>
    <n v="0"/>
    <x v="1"/>
    <n v="3"/>
    <x v="2"/>
    <n v="0.36"/>
  </r>
  <r>
    <n v="39"/>
    <d v="2011-01-02T00:00:00"/>
    <n v="1"/>
    <n v="0"/>
    <n v="1"/>
    <x v="15"/>
    <x v="2"/>
    <s v="Normal"/>
    <b v="0"/>
    <n v="0"/>
    <x v="1"/>
    <n v="3"/>
    <x v="2"/>
    <n v="0.34"/>
  </r>
  <r>
    <n v="40"/>
    <d v="2011-01-02T00:00:00"/>
    <n v="1"/>
    <n v="0"/>
    <n v="1"/>
    <x v="16"/>
    <x v="2"/>
    <s v="Normal"/>
    <b v="0"/>
    <n v="0"/>
    <x v="1"/>
    <n v="3"/>
    <x v="2"/>
    <n v="0.34"/>
  </r>
  <r>
    <n v="41"/>
    <d v="2011-01-02T00:00:00"/>
    <n v="1"/>
    <n v="0"/>
    <n v="1"/>
    <x v="17"/>
    <x v="2"/>
    <s v="Rush"/>
    <b v="0"/>
    <n v="0"/>
    <x v="1"/>
    <n v="1"/>
    <x v="0"/>
    <n v="0.34"/>
  </r>
  <r>
    <n v="42"/>
    <d v="2011-01-02T00:00:00"/>
    <n v="1"/>
    <n v="0"/>
    <n v="1"/>
    <x v="18"/>
    <x v="3"/>
    <s v="Rush"/>
    <b v="0"/>
    <n v="0"/>
    <x v="1"/>
    <n v="2"/>
    <x v="1"/>
    <n v="0.36"/>
  </r>
  <r>
    <n v="43"/>
    <d v="2011-01-02T00:00:00"/>
    <n v="1"/>
    <n v="0"/>
    <n v="1"/>
    <x v="19"/>
    <x v="3"/>
    <s v="Rush"/>
    <b v="0"/>
    <n v="0"/>
    <x v="1"/>
    <n v="1"/>
    <x v="0"/>
    <n v="0.32"/>
  </r>
  <r>
    <n v="44"/>
    <d v="2011-01-02T00:00:00"/>
    <n v="1"/>
    <n v="0"/>
    <n v="1"/>
    <x v="20"/>
    <x v="3"/>
    <s v="Normal"/>
    <b v="0"/>
    <n v="0"/>
    <x v="1"/>
    <n v="1"/>
    <x v="0"/>
    <n v="0.3"/>
  </r>
  <r>
    <n v="45"/>
    <d v="2011-01-02T00:00:00"/>
    <n v="1"/>
    <n v="0"/>
    <n v="1"/>
    <x v="21"/>
    <x v="3"/>
    <s v="Normal"/>
    <b v="0"/>
    <n v="0"/>
    <x v="1"/>
    <n v="1"/>
    <x v="0"/>
    <n v="0.26"/>
  </r>
  <r>
    <n v="46"/>
    <d v="2011-01-02T00:00:00"/>
    <n v="1"/>
    <n v="0"/>
    <n v="1"/>
    <x v="22"/>
    <x v="3"/>
    <s v="Normal"/>
    <b v="0"/>
    <n v="0"/>
    <x v="1"/>
    <n v="1"/>
    <x v="0"/>
    <n v="0.24"/>
  </r>
  <r>
    <n v="47"/>
    <d v="2011-01-02T00:00:00"/>
    <n v="1"/>
    <n v="0"/>
    <n v="1"/>
    <x v="23"/>
    <x v="3"/>
    <s v="Normal"/>
    <b v="0"/>
    <n v="0"/>
    <x v="1"/>
    <n v="1"/>
    <x v="0"/>
    <n v="0.22"/>
  </r>
  <r>
    <n v="48"/>
    <d v="2011-01-03T00:00:00"/>
    <n v="1"/>
    <n v="0"/>
    <n v="1"/>
    <x v="0"/>
    <x v="0"/>
    <s v="Normal"/>
    <b v="0"/>
    <n v="1"/>
    <x v="2"/>
    <n v="1"/>
    <x v="0"/>
    <n v="0.22"/>
  </r>
  <r>
    <n v="49"/>
    <d v="2011-01-03T00:00:00"/>
    <n v="1"/>
    <n v="0"/>
    <n v="1"/>
    <x v="1"/>
    <x v="0"/>
    <s v="Normal"/>
    <b v="0"/>
    <n v="1"/>
    <x v="2"/>
    <n v="1"/>
    <x v="0"/>
    <n v="0.2"/>
  </r>
  <r>
    <n v="50"/>
    <d v="2011-01-03T00:00:00"/>
    <n v="1"/>
    <n v="0"/>
    <n v="1"/>
    <x v="4"/>
    <x v="0"/>
    <s v="Normal"/>
    <b v="0"/>
    <n v="1"/>
    <x v="2"/>
    <n v="1"/>
    <x v="0"/>
    <n v="0.16"/>
  </r>
  <r>
    <n v="51"/>
    <d v="2011-01-03T00:00:00"/>
    <n v="1"/>
    <n v="0"/>
    <n v="1"/>
    <x v="5"/>
    <x v="0"/>
    <s v="Normal"/>
    <b v="0"/>
    <n v="1"/>
    <x v="2"/>
    <n v="1"/>
    <x v="0"/>
    <n v="0.16"/>
  </r>
  <r>
    <n v="52"/>
    <d v="2011-01-03T00:00:00"/>
    <n v="1"/>
    <n v="0"/>
    <n v="1"/>
    <x v="6"/>
    <x v="1"/>
    <s v="Normal"/>
    <b v="0"/>
    <n v="1"/>
    <x v="2"/>
    <n v="1"/>
    <x v="0"/>
    <n v="0.14000000000000001"/>
  </r>
  <r>
    <n v="53"/>
    <d v="2011-01-03T00:00:00"/>
    <n v="1"/>
    <n v="0"/>
    <n v="1"/>
    <x v="7"/>
    <x v="1"/>
    <s v="Rush"/>
    <b v="0"/>
    <n v="1"/>
    <x v="2"/>
    <n v="1"/>
    <x v="0"/>
    <n v="0.14000000000000001"/>
  </r>
  <r>
    <n v="54"/>
    <d v="2011-01-03T00:00:00"/>
    <n v="1"/>
    <n v="0"/>
    <n v="1"/>
    <x v="8"/>
    <x v="1"/>
    <s v="Rush"/>
    <b v="0"/>
    <n v="1"/>
    <x v="2"/>
    <n v="1"/>
    <x v="0"/>
    <n v="0.14000000000000001"/>
  </r>
  <r>
    <n v="55"/>
    <d v="2011-01-03T00:00:00"/>
    <n v="1"/>
    <n v="0"/>
    <n v="1"/>
    <x v="9"/>
    <x v="1"/>
    <s v="Rush"/>
    <b v="0"/>
    <n v="1"/>
    <x v="2"/>
    <n v="1"/>
    <x v="0"/>
    <n v="0.16"/>
  </r>
  <r>
    <n v="56"/>
    <d v="2011-01-03T00:00:00"/>
    <n v="1"/>
    <n v="0"/>
    <n v="1"/>
    <x v="10"/>
    <x v="1"/>
    <s v="Normal"/>
    <b v="0"/>
    <n v="1"/>
    <x v="2"/>
    <n v="1"/>
    <x v="0"/>
    <n v="0.18"/>
  </r>
  <r>
    <n v="57"/>
    <d v="2011-01-03T00:00:00"/>
    <n v="1"/>
    <n v="0"/>
    <n v="1"/>
    <x v="11"/>
    <x v="1"/>
    <s v="Normal"/>
    <b v="0"/>
    <n v="1"/>
    <x v="2"/>
    <n v="1"/>
    <x v="0"/>
    <n v="0.2"/>
  </r>
  <r>
    <n v="58"/>
    <d v="2011-01-03T00:00:00"/>
    <n v="1"/>
    <n v="0"/>
    <n v="1"/>
    <x v="12"/>
    <x v="2"/>
    <s v="Normal"/>
    <b v="0"/>
    <n v="1"/>
    <x v="2"/>
    <n v="1"/>
    <x v="0"/>
    <n v="0.22"/>
  </r>
  <r>
    <n v="59"/>
    <d v="2011-01-03T00:00:00"/>
    <n v="1"/>
    <n v="0"/>
    <n v="1"/>
    <x v="13"/>
    <x v="2"/>
    <s v="Normal"/>
    <b v="0"/>
    <n v="1"/>
    <x v="2"/>
    <n v="1"/>
    <x v="0"/>
    <n v="0.24"/>
  </r>
  <r>
    <n v="60"/>
    <d v="2011-01-03T00:00:00"/>
    <n v="1"/>
    <n v="0"/>
    <n v="1"/>
    <x v="14"/>
    <x v="2"/>
    <s v="Normal"/>
    <b v="0"/>
    <n v="1"/>
    <x v="2"/>
    <n v="1"/>
    <x v="0"/>
    <n v="0.26"/>
  </r>
  <r>
    <n v="61"/>
    <d v="2011-01-03T00:00:00"/>
    <n v="1"/>
    <n v="0"/>
    <n v="1"/>
    <x v="15"/>
    <x v="2"/>
    <s v="Normal"/>
    <b v="0"/>
    <n v="1"/>
    <x v="2"/>
    <n v="1"/>
    <x v="0"/>
    <n v="0.26"/>
  </r>
  <r>
    <n v="62"/>
    <d v="2011-01-03T00:00:00"/>
    <n v="1"/>
    <n v="0"/>
    <n v="1"/>
    <x v="16"/>
    <x v="2"/>
    <s v="Normal"/>
    <b v="0"/>
    <n v="1"/>
    <x v="2"/>
    <n v="1"/>
    <x v="0"/>
    <n v="0.26"/>
  </r>
  <r>
    <n v="63"/>
    <d v="2011-01-03T00:00:00"/>
    <n v="1"/>
    <n v="0"/>
    <n v="1"/>
    <x v="17"/>
    <x v="2"/>
    <s v="Rush"/>
    <b v="0"/>
    <n v="1"/>
    <x v="2"/>
    <n v="1"/>
    <x v="0"/>
    <n v="0.24"/>
  </r>
  <r>
    <n v="64"/>
    <d v="2011-01-03T00:00:00"/>
    <n v="1"/>
    <n v="0"/>
    <n v="1"/>
    <x v="18"/>
    <x v="3"/>
    <s v="Rush"/>
    <b v="0"/>
    <n v="1"/>
    <x v="2"/>
    <n v="1"/>
    <x v="0"/>
    <n v="0.24"/>
  </r>
  <r>
    <n v="65"/>
    <d v="2011-01-03T00:00:00"/>
    <n v="1"/>
    <n v="0"/>
    <n v="1"/>
    <x v="19"/>
    <x v="3"/>
    <s v="Rush"/>
    <b v="0"/>
    <n v="1"/>
    <x v="2"/>
    <n v="1"/>
    <x v="0"/>
    <n v="0.2"/>
  </r>
  <r>
    <n v="66"/>
    <d v="2011-01-03T00:00:00"/>
    <n v="1"/>
    <n v="0"/>
    <n v="1"/>
    <x v="20"/>
    <x v="3"/>
    <s v="Normal"/>
    <b v="0"/>
    <n v="1"/>
    <x v="2"/>
    <n v="1"/>
    <x v="0"/>
    <n v="0.2"/>
  </r>
  <r>
    <n v="67"/>
    <d v="2011-01-03T00:00:00"/>
    <n v="1"/>
    <n v="0"/>
    <n v="1"/>
    <x v="21"/>
    <x v="3"/>
    <s v="Normal"/>
    <b v="0"/>
    <n v="1"/>
    <x v="2"/>
    <n v="1"/>
    <x v="0"/>
    <n v="0.18"/>
  </r>
  <r>
    <n v="68"/>
    <d v="2011-01-03T00:00:00"/>
    <n v="1"/>
    <n v="0"/>
    <n v="1"/>
    <x v="22"/>
    <x v="3"/>
    <s v="Normal"/>
    <b v="0"/>
    <n v="1"/>
    <x v="2"/>
    <n v="1"/>
    <x v="0"/>
    <n v="0.14000000000000001"/>
  </r>
  <r>
    <n v="69"/>
    <d v="2011-01-03T00:00:00"/>
    <n v="1"/>
    <n v="0"/>
    <n v="1"/>
    <x v="23"/>
    <x v="3"/>
    <s v="Normal"/>
    <b v="0"/>
    <n v="1"/>
    <x v="2"/>
    <n v="1"/>
    <x v="0"/>
    <n v="0.18"/>
  </r>
  <r>
    <n v="70"/>
    <d v="2011-01-04T00:00:00"/>
    <n v="1"/>
    <n v="0"/>
    <n v="1"/>
    <x v="0"/>
    <x v="0"/>
    <s v="Normal"/>
    <b v="0"/>
    <n v="2"/>
    <x v="3"/>
    <n v="1"/>
    <x v="0"/>
    <n v="0.16"/>
  </r>
  <r>
    <n v="71"/>
    <d v="2011-01-04T00:00:00"/>
    <n v="1"/>
    <n v="0"/>
    <n v="1"/>
    <x v="1"/>
    <x v="0"/>
    <s v="Normal"/>
    <b v="0"/>
    <n v="2"/>
    <x v="3"/>
    <n v="1"/>
    <x v="0"/>
    <n v="0.16"/>
  </r>
  <r>
    <n v="72"/>
    <d v="2011-01-04T00:00:00"/>
    <n v="1"/>
    <n v="0"/>
    <n v="1"/>
    <x v="2"/>
    <x v="0"/>
    <s v="Normal"/>
    <b v="0"/>
    <n v="2"/>
    <x v="3"/>
    <n v="1"/>
    <x v="0"/>
    <n v="0.14000000000000001"/>
  </r>
  <r>
    <n v="73"/>
    <d v="2011-01-04T00:00:00"/>
    <n v="1"/>
    <n v="0"/>
    <n v="1"/>
    <x v="4"/>
    <x v="0"/>
    <s v="Normal"/>
    <b v="0"/>
    <n v="2"/>
    <x v="3"/>
    <n v="1"/>
    <x v="0"/>
    <n v="0.14000000000000001"/>
  </r>
  <r>
    <n v="74"/>
    <d v="2011-01-04T00:00:00"/>
    <n v="1"/>
    <n v="0"/>
    <n v="1"/>
    <x v="5"/>
    <x v="0"/>
    <s v="Normal"/>
    <b v="0"/>
    <n v="2"/>
    <x v="3"/>
    <n v="1"/>
    <x v="0"/>
    <n v="0.12"/>
  </r>
  <r>
    <n v="75"/>
    <d v="2011-01-04T00:00:00"/>
    <n v="1"/>
    <n v="0"/>
    <n v="1"/>
    <x v="6"/>
    <x v="1"/>
    <s v="Normal"/>
    <b v="0"/>
    <n v="2"/>
    <x v="3"/>
    <n v="1"/>
    <x v="0"/>
    <n v="0.12"/>
  </r>
  <r>
    <n v="76"/>
    <d v="2011-01-04T00:00:00"/>
    <n v="1"/>
    <n v="0"/>
    <n v="1"/>
    <x v="7"/>
    <x v="1"/>
    <s v="Rush"/>
    <b v="0"/>
    <n v="2"/>
    <x v="3"/>
    <n v="1"/>
    <x v="0"/>
    <n v="0.12"/>
  </r>
  <r>
    <n v="77"/>
    <d v="2011-01-04T00:00:00"/>
    <n v="1"/>
    <n v="0"/>
    <n v="1"/>
    <x v="8"/>
    <x v="1"/>
    <s v="Rush"/>
    <b v="0"/>
    <n v="2"/>
    <x v="3"/>
    <n v="1"/>
    <x v="0"/>
    <n v="0.14000000000000001"/>
  </r>
  <r>
    <n v="78"/>
    <d v="2011-01-04T00:00:00"/>
    <n v="1"/>
    <n v="0"/>
    <n v="1"/>
    <x v="9"/>
    <x v="1"/>
    <s v="Rush"/>
    <b v="0"/>
    <n v="2"/>
    <x v="3"/>
    <n v="1"/>
    <x v="0"/>
    <n v="0.16"/>
  </r>
  <r>
    <n v="79"/>
    <d v="2011-01-04T00:00:00"/>
    <n v="1"/>
    <n v="0"/>
    <n v="1"/>
    <x v="10"/>
    <x v="1"/>
    <s v="Normal"/>
    <b v="0"/>
    <n v="2"/>
    <x v="3"/>
    <n v="2"/>
    <x v="1"/>
    <n v="0.16"/>
  </r>
  <r>
    <n v="80"/>
    <d v="2011-01-04T00:00:00"/>
    <n v="1"/>
    <n v="0"/>
    <n v="1"/>
    <x v="11"/>
    <x v="1"/>
    <s v="Normal"/>
    <b v="0"/>
    <n v="2"/>
    <x v="3"/>
    <n v="1"/>
    <x v="0"/>
    <n v="0.22"/>
  </r>
  <r>
    <n v="81"/>
    <d v="2011-01-04T00:00:00"/>
    <n v="1"/>
    <n v="0"/>
    <n v="1"/>
    <x v="12"/>
    <x v="2"/>
    <s v="Normal"/>
    <b v="0"/>
    <n v="2"/>
    <x v="3"/>
    <n v="1"/>
    <x v="0"/>
    <n v="0.22"/>
  </r>
  <r>
    <n v="82"/>
    <d v="2011-01-04T00:00:00"/>
    <n v="1"/>
    <n v="0"/>
    <n v="1"/>
    <x v="13"/>
    <x v="2"/>
    <s v="Normal"/>
    <b v="0"/>
    <n v="2"/>
    <x v="3"/>
    <n v="1"/>
    <x v="0"/>
    <n v="0.24"/>
  </r>
  <r>
    <n v="83"/>
    <d v="2011-01-04T00:00:00"/>
    <n v="1"/>
    <n v="0"/>
    <n v="1"/>
    <x v="14"/>
    <x v="2"/>
    <s v="Normal"/>
    <b v="0"/>
    <n v="2"/>
    <x v="3"/>
    <n v="1"/>
    <x v="0"/>
    <n v="0.26"/>
  </r>
  <r>
    <n v="84"/>
    <d v="2011-01-04T00:00:00"/>
    <n v="1"/>
    <n v="0"/>
    <n v="1"/>
    <x v="15"/>
    <x v="2"/>
    <s v="Normal"/>
    <b v="0"/>
    <n v="2"/>
    <x v="3"/>
    <n v="1"/>
    <x v="0"/>
    <n v="0.28000000000000003"/>
  </r>
  <r>
    <n v="85"/>
    <d v="2011-01-04T00:00:00"/>
    <n v="1"/>
    <n v="0"/>
    <n v="1"/>
    <x v="16"/>
    <x v="2"/>
    <s v="Normal"/>
    <b v="0"/>
    <n v="2"/>
    <x v="3"/>
    <n v="1"/>
    <x v="0"/>
    <n v="0.3"/>
  </r>
  <r>
    <n v="86"/>
    <d v="2011-01-04T00:00:00"/>
    <n v="1"/>
    <n v="0"/>
    <n v="1"/>
    <x v="17"/>
    <x v="2"/>
    <s v="Rush"/>
    <b v="0"/>
    <n v="2"/>
    <x v="3"/>
    <n v="1"/>
    <x v="0"/>
    <n v="0.28000000000000003"/>
  </r>
  <r>
    <n v="87"/>
    <d v="2011-01-04T00:00:00"/>
    <n v="1"/>
    <n v="0"/>
    <n v="1"/>
    <x v="18"/>
    <x v="3"/>
    <s v="Rush"/>
    <b v="0"/>
    <n v="2"/>
    <x v="3"/>
    <n v="1"/>
    <x v="0"/>
    <n v="0.26"/>
  </r>
  <r>
    <n v="88"/>
    <d v="2011-01-04T00:00:00"/>
    <n v="1"/>
    <n v="0"/>
    <n v="1"/>
    <x v="19"/>
    <x v="3"/>
    <s v="Rush"/>
    <b v="0"/>
    <n v="2"/>
    <x v="3"/>
    <n v="1"/>
    <x v="0"/>
    <n v="0.24"/>
  </r>
  <r>
    <n v="89"/>
    <d v="2011-01-04T00:00:00"/>
    <n v="1"/>
    <n v="0"/>
    <n v="1"/>
    <x v="20"/>
    <x v="3"/>
    <s v="Normal"/>
    <b v="0"/>
    <n v="2"/>
    <x v="3"/>
    <n v="1"/>
    <x v="0"/>
    <n v="0.24"/>
  </r>
  <r>
    <n v="90"/>
    <d v="2011-01-04T00:00:00"/>
    <n v="1"/>
    <n v="0"/>
    <n v="1"/>
    <x v="21"/>
    <x v="3"/>
    <s v="Normal"/>
    <b v="0"/>
    <n v="2"/>
    <x v="3"/>
    <n v="1"/>
    <x v="0"/>
    <n v="0.22"/>
  </r>
  <r>
    <n v="91"/>
    <d v="2011-01-04T00:00:00"/>
    <n v="1"/>
    <n v="0"/>
    <n v="1"/>
    <x v="22"/>
    <x v="3"/>
    <s v="Normal"/>
    <b v="0"/>
    <n v="2"/>
    <x v="3"/>
    <n v="1"/>
    <x v="0"/>
    <n v="0.22"/>
  </r>
  <r>
    <n v="92"/>
    <d v="2011-01-04T00:00:00"/>
    <n v="1"/>
    <n v="0"/>
    <n v="1"/>
    <x v="23"/>
    <x v="3"/>
    <s v="Normal"/>
    <b v="0"/>
    <n v="2"/>
    <x v="3"/>
    <n v="1"/>
    <x v="0"/>
    <n v="0.2"/>
  </r>
  <r>
    <n v="93"/>
    <d v="2011-01-05T00:00:00"/>
    <n v="1"/>
    <n v="0"/>
    <n v="1"/>
    <x v="0"/>
    <x v="0"/>
    <s v="Normal"/>
    <b v="0"/>
    <n v="3"/>
    <x v="4"/>
    <n v="1"/>
    <x v="0"/>
    <n v="0.2"/>
  </r>
  <r>
    <n v="94"/>
    <d v="2011-01-05T00:00:00"/>
    <n v="1"/>
    <n v="0"/>
    <n v="1"/>
    <x v="1"/>
    <x v="0"/>
    <s v="Normal"/>
    <b v="0"/>
    <n v="3"/>
    <x v="4"/>
    <n v="1"/>
    <x v="0"/>
    <n v="0.16"/>
  </r>
  <r>
    <n v="95"/>
    <d v="2011-01-05T00:00:00"/>
    <n v="1"/>
    <n v="0"/>
    <n v="1"/>
    <x v="2"/>
    <x v="0"/>
    <s v="Normal"/>
    <b v="0"/>
    <n v="3"/>
    <x v="4"/>
    <n v="1"/>
    <x v="0"/>
    <n v="0.16"/>
  </r>
  <r>
    <n v="96"/>
    <d v="2011-01-05T00:00:00"/>
    <n v="1"/>
    <n v="0"/>
    <n v="1"/>
    <x v="4"/>
    <x v="0"/>
    <s v="Normal"/>
    <b v="0"/>
    <n v="3"/>
    <x v="4"/>
    <n v="1"/>
    <x v="0"/>
    <n v="0.24"/>
  </r>
  <r>
    <n v="97"/>
    <d v="2011-01-05T00:00:00"/>
    <n v="1"/>
    <n v="0"/>
    <n v="1"/>
    <x v="5"/>
    <x v="0"/>
    <s v="Normal"/>
    <b v="0"/>
    <n v="3"/>
    <x v="4"/>
    <n v="1"/>
    <x v="0"/>
    <n v="0.22"/>
  </r>
  <r>
    <n v="98"/>
    <d v="2011-01-05T00:00:00"/>
    <n v="1"/>
    <n v="0"/>
    <n v="1"/>
    <x v="6"/>
    <x v="1"/>
    <s v="Normal"/>
    <b v="0"/>
    <n v="3"/>
    <x v="4"/>
    <n v="1"/>
    <x v="0"/>
    <n v="0.2"/>
  </r>
  <r>
    <n v="99"/>
    <d v="2011-01-05T00:00:00"/>
    <n v="1"/>
    <n v="0"/>
    <n v="1"/>
    <x v="7"/>
    <x v="1"/>
    <s v="Rush"/>
    <b v="0"/>
    <n v="3"/>
    <x v="4"/>
    <n v="1"/>
    <x v="0"/>
    <n v="0.18"/>
  </r>
  <r>
    <n v="100"/>
    <d v="2011-01-05T00:00:00"/>
    <n v="1"/>
    <n v="0"/>
    <n v="1"/>
    <x v="8"/>
    <x v="1"/>
    <s v="Rush"/>
    <b v="0"/>
    <n v="3"/>
    <x v="4"/>
    <n v="1"/>
    <x v="0"/>
    <n v="0.2"/>
  </r>
  <r>
    <n v="101"/>
    <d v="2011-01-05T00:00:00"/>
    <n v="1"/>
    <n v="0"/>
    <n v="1"/>
    <x v="9"/>
    <x v="1"/>
    <s v="Rush"/>
    <b v="0"/>
    <n v="3"/>
    <x v="4"/>
    <n v="1"/>
    <x v="0"/>
    <n v="0.22"/>
  </r>
  <r>
    <n v="102"/>
    <d v="2011-01-05T00:00:00"/>
    <n v="1"/>
    <n v="0"/>
    <n v="1"/>
    <x v="10"/>
    <x v="1"/>
    <s v="Normal"/>
    <b v="0"/>
    <n v="3"/>
    <x v="4"/>
    <n v="1"/>
    <x v="0"/>
    <n v="0.22"/>
  </r>
  <r>
    <n v="103"/>
    <d v="2011-01-05T00:00:00"/>
    <n v="1"/>
    <n v="0"/>
    <n v="1"/>
    <x v="11"/>
    <x v="1"/>
    <s v="Normal"/>
    <b v="0"/>
    <n v="3"/>
    <x v="4"/>
    <n v="1"/>
    <x v="0"/>
    <n v="0.26"/>
  </r>
  <r>
    <n v="104"/>
    <d v="2011-01-05T00:00:00"/>
    <n v="1"/>
    <n v="0"/>
    <n v="1"/>
    <x v="12"/>
    <x v="2"/>
    <s v="Normal"/>
    <b v="0"/>
    <n v="3"/>
    <x v="4"/>
    <n v="1"/>
    <x v="0"/>
    <n v="0.26"/>
  </r>
  <r>
    <n v="105"/>
    <d v="2011-01-05T00:00:00"/>
    <n v="1"/>
    <n v="0"/>
    <n v="1"/>
    <x v="13"/>
    <x v="2"/>
    <s v="Normal"/>
    <b v="0"/>
    <n v="3"/>
    <x v="4"/>
    <n v="1"/>
    <x v="0"/>
    <n v="0.28000000000000003"/>
  </r>
  <r>
    <n v="106"/>
    <d v="2011-01-05T00:00:00"/>
    <n v="1"/>
    <n v="0"/>
    <n v="1"/>
    <x v="14"/>
    <x v="2"/>
    <s v="Normal"/>
    <b v="0"/>
    <n v="3"/>
    <x v="4"/>
    <n v="1"/>
    <x v="0"/>
    <n v="0.3"/>
  </r>
  <r>
    <n v="107"/>
    <d v="2011-01-05T00:00:00"/>
    <n v="1"/>
    <n v="0"/>
    <n v="1"/>
    <x v="15"/>
    <x v="2"/>
    <s v="Normal"/>
    <b v="0"/>
    <n v="3"/>
    <x v="4"/>
    <n v="1"/>
    <x v="0"/>
    <n v="0.3"/>
  </r>
  <r>
    <n v="108"/>
    <d v="2011-01-05T00:00:00"/>
    <n v="1"/>
    <n v="0"/>
    <n v="1"/>
    <x v="16"/>
    <x v="2"/>
    <s v="Normal"/>
    <b v="0"/>
    <n v="3"/>
    <x v="4"/>
    <n v="1"/>
    <x v="0"/>
    <n v="0.3"/>
  </r>
  <r>
    <n v="109"/>
    <d v="2011-01-05T00:00:00"/>
    <n v="1"/>
    <n v="0"/>
    <n v="1"/>
    <x v="17"/>
    <x v="2"/>
    <s v="Rush"/>
    <b v="0"/>
    <n v="3"/>
    <x v="4"/>
    <n v="1"/>
    <x v="0"/>
    <n v="0.24"/>
  </r>
  <r>
    <n v="110"/>
    <d v="2011-01-05T00:00:00"/>
    <n v="1"/>
    <n v="0"/>
    <n v="1"/>
    <x v="18"/>
    <x v="3"/>
    <s v="Rush"/>
    <b v="0"/>
    <n v="3"/>
    <x v="4"/>
    <n v="1"/>
    <x v="0"/>
    <n v="0.24"/>
  </r>
  <r>
    <n v="111"/>
    <d v="2011-01-05T00:00:00"/>
    <n v="1"/>
    <n v="0"/>
    <n v="1"/>
    <x v="19"/>
    <x v="3"/>
    <s v="Rush"/>
    <b v="0"/>
    <n v="3"/>
    <x v="4"/>
    <n v="1"/>
    <x v="0"/>
    <n v="0.24"/>
  </r>
  <r>
    <n v="112"/>
    <d v="2011-01-05T00:00:00"/>
    <n v="1"/>
    <n v="0"/>
    <n v="1"/>
    <x v="20"/>
    <x v="3"/>
    <s v="Normal"/>
    <b v="0"/>
    <n v="3"/>
    <x v="4"/>
    <n v="1"/>
    <x v="0"/>
    <n v="0.22"/>
  </r>
  <r>
    <n v="113"/>
    <d v="2011-01-05T00:00:00"/>
    <n v="1"/>
    <n v="0"/>
    <n v="1"/>
    <x v="21"/>
    <x v="3"/>
    <s v="Normal"/>
    <b v="0"/>
    <n v="3"/>
    <x v="4"/>
    <n v="1"/>
    <x v="0"/>
    <n v="0.2"/>
  </r>
  <r>
    <n v="114"/>
    <d v="2011-01-05T00:00:00"/>
    <n v="1"/>
    <n v="0"/>
    <n v="1"/>
    <x v="22"/>
    <x v="3"/>
    <s v="Normal"/>
    <b v="0"/>
    <n v="3"/>
    <x v="4"/>
    <n v="1"/>
    <x v="0"/>
    <n v="0.18"/>
  </r>
  <r>
    <n v="115"/>
    <d v="2011-01-05T00:00:00"/>
    <n v="1"/>
    <n v="0"/>
    <n v="1"/>
    <x v="23"/>
    <x v="3"/>
    <s v="Normal"/>
    <b v="0"/>
    <n v="3"/>
    <x v="4"/>
    <n v="1"/>
    <x v="0"/>
    <n v="0.2"/>
  </r>
  <r>
    <n v="116"/>
    <d v="2011-01-06T00:00:00"/>
    <n v="1"/>
    <n v="0"/>
    <n v="1"/>
    <x v="0"/>
    <x v="0"/>
    <s v="Normal"/>
    <b v="0"/>
    <n v="4"/>
    <x v="5"/>
    <n v="1"/>
    <x v="0"/>
    <n v="0.18"/>
  </r>
  <r>
    <n v="117"/>
    <d v="2011-01-06T00:00:00"/>
    <n v="1"/>
    <n v="0"/>
    <n v="1"/>
    <x v="1"/>
    <x v="0"/>
    <s v="Normal"/>
    <b v="0"/>
    <n v="4"/>
    <x v="5"/>
    <n v="1"/>
    <x v="0"/>
    <n v="0.16"/>
  </r>
  <r>
    <n v="118"/>
    <d v="2011-01-06T00:00:00"/>
    <n v="1"/>
    <n v="0"/>
    <n v="1"/>
    <x v="2"/>
    <x v="0"/>
    <s v="Normal"/>
    <b v="0"/>
    <n v="4"/>
    <x v="5"/>
    <n v="1"/>
    <x v="0"/>
    <n v="0.16"/>
  </r>
  <r>
    <n v="119"/>
    <d v="2011-01-06T00:00:00"/>
    <n v="1"/>
    <n v="0"/>
    <n v="1"/>
    <x v="4"/>
    <x v="0"/>
    <s v="Normal"/>
    <b v="0"/>
    <n v="4"/>
    <x v="5"/>
    <n v="2"/>
    <x v="1"/>
    <n v="0.16"/>
  </r>
  <r>
    <n v="120"/>
    <d v="2011-01-06T00:00:00"/>
    <n v="1"/>
    <n v="0"/>
    <n v="1"/>
    <x v="5"/>
    <x v="0"/>
    <s v="Normal"/>
    <b v="0"/>
    <n v="4"/>
    <x v="5"/>
    <n v="2"/>
    <x v="1"/>
    <n v="0.14000000000000001"/>
  </r>
  <r>
    <n v="121"/>
    <d v="2011-01-06T00:00:00"/>
    <n v="1"/>
    <n v="0"/>
    <n v="1"/>
    <x v="6"/>
    <x v="1"/>
    <s v="Normal"/>
    <b v="0"/>
    <n v="4"/>
    <x v="5"/>
    <n v="2"/>
    <x v="1"/>
    <n v="0.14000000000000001"/>
  </r>
  <r>
    <n v="122"/>
    <d v="2011-01-06T00:00:00"/>
    <n v="1"/>
    <n v="0"/>
    <n v="1"/>
    <x v="7"/>
    <x v="1"/>
    <s v="Rush"/>
    <b v="0"/>
    <n v="4"/>
    <x v="5"/>
    <n v="2"/>
    <x v="1"/>
    <n v="0.16"/>
  </r>
  <r>
    <n v="123"/>
    <d v="2011-01-06T00:00:00"/>
    <n v="1"/>
    <n v="0"/>
    <n v="1"/>
    <x v="8"/>
    <x v="1"/>
    <s v="Rush"/>
    <b v="0"/>
    <n v="4"/>
    <x v="5"/>
    <n v="1"/>
    <x v="0"/>
    <n v="0.16"/>
  </r>
  <r>
    <n v="124"/>
    <d v="2011-01-06T00:00:00"/>
    <n v="1"/>
    <n v="0"/>
    <n v="1"/>
    <x v="9"/>
    <x v="1"/>
    <s v="Rush"/>
    <b v="0"/>
    <n v="4"/>
    <x v="5"/>
    <n v="2"/>
    <x v="1"/>
    <n v="0.18"/>
  </r>
  <r>
    <n v="125"/>
    <d v="2011-01-06T00:00:00"/>
    <n v="1"/>
    <n v="0"/>
    <n v="1"/>
    <x v="10"/>
    <x v="1"/>
    <s v="Normal"/>
    <b v="0"/>
    <n v="4"/>
    <x v="5"/>
    <n v="1"/>
    <x v="0"/>
    <n v="0.2"/>
  </r>
  <r>
    <n v="126"/>
    <d v="2011-01-06T00:00:00"/>
    <n v="1"/>
    <n v="0"/>
    <n v="1"/>
    <x v="11"/>
    <x v="1"/>
    <s v="Normal"/>
    <b v="0"/>
    <n v="4"/>
    <x v="5"/>
    <n v="1"/>
    <x v="0"/>
    <n v="0.22"/>
  </r>
  <r>
    <n v="127"/>
    <d v="2011-01-06T00:00:00"/>
    <n v="1"/>
    <n v="0"/>
    <n v="1"/>
    <x v="12"/>
    <x v="2"/>
    <s v="Normal"/>
    <b v="0"/>
    <n v="4"/>
    <x v="5"/>
    <n v="1"/>
    <x v="0"/>
    <n v="0.26"/>
  </r>
  <r>
    <n v="128"/>
    <d v="2011-01-06T00:00:00"/>
    <n v="1"/>
    <n v="0"/>
    <n v="1"/>
    <x v="13"/>
    <x v="2"/>
    <s v="Normal"/>
    <b v="0"/>
    <n v="4"/>
    <x v="5"/>
    <n v="1"/>
    <x v="0"/>
    <n v="0.26"/>
  </r>
  <r>
    <n v="129"/>
    <d v="2011-01-06T00:00:00"/>
    <n v="1"/>
    <n v="0"/>
    <n v="1"/>
    <x v="14"/>
    <x v="2"/>
    <s v="Normal"/>
    <b v="0"/>
    <n v="4"/>
    <x v="5"/>
    <n v="1"/>
    <x v="0"/>
    <n v="0.28000000000000003"/>
  </r>
  <r>
    <n v="130"/>
    <d v="2011-01-06T00:00:00"/>
    <n v="1"/>
    <n v="0"/>
    <n v="1"/>
    <x v="15"/>
    <x v="2"/>
    <s v="Normal"/>
    <b v="0"/>
    <n v="4"/>
    <x v="5"/>
    <n v="1"/>
    <x v="0"/>
    <n v="0.28000000000000003"/>
  </r>
  <r>
    <n v="131"/>
    <d v="2011-01-06T00:00:00"/>
    <n v="1"/>
    <n v="0"/>
    <n v="1"/>
    <x v="16"/>
    <x v="2"/>
    <s v="Normal"/>
    <b v="0"/>
    <n v="4"/>
    <x v="5"/>
    <n v="1"/>
    <x v="0"/>
    <n v="0.26"/>
  </r>
  <r>
    <n v="132"/>
    <d v="2011-01-06T00:00:00"/>
    <n v="1"/>
    <n v="0"/>
    <n v="1"/>
    <x v="17"/>
    <x v="2"/>
    <s v="Rush"/>
    <b v="0"/>
    <n v="4"/>
    <x v="5"/>
    <n v="1"/>
    <x v="0"/>
    <n v="0.22"/>
  </r>
  <r>
    <n v="133"/>
    <d v="2011-01-06T00:00:00"/>
    <n v="1"/>
    <n v="0"/>
    <n v="1"/>
    <x v="18"/>
    <x v="3"/>
    <s v="Rush"/>
    <b v="0"/>
    <n v="4"/>
    <x v="5"/>
    <n v="1"/>
    <x v="0"/>
    <n v="0.22"/>
  </r>
  <r>
    <n v="134"/>
    <d v="2011-01-06T00:00:00"/>
    <n v="1"/>
    <n v="0"/>
    <n v="1"/>
    <x v="19"/>
    <x v="3"/>
    <s v="Rush"/>
    <b v="0"/>
    <n v="4"/>
    <x v="5"/>
    <n v="1"/>
    <x v="0"/>
    <n v="0.22"/>
  </r>
  <r>
    <n v="135"/>
    <d v="2011-01-06T00:00:00"/>
    <n v="1"/>
    <n v="0"/>
    <n v="1"/>
    <x v="20"/>
    <x v="3"/>
    <s v="Normal"/>
    <b v="0"/>
    <n v="4"/>
    <x v="5"/>
    <n v="1"/>
    <x v="0"/>
    <n v="0.2"/>
  </r>
  <r>
    <n v="136"/>
    <d v="2011-01-06T00:00:00"/>
    <n v="1"/>
    <n v="0"/>
    <n v="1"/>
    <x v="21"/>
    <x v="3"/>
    <s v="Normal"/>
    <b v="0"/>
    <n v="4"/>
    <x v="5"/>
    <n v="2"/>
    <x v="1"/>
    <n v="0.22"/>
  </r>
  <r>
    <n v="137"/>
    <d v="2011-01-06T00:00:00"/>
    <n v="1"/>
    <n v="0"/>
    <n v="1"/>
    <x v="22"/>
    <x v="3"/>
    <s v="Normal"/>
    <b v="0"/>
    <n v="4"/>
    <x v="5"/>
    <n v="2"/>
    <x v="1"/>
    <n v="0.22"/>
  </r>
  <r>
    <n v="138"/>
    <d v="2011-01-06T00:00:00"/>
    <n v="1"/>
    <n v="0"/>
    <n v="1"/>
    <x v="23"/>
    <x v="3"/>
    <s v="Normal"/>
    <b v="0"/>
    <n v="4"/>
    <x v="5"/>
    <n v="2"/>
    <x v="1"/>
    <n v="0.2"/>
  </r>
  <r>
    <n v="139"/>
    <d v="2011-01-07T00:00:00"/>
    <n v="1"/>
    <n v="0"/>
    <n v="1"/>
    <x v="0"/>
    <x v="0"/>
    <s v="Normal"/>
    <b v="0"/>
    <n v="5"/>
    <x v="6"/>
    <n v="2"/>
    <x v="1"/>
    <n v="0.2"/>
  </r>
  <r>
    <n v="140"/>
    <d v="2011-01-07T00:00:00"/>
    <n v="1"/>
    <n v="0"/>
    <n v="1"/>
    <x v="1"/>
    <x v="0"/>
    <s v="Normal"/>
    <b v="0"/>
    <n v="5"/>
    <x v="6"/>
    <n v="2"/>
    <x v="1"/>
    <n v="0.2"/>
  </r>
  <r>
    <n v="141"/>
    <d v="2011-01-07T00:00:00"/>
    <n v="1"/>
    <n v="0"/>
    <n v="1"/>
    <x v="2"/>
    <x v="0"/>
    <s v="Normal"/>
    <b v="0"/>
    <n v="5"/>
    <x v="6"/>
    <n v="2"/>
    <x v="1"/>
    <n v="0.2"/>
  </r>
  <r>
    <n v="142"/>
    <d v="2011-01-07T00:00:00"/>
    <n v="1"/>
    <n v="0"/>
    <n v="1"/>
    <x v="4"/>
    <x v="0"/>
    <s v="Normal"/>
    <b v="0"/>
    <n v="5"/>
    <x v="6"/>
    <n v="2"/>
    <x v="1"/>
    <n v="0.2"/>
  </r>
  <r>
    <n v="143"/>
    <d v="2011-01-07T00:00:00"/>
    <n v="1"/>
    <n v="0"/>
    <n v="1"/>
    <x v="5"/>
    <x v="0"/>
    <s v="Normal"/>
    <b v="0"/>
    <n v="5"/>
    <x v="6"/>
    <n v="3"/>
    <x v="2"/>
    <n v="0.22"/>
  </r>
  <r>
    <n v="144"/>
    <d v="2011-01-07T00:00:00"/>
    <n v="1"/>
    <n v="0"/>
    <n v="1"/>
    <x v="6"/>
    <x v="1"/>
    <s v="Normal"/>
    <b v="0"/>
    <n v="5"/>
    <x v="6"/>
    <n v="2"/>
    <x v="1"/>
    <n v="0.2"/>
  </r>
  <r>
    <n v="145"/>
    <d v="2011-01-07T00:00:00"/>
    <n v="1"/>
    <n v="0"/>
    <n v="1"/>
    <x v="7"/>
    <x v="1"/>
    <s v="Rush"/>
    <b v="0"/>
    <n v="5"/>
    <x v="6"/>
    <n v="1"/>
    <x v="0"/>
    <n v="0.2"/>
  </r>
  <r>
    <n v="146"/>
    <d v="2011-01-07T00:00:00"/>
    <n v="1"/>
    <n v="0"/>
    <n v="1"/>
    <x v="8"/>
    <x v="1"/>
    <s v="Rush"/>
    <b v="0"/>
    <n v="5"/>
    <x v="6"/>
    <n v="1"/>
    <x v="0"/>
    <n v="0.2"/>
  </r>
  <r>
    <n v="147"/>
    <d v="2011-01-07T00:00:00"/>
    <n v="1"/>
    <n v="0"/>
    <n v="1"/>
    <x v="9"/>
    <x v="1"/>
    <s v="Rush"/>
    <b v="0"/>
    <n v="5"/>
    <x v="6"/>
    <n v="1"/>
    <x v="0"/>
    <n v="0.2"/>
  </r>
  <r>
    <n v="148"/>
    <d v="2011-01-07T00:00:00"/>
    <n v="1"/>
    <n v="0"/>
    <n v="1"/>
    <x v="10"/>
    <x v="1"/>
    <s v="Normal"/>
    <b v="0"/>
    <n v="5"/>
    <x v="6"/>
    <n v="1"/>
    <x v="0"/>
    <n v="0.22"/>
  </r>
  <r>
    <n v="149"/>
    <d v="2011-01-07T00:00:00"/>
    <n v="1"/>
    <n v="0"/>
    <n v="1"/>
    <x v="11"/>
    <x v="1"/>
    <s v="Normal"/>
    <b v="0"/>
    <n v="5"/>
    <x v="6"/>
    <n v="2"/>
    <x v="1"/>
    <n v="0.2"/>
  </r>
  <r>
    <n v="150"/>
    <d v="2011-01-07T00:00:00"/>
    <n v="1"/>
    <n v="0"/>
    <n v="1"/>
    <x v="12"/>
    <x v="2"/>
    <s v="Normal"/>
    <b v="0"/>
    <n v="5"/>
    <x v="6"/>
    <n v="2"/>
    <x v="1"/>
    <n v="0.2"/>
  </r>
  <r>
    <n v="151"/>
    <d v="2011-01-07T00:00:00"/>
    <n v="1"/>
    <n v="0"/>
    <n v="1"/>
    <x v="13"/>
    <x v="2"/>
    <s v="Normal"/>
    <b v="0"/>
    <n v="5"/>
    <x v="6"/>
    <n v="2"/>
    <x v="1"/>
    <n v="0.2"/>
  </r>
  <r>
    <n v="152"/>
    <d v="2011-01-07T00:00:00"/>
    <n v="1"/>
    <n v="0"/>
    <n v="1"/>
    <x v="14"/>
    <x v="2"/>
    <s v="Normal"/>
    <b v="0"/>
    <n v="5"/>
    <x v="6"/>
    <n v="2"/>
    <x v="1"/>
    <n v="0.2"/>
  </r>
  <r>
    <n v="153"/>
    <d v="2011-01-07T00:00:00"/>
    <n v="1"/>
    <n v="0"/>
    <n v="1"/>
    <x v="15"/>
    <x v="2"/>
    <s v="Normal"/>
    <b v="0"/>
    <n v="5"/>
    <x v="6"/>
    <n v="2"/>
    <x v="1"/>
    <n v="0.2"/>
  </r>
  <r>
    <n v="154"/>
    <d v="2011-01-07T00:00:00"/>
    <n v="1"/>
    <n v="0"/>
    <n v="1"/>
    <x v="16"/>
    <x v="2"/>
    <s v="Normal"/>
    <b v="0"/>
    <n v="5"/>
    <x v="6"/>
    <n v="2"/>
    <x v="1"/>
    <n v="0.2"/>
  </r>
  <r>
    <n v="155"/>
    <d v="2011-01-07T00:00:00"/>
    <n v="1"/>
    <n v="0"/>
    <n v="1"/>
    <x v="17"/>
    <x v="2"/>
    <s v="Rush"/>
    <b v="0"/>
    <n v="5"/>
    <x v="6"/>
    <n v="2"/>
    <x v="1"/>
    <n v="0.2"/>
  </r>
  <r>
    <n v="156"/>
    <d v="2011-01-07T00:00:00"/>
    <n v="1"/>
    <n v="0"/>
    <n v="1"/>
    <x v="18"/>
    <x v="3"/>
    <s v="Rush"/>
    <b v="0"/>
    <n v="5"/>
    <x v="6"/>
    <n v="1"/>
    <x v="0"/>
    <n v="0.2"/>
  </r>
  <r>
    <n v="157"/>
    <d v="2011-01-07T00:00:00"/>
    <n v="1"/>
    <n v="0"/>
    <n v="1"/>
    <x v="19"/>
    <x v="3"/>
    <s v="Rush"/>
    <b v="0"/>
    <n v="5"/>
    <x v="6"/>
    <n v="1"/>
    <x v="0"/>
    <n v="0.16"/>
  </r>
  <r>
    <n v="158"/>
    <d v="2011-01-07T00:00:00"/>
    <n v="1"/>
    <n v="0"/>
    <n v="1"/>
    <x v="20"/>
    <x v="3"/>
    <s v="Normal"/>
    <b v="0"/>
    <n v="5"/>
    <x v="6"/>
    <n v="1"/>
    <x v="0"/>
    <n v="0.18"/>
  </r>
  <r>
    <n v="159"/>
    <d v="2011-01-07T00:00:00"/>
    <n v="1"/>
    <n v="0"/>
    <n v="1"/>
    <x v="21"/>
    <x v="3"/>
    <s v="Normal"/>
    <b v="0"/>
    <n v="5"/>
    <x v="6"/>
    <n v="1"/>
    <x v="0"/>
    <n v="0.18"/>
  </r>
  <r>
    <n v="160"/>
    <d v="2011-01-07T00:00:00"/>
    <n v="1"/>
    <n v="0"/>
    <n v="1"/>
    <x v="22"/>
    <x v="3"/>
    <s v="Normal"/>
    <b v="0"/>
    <n v="5"/>
    <x v="6"/>
    <n v="2"/>
    <x v="1"/>
    <n v="0.18"/>
  </r>
  <r>
    <n v="161"/>
    <d v="2011-01-07T00:00:00"/>
    <n v="1"/>
    <n v="0"/>
    <n v="1"/>
    <x v="23"/>
    <x v="3"/>
    <s v="Normal"/>
    <b v="0"/>
    <n v="5"/>
    <x v="6"/>
    <n v="2"/>
    <x v="1"/>
    <n v="0.18"/>
  </r>
  <r>
    <n v="162"/>
    <d v="2011-01-08T00:00:00"/>
    <n v="1"/>
    <n v="0"/>
    <n v="1"/>
    <x v="0"/>
    <x v="0"/>
    <s v="Normal"/>
    <b v="0"/>
    <n v="6"/>
    <x v="0"/>
    <n v="2"/>
    <x v="1"/>
    <n v="0.18"/>
  </r>
  <r>
    <n v="163"/>
    <d v="2011-01-08T00:00:00"/>
    <n v="1"/>
    <n v="0"/>
    <n v="1"/>
    <x v="1"/>
    <x v="0"/>
    <s v="Normal"/>
    <b v="0"/>
    <n v="6"/>
    <x v="0"/>
    <n v="2"/>
    <x v="1"/>
    <n v="0.18"/>
  </r>
  <r>
    <n v="164"/>
    <d v="2011-01-08T00:00:00"/>
    <n v="1"/>
    <n v="0"/>
    <n v="1"/>
    <x v="2"/>
    <x v="0"/>
    <s v="Normal"/>
    <b v="0"/>
    <n v="6"/>
    <x v="0"/>
    <n v="2"/>
    <x v="1"/>
    <n v="0.18"/>
  </r>
  <r>
    <n v="165"/>
    <d v="2011-01-08T00:00:00"/>
    <n v="1"/>
    <n v="0"/>
    <n v="1"/>
    <x v="3"/>
    <x v="0"/>
    <s v="Normal"/>
    <b v="0"/>
    <n v="6"/>
    <x v="0"/>
    <n v="3"/>
    <x v="2"/>
    <n v="0.18"/>
  </r>
  <r>
    <n v="166"/>
    <d v="2011-01-08T00:00:00"/>
    <n v="1"/>
    <n v="0"/>
    <n v="1"/>
    <x v="4"/>
    <x v="0"/>
    <s v="Normal"/>
    <b v="0"/>
    <n v="6"/>
    <x v="0"/>
    <n v="3"/>
    <x v="2"/>
    <n v="0.18"/>
  </r>
  <r>
    <n v="167"/>
    <d v="2011-01-08T00:00:00"/>
    <n v="1"/>
    <n v="0"/>
    <n v="1"/>
    <x v="5"/>
    <x v="0"/>
    <s v="Normal"/>
    <b v="0"/>
    <n v="6"/>
    <x v="0"/>
    <n v="2"/>
    <x v="1"/>
    <n v="0.16"/>
  </r>
  <r>
    <n v="168"/>
    <d v="2011-01-08T00:00:00"/>
    <n v="1"/>
    <n v="0"/>
    <n v="1"/>
    <x v="6"/>
    <x v="1"/>
    <s v="Normal"/>
    <b v="0"/>
    <n v="6"/>
    <x v="0"/>
    <n v="2"/>
    <x v="1"/>
    <n v="0.16"/>
  </r>
  <r>
    <n v="169"/>
    <d v="2011-01-08T00:00:00"/>
    <n v="1"/>
    <n v="0"/>
    <n v="1"/>
    <x v="7"/>
    <x v="1"/>
    <s v="Rush"/>
    <b v="0"/>
    <n v="6"/>
    <x v="0"/>
    <n v="2"/>
    <x v="1"/>
    <n v="0.16"/>
  </r>
  <r>
    <n v="170"/>
    <d v="2011-01-08T00:00:00"/>
    <n v="1"/>
    <n v="0"/>
    <n v="1"/>
    <x v="8"/>
    <x v="1"/>
    <s v="Rush"/>
    <b v="0"/>
    <n v="6"/>
    <x v="0"/>
    <n v="3"/>
    <x v="2"/>
    <n v="0.16"/>
  </r>
  <r>
    <n v="171"/>
    <d v="2011-01-08T00:00:00"/>
    <n v="1"/>
    <n v="0"/>
    <n v="1"/>
    <x v="9"/>
    <x v="1"/>
    <s v="Rush"/>
    <b v="0"/>
    <n v="6"/>
    <x v="0"/>
    <n v="3"/>
    <x v="2"/>
    <n v="0.16"/>
  </r>
  <r>
    <n v="172"/>
    <d v="2011-01-08T00:00:00"/>
    <n v="1"/>
    <n v="0"/>
    <n v="1"/>
    <x v="10"/>
    <x v="1"/>
    <s v="Normal"/>
    <b v="0"/>
    <n v="6"/>
    <x v="0"/>
    <n v="2"/>
    <x v="1"/>
    <n v="0.18"/>
  </r>
  <r>
    <n v="173"/>
    <d v="2011-01-08T00:00:00"/>
    <n v="1"/>
    <n v="0"/>
    <n v="1"/>
    <x v="11"/>
    <x v="1"/>
    <s v="Normal"/>
    <b v="0"/>
    <n v="6"/>
    <x v="0"/>
    <n v="2"/>
    <x v="1"/>
    <n v="0.2"/>
  </r>
  <r>
    <n v="174"/>
    <d v="2011-01-08T00:00:00"/>
    <n v="1"/>
    <n v="0"/>
    <n v="1"/>
    <x v="12"/>
    <x v="2"/>
    <s v="Normal"/>
    <b v="0"/>
    <n v="6"/>
    <x v="0"/>
    <n v="2"/>
    <x v="1"/>
    <n v="0.2"/>
  </r>
  <r>
    <n v="175"/>
    <d v="2011-01-08T00:00:00"/>
    <n v="1"/>
    <n v="0"/>
    <n v="1"/>
    <x v="13"/>
    <x v="2"/>
    <s v="Normal"/>
    <b v="0"/>
    <n v="6"/>
    <x v="0"/>
    <n v="1"/>
    <x v="0"/>
    <n v="0.2"/>
  </r>
  <r>
    <n v="176"/>
    <d v="2011-01-08T00:00:00"/>
    <n v="1"/>
    <n v="0"/>
    <n v="1"/>
    <x v="14"/>
    <x v="2"/>
    <s v="Normal"/>
    <b v="0"/>
    <n v="6"/>
    <x v="0"/>
    <n v="1"/>
    <x v="0"/>
    <n v="0.2"/>
  </r>
  <r>
    <n v="177"/>
    <d v="2011-01-08T00:00:00"/>
    <n v="1"/>
    <n v="0"/>
    <n v="1"/>
    <x v="15"/>
    <x v="2"/>
    <s v="Normal"/>
    <b v="0"/>
    <n v="6"/>
    <x v="0"/>
    <n v="1"/>
    <x v="0"/>
    <n v="0.2"/>
  </r>
  <r>
    <n v="178"/>
    <d v="2011-01-08T00:00:00"/>
    <n v="1"/>
    <n v="0"/>
    <n v="1"/>
    <x v="16"/>
    <x v="2"/>
    <s v="Normal"/>
    <b v="0"/>
    <n v="6"/>
    <x v="0"/>
    <n v="1"/>
    <x v="0"/>
    <n v="0.18"/>
  </r>
  <r>
    <n v="179"/>
    <d v="2011-01-08T00:00:00"/>
    <n v="1"/>
    <n v="0"/>
    <n v="1"/>
    <x v="17"/>
    <x v="2"/>
    <s v="Rush"/>
    <b v="0"/>
    <n v="6"/>
    <x v="0"/>
    <n v="1"/>
    <x v="0"/>
    <n v="0.16"/>
  </r>
  <r>
    <n v="180"/>
    <d v="2011-01-08T00:00:00"/>
    <n v="1"/>
    <n v="0"/>
    <n v="1"/>
    <x v="18"/>
    <x v="3"/>
    <s v="Rush"/>
    <b v="0"/>
    <n v="6"/>
    <x v="0"/>
    <n v="1"/>
    <x v="0"/>
    <n v="0.14000000000000001"/>
  </r>
  <r>
    <n v="181"/>
    <d v="2011-01-08T00:00:00"/>
    <n v="1"/>
    <n v="0"/>
    <n v="1"/>
    <x v="19"/>
    <x v="3"/>
    <s v="Rush"/>
    <b v="0"/>
    <n v="6"/>
    <x v="0"/>
    <n v="1"/>
    <x v="0"/>
    <n v="0.14000000000000001"/>
  </r>
  <r>
    <n v="182"/>
    <d v="2011-01-08T00:00:00"/>
    <n v="1"/>
    <n v="0"/>
    <n v="1"/>
    <x v="20"/>
    <x v="3"/>
    <s v="Normal"/>
    <b v="0"/>
    <n v="6"/>
    <x v="0"/>
    <n v="1"/>
    <x v="0"/>
    <n v="0.12"/>
  </r>
  <r>
    <n v="183"/>
    <d v="2011-01-08T00:00:00"/>
    <n v="1"/>
    <n v="0"/>
    <n v="1"/>
    <x v="21"/>
    <x v="3"/>
    <s v="Normal"/>
    <b v="0"/>
    <n v="6"/>
    <x v="0"/>
    <n v="1"/>
    <x v="0"/>
    <n v="0.12"/>
  </r>
  <r>
    <n v="184"/>
    <d v="2011-01-08T00:00:00"/>
    <n v="1"/>
    <n v="0"/>
    <n v="1"/>
    <x v="22"/>
    <x v="3"/>
    <s v="Normal"/>
    <b v="0"/>
    <n v="6"/>
    <x v="0"/>
    <n v="1"/>
    <x v="0"/>
    <n v="0.12"/>
  </r>
  <r>
    <n v="185"/>
    <d v="2011-01-08T00:00:00"/>
    <n v="1"/>
    <n v="0"/>
    <n v="1"/>
    <x v="23"/>
    <x v="3"/>
    <s v="Normal"/>
    <b v="0"/>
    <n v="6"/>
    <x v="0"/>
    <n v="1"/>
    <x v="0"/>
    <n v="0.1"/>
  </r>
  <r>
    <n v="186"/>
    <d v="2011-01-09T00:00:00"/>
    <n v="1"/>
    <n v="0"/>
    <n v="1"/>
    <x v="0"/>
    <x v="0"/>
    <s v="Normal"/>
    <b v="0"/>
    <n v="0"/>
    <x v="1"/>
    <n v="1"/>
    <x v="0"/>
    <n v="0.1"/>
  </r>
  <r>
    <n v="187"/>
    <d v="2011-01-09T00:00:00"/>
    <n v="1"/>
    <n v="0"/>
    <n v="1"/>
    <x v="1"/>
    <x v="0"/>
    <s v="Normal"/>
    <b v="0"/>
    <n v="0"/>
    <x v="1"/>
    <n v="1"/>
    <x v="0"/>
    <n v="0.1"/>
  </r>
  <r>
    <n v="188"/>
    <d v="2011-01-09T00:00:00"/>
    <n v="1"/>
    <n v="0"/>
    <n v="1"/>
    <x v="2"/>
    <x v="0"/>
    <s v="Normal"/>
    <b v="0"/>
    <n v="0"/>
    <x v="1"/>
    <n v="1"/>
    <x v="0"/>
    <n v="0.1"/>
  </r>
  <r>
    <n v="189"/>
    <d v="2011-01-09T00:00:00"/>
    <n v="1"/>
    <n v="0"/>
    <n v="1"/>
    <x v="3"/>
    <x v="0"/>
    <s v="Normal"/>
    <b v="0"/>
    <n v="0"/>
    <x v="1"/>
    <n v="1"/>
    <x v="0"/>
    <n v="0.1"/>
  </r>
  <r>
    <n v="190"/>
    <d v="2011-01-09T00:00:00"/>
    <n v="1"/>
    <n v="0"/>
    <n v="1"/>
    <x v="4"/>
    <x v="0"/>
    <s v="Normal"/>
    <b v="0"/>
    <n v="0"/>
    <x v="1"/>
    <n v="1"/>
    <x v="0"/>
    <n v="0.08"/>
  </r>
  <r>
    <n v="191"/>
    <d v="2011-01-09T00:00:00"/>
    <n v="1"/>
    <n v="0"/>
    <n v="1"/>
    <x v="5"/>
    <x v="0"/>
    <s v="Normal"/>
    <b v="0"/>
    <n v="0"/>
    <x v="1"/>
    <n v="1"/>
    <x v="0"/>
    <n v="0.08"/>
  </r>
  <r>
    <n v="192"/>
    <d v="2011-01-09T00:00:00"/>
    <n v="1"/>
    <n v="0"/>
    <n v="1"/>
    <x v="6"/>
    <x v="1"/>
    <s v="Normal"/>
    <b v="0"/>
    <n v="0"/>
    <x v="1"/>
    <n v="1"/>
    <x v="0"/>
    <n v="0.1"/>
  </r>
  <r>
    <n v="193"/>
    <d v="2011-01-09T00:00:00"/>
    <n v="1"/>
    <n v="0"/>
    <n v="1"/>
    <x v="7"/>
    <x v="1"/>
    <s v="Rush"/>
    <b v="0"/>
    <n v="0"/>
    <x v="1"/>
    <n v="1"/>
    <x v="0"/>
    <n v="0.08"/>
  </r>
  <r>
    <n v="194"/>
    <d v="2011-01-09T00:00:00"/>
    <n v="1"/>
    <n v="0"/>
    <n v="1"/>
    <x v="8"/>
    <x v="1"/>
    <s v="Rush"/>
    <b v="0"/>
    <n v="0"/>
    <x v="1"/>
    <n v="1"/>
    <x v="0"/>
    <n v="0.1"/>
  </r>
  <r>
    <n v="195"/>
    <d v="2011-01-09T00:00:00"/>
    <n v="1"/>
    <n v="0"/>
    <n v="1"/>
    <x v="9"/>
    <x v="1"/>
    <s v="Rush"/>
    <b v="0"/>
    <n v="0"/>
    <x v="1"/>
    <n v="1"/>
    <x v="0"/>
    <n v="0.12"/>
  </r>
  <r>
    <n v="196"/>
    <d v="2011-01-09T00:00:00"/>
    <n v="1"/>
    <n v="0"/>
    <n v="1"/>
    <x v="10"/>
    <x v="1"/>
    <s v="Normal"/>
    <b v="0"/>
    <n v="0"/>
    <x v="1"/>
    <n v="1"/>
    <x v="0"/>
    <n v="0.14000000000000001"/>
  </r>
  <r>
    <n v="197"/>
    <d v="2011-01-09T00:00:00"/>
    <n v="1"/>
    <n v="0"/>
    <n v="1"/>
    <x v="11"/>
    <x v="1"/>
    <s v="Normal"/>
    <b v="0"/>
    <n v="0"/>
    <x v="1"/>
    <n v="1"/>
    <x v="0"/>
    <n v="0.16"/>
  </r>
  <r>
    <n v="198"/>
    <d v="2011-01-09T00:00:00"/>
    <n v="1"/>
    <n v="0"/>
    <n v="1"/>
    <x v="12"/>
    <x v="2"/>
    <s v="Normal"/>
    <b v="0"/>
    <n v="0"/>
    <x v="1"/>
    <n v="1"/>
    <x v="0"/>
    <n v="0.18"/>
  </r>
  <r>
    <n v="199"/>
    <d v="2011-01-09T00:00:00"/>
    <n v="1"/>
    <n v="0"/>
    <n v="1"/>
    <x v="13"/>
    <x v="2"/>
    <s v="Normal"/>
    <b v="0"/>
    <n v="0"/>
    <x v="1"/>
    <n v="1"/>
    <x v="0"/>
    <n v="0.2"/>
  </r>
  <r>
    <n v="200"/>
    <d v="2011-01-09T00:00:00"/>
    <n v="1"/>
    <n v="0"/>
    <n v="1"/>
    <x v="14"/>
    <x v="2"/>
    <s v="Normal"/>
    <b v="0"/>
    <n v="0"/>
    <x v="1"/>
    <n v="1"/>
    <x v="0"/>
    <n v="0.22"/>
  </r>
  <r>
    <n v="201"/>
    <d v="2011-01-09T00:00:00"/>
    <n v="1"/>
    <n v="0"/>
    <n v="1"/>
    <x v="15"/>
    <x v="2"/>
    <s v="Normal"/>
    <b v="0"/>
    <n v="0"/>
    <x v="1"/>
    <n v="1"/>
    <x v="0"/>
    <n v="0.22"/>
  </r>
  <r>
    <n v="202"/>
    <d v="2011-01-09T00:00:00"/>
    <n v="1"/>
    <n v="0"/>
    <n v="1"/>
    <x v="16"/>
    <x v="2"/>
    <s v="Normal"/>
    <b v="0"/>
    <n v="0"/>
    <x v="1"/>
    <n v="1"/>
    <x v="0"/>
    <n v="0.2"/>
  </r>
  <r>
    <n v="203"/>
    <d v="2011-01-09T00:00:00"/>
    <n v="1"/>
    <n v="0"/>
    <n v="1"/>
    <x v="17"/>
    <x v="2"/>
    <s v="Rush"/>
    <b v="0"/>
    <n v="0"/>
    <x v="1"/>
    <n v="1"/>
    <x v="0"/>
    <n v="0.18"/>
  </r>
  <r>
    <n v="204"/>
    <d v="2011-01-09T00:00:00"/>
    <n v="1"/>
    <n v="0"/>
    <n v="1"/>
    <x v="18"/>
    <x v="3"/>
    <s v="Rush"/>
    <b v="0"/>
    <n v="0"/>
    <x v="1"/>
    <n v="1"/>
    <x v="0"/>
    <n v="0.16"/>
  </r>
  <r>
    <n v="205"/>
    <d v="2011-01-09T00:00:00"/>
    <n v="1"/>
    <n v="0"/>
    <n v="1"/>
    <x v="19"/>
    <x v="3"/>
    <s v="Rush"/>
    <b v="0"/>
    <n v="0"/>
    <x v="1"/>
    <n v="1"/>
    <x v="0"/>
    <n v="0.16"/>
  </r>
  <r>
    <n v="206"/>
    <d v="2011-01-09T00:00:00"/>
    <n v="1"/>
    <n v="0"/>
    <n v="1"/>
    <x v="20"/>
    <x v="3"/>
    <s v="Normal"/>
    <b v="0"/>
    <n v="0"/>
    <x v="1"/>
    <n v="1"/>
    <x v="0"/>
    <n v="0.14000000000000001"/>
  </r>
  <r>
    <n v="207"/>
    <d v="2011-01-09T00:00:00"/>
    <n v="1"/>
    <n v="0"/>
    <n v="1"/>
    <x v="21"/>
    <x v="3"/>
    <s v="Normal"/>
    <b v="0"/>
    <n v="0"/>
    <x v="1"/>
    <n v="1"/>
    <x v="0"/>
    <n v="0.14000000000000001"/>
  </r>
  <r>
    <n v="208"/>
    <d v="2011-01-09T00:00:00"/>
    <n v="1"/>
    <n v="0"/>
    <n v="1"/>
    <x v="22"/>
    <x v="3"/>
    <s v="Normal"/>
    <b v="0"/>
    <n v="0"/>
    <x v="1"/>
    <n v="1"/>
    <x v="0"/>
    <n v="0.14000000000000001"/>
  </r>
  <r>
    <n v="209"/>
    <d v="2011-01-09T00:00:00"/>
    <n v="1"/>
    <n v="0"/>
    <n v="1"/>
    <x v="23"/>
    <x v="3"/>
    <s v="Normal"/>
    <b v="0"/>
    <n v="0"/>
    <x v="1"/>
    <n v="1"/>
    <x v="0"/>
    <n v="0.12"/>
  </r>
  <r>
    <n v="210"/>
    <d v="2011-01-10T00:00:00"/>
    <n v="1"/>
    <n v="0"/>
    <n v="1"/>
    <x v="0"/>
    <x v="0"/>
    <s v="Normal"/>
    <b v="0"/>
    <n v="1"/>
    <x v="2"/>
    <n v="1"/>
    <x v="0"/>
    <n v="0.12"/>
  </r>
  <r>
    <n v="211"/>
    <d v="2011-01-10T00:00:00"/>
    <n v="1"/>
    <n v="0"/>
    <n v="1"/>
    <x v="1"/>
    <x v="0"/>
    <s v="Normal"/>
    <b v="0"/>
    <n v="1"/>
    <x v="2"/>
    <n v="1"/>
    <x v="0"/>
    <n v="0.12"/>
  </r>
  <r>
    <n v="212"/>
    <d v="2011-01-10T00:00:00"/>
    <n v="1"/>
    <n v="0"/>
    <n v="1"/>
    <x v="2"/>
    <x v="0"/>
    <s v="Normal"/>
    <b v="0"/>
    <n v="1"/>
    <x v="2"/>
    <n v="1"/>
    <x v="0"/>
    <n v="0.12"/>
  </r>
  <r>
    <n v="213"/>
    <d v="2011-01-10T00:00:00"/>
    <n v="1"/>
    <n v="0"/>
    <n v="1"/>
    <x v="3"/>
    <x v="0"/>
    <s v="Normal"/>
    <b v="0"/>
    <n v="1"/>
    <x v="2"/>
    <n v="1"/>
    <x v="0"/>
    <n v="0.12"/>
  </r>
  <r>
    <n v="214"/>
    <d v="2011-01-10T00:00:00"/>
    <n v="1"/>
    <n v="0"/>
    <n v="1"/>
    <x v="4"/>
    <x v="0"/>
    <s v="Normal"/>
    <b v="0"/>
    <n v="1"/>
    <x v="2"/>
    <n v="1"/>
    <x v="0"/>
    <n v="0.1"/>
  </r>
  <r>
    <n v="215"/>
    <d v="2011-01-10T00:00:00"/>
    <n v="1"/>
    <n v="0"/>
    <n v="1"/>
    <x v="5"/>
    <x v="0"/>
    <s v="Normal"/>
    <b v="0"/>
    <n v="1"/>
    <x v="2"/>
    <n v="1"/>
    <x v="0"/>
    <n v="0.1"/>
  </r>
  <r>
    <n v="216"/>
    <d v="2011-01-10T00:00:00"/>
    <n v="1"/>
    <n v="0"/>
    <n v="1"/>
    <x v="6"/>
    <x v="1"/>
    <s v="Normal"/>
    <b v="0"/>
    <n v="1"/>
    <x v="2"/>
    <n v="1"/>
    <x v="0"/>
    <n v="0.12"/>
  </r>
  <r>
    <n v="217"/>
    <d v="2011-01-10T00:00:00"/>
    <n v="1"/>
    <n v="0"/>
    <n v="1"/>
    <x v="7"/>
    <x v="1"/>
    <s v="Rush"/>
    <b v="0"/>
    <n v="1"/>
    <x v="2"/>
    <n v="1"/>
    <x v="0"/>
    <n v="0.12"/>
  </r>
  <r>
    <n v="218"/>
    <d v="2011-01-10T00:00:00"/>
    <n v="1"/>
    <n v="0"/>
    <n v="1"/>
    <x v="8"/>
    <x v="1"/>
    <s v="Rush"/>
    <b v="0"/>
    <n v="1"/>
    <x v="2"/>
    <n v="2"/>
    <x v="1"/>
    <n v="0.12"/>
  </r>
  <r>
    <n v="219"/>
    <d v="2011-01-10T00:00:00"/>
    <n v="1"/>
    <n v="0"/>
    <n v="1"/>
    <x v="9"/>
    <x v="1"/>
    <s v="Rush"/>
    <b v="0"/>
    <n v="1"/>
    <x v="2"/>
    <n v="2"/>
    <x v="1"/>
    <n v="0.14000000000000001"/>
  </r>
  <r>
    <n v="220"/>
    <d v="2011-01-10T00:00:00"/>
    <n v="1"/>
    <n v="0"/>
    <n v="1"/>
    <x v="10"/>
    <x v="1"/>
    <s v="Normal"/>
    <b v="0"/>
    <n v="1"/>
    <x v="2"/>
    <n v="2"/>
    <x v="1"/>
    <n v="0.14000000000000001"/>
  </r>
  <r>
    <n v="221"/>
    <d v="2011-01-10T00:00:00"/>
    <n v="1"/>
    <n v="0"/>
    <n v="1"/>
    <x v="11"/>
    <x v="1"/>
    <s v="Normal"/>
    <b v="0"/>
    <n v="1"/>
    <x v="2"/>
    <n v="2"/>
    <x v="1"/>
    <n v="0.16"/>
  </r>
  <r>
    <n v="222"/>
    <d v="2011-01-10T00:00:00"/>
    <n v="1"/>
    <n v="0"/>
    <n v="1"/>
    <x v="12"/>
    <x v="2"/>
    <s v="Normal"/>
    <b v="0"/>
    <n v="1"/>
    <x v="2"/>
    <n v="2"/>
    <x v="1"/>
    <n v="0.2"/>
  </r>
  <r>
    <n v="223"/>
    <d v="2011-01-10T00:00:00"/>
    <n v="1"/>
    <n v="0"/>
    <n v="1"/>
    <x v="13"/>
    <x v="2"/>
    <s v="Normal"/>
    <b v="0"/>
    <n v="1"/>
    <x v="2"/>
    <n v="2"/>
    <x v="1"/>
    <n v="0.2"/>
  </r>
  <r>
    <n v="224"/>
    <d v="2011-01-10T00:00:00"/>
    <n v="1"/>
    <n v="0"/>
    <n v="1"/>
    <x v="14"/>
    <x v="2"/>
    <s v="Normal"/>
    <b v="0"/>
    <n v="1"/>
    <x v="2"/>
    <n v="2"/>
    <x v="1"/>
    <n v="0.2"/>
  </r>
  <r>
    <n v="225"/>
    <d v="2011-01-10T00:00:00"/>
    <n v="1"/>
    <n v="0"/>
    <n v="1"/>
    <x v="15"/>
    <x v="2"/>
    <s v="Normal"/>
    <b v="0"/>
    <n v="1"/>
    <x v="2"/>
    <n v="2"/>
    <x v="1"/>
    <n v="0.2"/>
  </r>
  <r>
    <n v="226"/>
    <d v="2011-01-10T00:00:00"/>
    <n v="1"/>
    <n v="0"/>
    <n v="1"/>
    <x v="16"/>
    <x v="2"/>
    <s v="Normal"/>
    <b v="0"/>
    <n v="1"/>
    <x v="2"/>
    <n v="1"/>
    <x v="0"/>
    <n v="0.2"/>
  </r>
  <r>
    <n v="227"/>
    <d v="2011-01-10T00:00:00"/>
    <n v="1"/>
    <n v="0"/>
    <n v="1"/>
    <x v="17"/>
    <x v="2"/>
    <s v="Rush"/>
    <b v="0"/>
    <n v="1"/>
    <x v="2"/>
    <n v="1"/>
    <x v="0"/>
    <n v="0.2"/>
  </r>
  <r>
    <n v="228"/>
    <d v="2011-01-10T00:00:00"/>
    <n v="1"/>
    <n v="0"/>
    <n v="1"/>
    <x v="18"/>
    <x v="3"/>
    <s v="Rush"/>
    <b v="0"/>
    <n v="1"/>
    <x v="2"/>
    <n v="1"/>
    <x v="0"/>
    <n v="0.2"/>
  </r>
  <r>
    <n v="229"/>
    <d v="2011-01-10T00:00:00"/>
    <n v="1"/>
    <n v="0"/>
    <n v="1"/>
    <x v="19"/>
    <x v="3"/>
    <s v="Rush"/>
    <b v="0"/>
    <n v="1"/>
    <x v="2"/>
    <n v="1"/>
    <x v="0"/>
    <n v="0.16"/>
  </r>
  <r>
    <n v="230"/>
    <d v="2011-01-10T00:00:00"/>
    <n v="1"/>
    <n v="0"/>
    <n v="1"/>
    <x v="20"/>
    <x v="3"/>
    <s v="Normal"/>
    <b v="0"/>
    <n v="1"/>
    <x v="2"/>
    <n v="1"/>
    <x v="0"/>
    <n v="0.16"/>
  </r>
  <r>
    <n v="231"/>
    <d v="2011-01-10T00:00:00"/>
    <n v="1"/>
    <n v="0"/>
    <n v="1"/>
    <x v="21"/>
    <x v="3"/>
    <s v="Normal"/>
    <b v="0"/>
    <n v="1"/>
    <x v="2"/>
    <n v="1"/>
    <x v="0"/>
    <n v="0.14000000000000001"/>
  </r>
  <r>
    <n v="232"/>
    <d v="2011-01-10T00:00:00"/>
    <n v="1"/>
    <n v="0"/>
    <n v="1"/>
    <x v="22"/>
    <x v="3"/>
    <s v="Normal"/>
    <b v="0"/>
    <n v="1"/>
    <x v="2"/>
    <n v="1"/>
    <x v="0"/>
    <n v="0.14000000000000001"/>
  </r>
  <r>
    <n v="233"/>
    <d v="2011-01-10T00:00:00"/>
    <n v="1"/>
    <n v="0"/>
    <n v="1"/>
    <x v="23"/>
    <x v="3"/>
    <s v="Normal"/>
    <b v="0"/>
    <n v="1"/>
    <x v="2"/>
    <n v="1"/>
    <x v="0"/>
    <n v="0.14000000000000001"/>
  </r>
  <r>
    <n v="234"/>
    <d v="2011-01-11T00:00:00"/>
    <n v="1"/>
    <n v="0"/>
    <n v="1"/>
    <x v="0"/>
    <x v="0"/>
    <s v="Normal"/>
    <b v="0"/>
    <n v="2"/>
    <x v="3"/>
    <n v="1"/>
    <x v="0"/>
    <n v="0.14000000000000001"/>
  </r>
  <r>
    <n v="235"/>
    <d v="2011-01-11T00:00:00"/>
    <n v="1"/>
    <n v="0"/>
    <n v="1"/>
    <x v="1"/>
    <x v="0"/>
    <s v="Normal"/>
    <b v="0"/>
    <n v="2"/>
    <x v="3"/>
    <n v="1"/>
    <x v="0"/>
    <n v="0.14000000000000001"/>
  </r>
  <r>
    <n v="236"/>
    <d v="2011-01-11T00:00:00"/>
    <n v="1"/>
    <n v="0"/>
    <n v="1"/>
    <x v="2"/>
    <x v="0"/>
    <s v="Normal"/>
    <b v="0"/>
    <n v="2"/>
    <x v="3"/>
    <n v="2"/>
    <x v="1"/>
    <n v="0.16"/>
  </r>
  <r>
    <n v="237"/>
    <d v="2011-01-11T00:00:00"/>
    <n v="1"/>
    <n v="0"/>
    <n v="1"/>
    <x v="5"/>
    <x v="0"/>
    <s v="Normal"/>
    <b v="0"/>
    <n v="2"/>
    <x v="3"/>
    <n v="2"/>
    <x v="1"/>
    <n v="0.16"/>
  </r>
  <r>
    <n v="238"/>
    <d v="2011-01-11T00:00:00"/>
    <n v="1"/>
    <n v="0"/>
    <n v="1"/>
    <x v="6"/>
    <x v="1"/>
    <s v="Normal"/>
    <b v="0"/>
    <n v="2"/>
    <x v="3"/>
    <n v="2"/>
    <x v="1"/>
    <n v="0.16"/>
  </r>
  <r>
    <n v="239"/>
    <d v="2011-01-11T00:00:00"/>
    <n v="1"/>
    <n v="0"/>
    <n v="1"/>
    <x v="7"/>
    <x v="1"/>
    <s v="Rush"/>
    <b v="0"/>
    <n v="2"/>
    <x v="3"/>
    <n v="2"/>
    <x v="1"/>
    <n v="0.16"/>
  </r>
  <r>
    <n v="240"/>
    <d v="2011-01-11T00:00:00"/>
    <n v="1"/>
    <n v="0"/>
    <n v="1"/>
    <x v="8"/>
    <x v="1"/>
    <s v="Rush"/>
    <b v="0"/>
    <n v="2"/>
    <x v="3"/>
    <n v="2"/>
    <x v="1"/>
    <n v="0.18"/>
  </r>
  <r>
    <n v="241"/>
    <d v="2011-01-11T00:00:00"/>
    <n v="1"/>
    <n v="0"/>
    <n v="1"/>
    <x v="9"/>
    <x v="1"/>
    <s v="Rush"/>
    <b v="0"/>
    <n v="2"/>
    <x v="3"/>
    <n v="2"/>
    <x v="1"/>
    <n v="0.18"/>
  </r>
  <r>
    <n v="242"/>
    <d v="2011-01-11T00:00:00"/>
    <n v="1"/>
    <n v="0"/>
    <n v="1"/>
    <x v="10"/>
    <x v="1"/>
    <s v="Normal"/>
    <b v="0"/>
    <n v="2"/>
    <x v="3"/>
    <n v="2"/>
    <x v="1"/>
    <n v="0.2"/>
  </r>
  <r>
    <n v="243"/>
    <d v="2011-01-11T00:00:00"/>
    <n v="1"/>
    <n v="0"/>
    <n v="1"/>
    <x v="11"/>
    <x v="1"/>
    <s v="Normal"/>
    <b v="0"/>
    <n v="2"/>
    <x v="3"/>
    <n v="2"/>
    <x v="1"/>
    <n v="0.2"/>
  </r>
  <r>
    <n v="244"/>
    <d v="2011-01-11T00:00:00"/>
    <n v="1"/>
    <n v="0"/>
    <n v="1"/>
    <x v="12"/>
    <x v="2"/>
    <s v="Normal"/>
    <b v="0"/>
    <n v="2"/>
    <x v="3"/>
    <n v="2"/>
    <x v="1"/>
    <n v="0.2"/>
  </r>
  <r>
    <n v="245"/>
    <d v="2011-01-11T00:00:00"/>
    <n v="1"/>
    <n v="0"/>
    <n v="1"/>
    <x v="13"/>
    <x v="2"/>
    <s v="Normal"/>
    <b v="0"/>
    <n v="2"/>
    <x v="3"/>
    <n v="2"/>
    <x v="1"/>
    <n v="0.2"/>
  </r>
  <r>
    <n v="246"/>
    <d v="2011-01-11T00:00:00"/>
    <n v="1"/>
    <n v="0"/>
    <n v="1"/>
    <x v="14"/>
    <x v="2"/>
    <s v="Normal"/>
    <b v="0"/>
    <n v="2"/>
    <x v="3"/>
    <n v="2"/>
    <x v="1"/>
    <n v="0.2"/>
  </r>
  <r>
    <n v="247"/>
    <d v="2011-01-11T00:00:00"/>
    <n v="1"/>
    <n v="0"/>
    <n v="1"/>
    <x v="15"/>
    <x v="2"/>
    <s v="Normal"/>
    <b v="0"/>
    <n v="2"/>
    <x v="3"/>
    <n v="2"/>
    <x v="1"/>
    <n v="0.16"/>
  </r>
  <r>
    <n v="248"/>
    <d v="2011-01-11T00:00:00"/>
    <n v="1"/>
    <n v="0"/>
    <n v="1"/>
    <x v="16"/>
    <x v="2"/>
    <s v="Normal"/>
    <b v="0"/>
    <n v="2"/>
    <x v="3"/>
    <n v="2"/>
    <x v="1"/>
    <n v="0.16"/>
  </r>
  <r>
    <n v="249"/>
    <d v="2011-01-11T00:00:00"/>
    <n v="1"/>
    <n v="0"/>
    <n v="1"/>
    <x v="17"/>
    <x v="2"/>
    <s v="Rush"/>
    <b v="0"/>
    <n v="2"/>
    <x v="3"/>
    <n v="2"/>
    <x v="1"/>
    <n v="0.16"/>
  </r>
  <r>
    <n v="250"/>
    <d v="2011-01-11T00:00:00"/>
    <n v="1"/>
    <n v="0"/>
    <n v="1"/>
    <x v="18"/>
    <x v="3"/>
    <s v="Rush"/>
    <b v="0"/>
    <n v="2"/>
    <x v="3"/>
    <n v="3"/>
    <x v="2"/>
    <n v="0.16"/>
  </r>
  <r>
    <n v="251"/>
    <d v="2011-01-11T00:00:00"/>
    <n v="1"/>
    <n v="0"/>
    <n v="1"/>
    <x v="19"/>
    <x v="3"/>
    <s v="Rush"/>
    <b v="0"/>
    <n v="2"/>
    <x v="3"/>
    <n v="3"/>
    <x v="2"/>
    <n v="0.16"/>
  </r>
  <r>
    <n v="252"/>
    <d v="2011-01-11T00:00:00"/>
    <n v="1"/>
    <n v="0"/>
    <n v="1"/>
    <x v="20"/>
    <x v="3"/>
    <s v="Normal"/>
    <b v="0"/>
    <n v="2"/>
    <x v="3"/>
    <n v="3"/>
    <x v="2"/>
    <n v="0.16"/>
  </r>
  <r>
    <n v="253"/>
    <d v="2011-01-11T00:00:00"/>
    <n v="1"/>
    <n v="0"/>
    <n v="1"/>
    <x v="21"/>
    <x v="3"/>
    <s v="Normal"/>
    <b v="0"/>
    <n v="2"/>
    <x v="3"/>
    <n v="3"/>
    <x v="2"/>
    <n v="0.16"/>
  </r>
  <r>
    <n v="254"/>
    <d v="2011-01-11T00:00:00"/>
    <n v="1"/>
    <n v="0"/>
    <n v="1"/>
    <x v="22"/>
    <x v="3"/>
    <s v="Normal"/>
    <b v="0"/>
    <n v="2"/>
    <x v="3"/>
    <n v="3"/>
    <x v="2"/>
    <n v="0.16"/>
  </r>
  <r>
    <n v="255"/>
    <d v="2011-01-11T00:00:00"/>
    <n v="1"/>
    <n v="0"/>
    <n v="1"/>
    <x v="23"/>
    <x v="3"/>
    <s v="Normal"/>
    <b v="0"/>
    <n v="2"/>
    <x v="3"/>
    <n v="3"/>
    <x v="2"/>
    <n v="0.16"/>
  </r>
  <r>
    <n v="256"/>
    <d v="2011-01-12T00:00:00"/>
    <n v="1"/>
    <n v="0"/>
    <n v="1"/>
    <x v="0"/>
    <x v="0"/>
    <s v="Normal"/>
    <b v="0"/>
    <n v="3"/>
    <x v="4"/>
    <n v="2"/>
    <x v="1"/>
    <n v="0.16"/>
  </r>
  <r>
    <n v="257"/>
    <d v="2011-01-12T00:00:00"/>
    <n v="1"/>
    <n v="0"/>
    <n v="1"/>
    <x v="1"/>
    <x v="0"/>
    <s v="Normal"/>
    <b v="0"/>
    <n v="3"/>
    <x v="4"/>
    <n v="2"/>
    <x v="1"/>
    <n v="0.16"/>
  </r>
  <r>
    <n v="258"/>
    <d v="2011-01-12T00:00:00"/>
    <n v="1"/>
    <n v="0"/>
    <n v="1"/>
    <x v="2"/>
    <x v="0"/>
    <s v="Normal"/>
    <b v="0"/>
    <n v="3"/>
    <x v="4"/>
    <n v="1"/>
    <x v="0"/>
    <n v="0.14000000000000001"/>
  </r>
  <r>
    <n v="259"/>
    <d v="2011-01-12T00:00:00"/>
    <n v="1"/>
    <n v="0"/>
    <n v="1"/>
    <x v="5"/>
    <x v="0"/>
    <s v="Normal"/>
    <b v="0"/>
    <n v="3"/>
    <x v="4"/>
    <n v="1"/>
    <x v="0"/>
    <n v="0.14000000000000001"/>
  </r>
  <r>
    <n v="260"/>
    <d v="2011-01-12T00:00:00"/>
    <n v="1"/>
    <n v="0"/>
    <n v="1"/>
    <x v="6"/>
    <x v="1"/>
    <s v="Normal"/>
    <b v="0"/>
    <n v="3"/>
    <x v="4"/>
    <n v="1"/>
    <x v="0"/>
    <n v="0.12"/>
  </r>
  <r>
    <n v="261"/>
    <d v="2011-01-12T00:00:00"/>
    <n v="1"/>
    <n v="0"/>
    <n v="1"/>
    <x v="7"/>
    <x v="1"/>
    <s v="Rush"/>
    <b v="0"/>
    <n v="3"/>
    <x v="4"/>
    <n v="1"/>
    <x v="0"/>
    <n v="0.14000000000000001"/>
  </r>
  <r>
    <n v="262"/>
    <d v="2011-01-12T00:00:00"/>
    <n v="1"/>
    <n v="0"/>
    <n v="1"/>
    <x v="8"/>
    <x v="1"/>
    <s v="Rush"/>
    <b v="0"/>
    <n v="3"/>
    <x v="4"/>
    <n v="1"/>
    <x v="0"/>
    <n v="0.16"/>
  </r>
  <r>
    <n v="263"/>
    <d v="2011-01-12T00:00:00"/>
    <n v="1"/>
    <n v="0"/>
    <n v="1"/>
    <x v="9"/>
    <x v="1"/>
    <s v="Rush"/>
    <b v="0"/>
    <n v="3"/>
    <x v="4"/>
    <n v="1"/>
    <x v="0"/>
    <n v="0.16"/>
  </r>
  <r>
    <n v="264"/>
    <d v="2011-01-12T00:00:00"/>
    <n v="1"/>
    <n v="0"/>
    <n v="1"/>
    <x v="10"/>
    <x v="1"/>
    <s v="Normal"/>
    <b v="0"/>
    <n v="3"/>
    <x v="4"/>
    <n v="1"/>
    <x v="0"/>
    <n v="0.18"/>
  </r>
  <r>
    <n v="265"/>
    <d v="2011-01-12T00:00:00"/>
    <n v="1"/>
    <n v="0"/>
    <n v="1"/>
    <x v="11"/>
    <x v="1"/>
    <s v="Normal"/>
    <b v="0"/>
    <n v="3"/>
    <x v="4"/>
    <n v="1"/>
    <x v="0"/>
    <n v="0.2"/>
  </r>
  <r>
    <n v="266"/>
    <d v="2011-01-12T00:00:00"/>
    <n v="1"/>
    <n v="0"/>
    <n v="1"/>
    <x v="12"/>
    <x v="2"/>
    <s v="Normal"/>
    <b v="0"/>
    <n v="3"/>
    <x v="4"/>
    <n v="1"/>
    <x v="0"/>
    <n v="0.2"/>
  </r>
  <r>
    <n v="267"/>
    <d v="2011-01-12T00:00:00"/>
    <n v="1"/>
    <n v="0"/>
    <n v="1"/>
    <x v="13"/>
    <x v="2"/>
    <s v="Normal"/>
    <b v="0"/>
    <n v="3"/>
    <x v="4"/>
    <n v="1"/>
    <x v="0"/>
    <n v="0.22"/>
  </r>
  <r>
    <n v="268"/>
    <d v="2011-01-12T00:00:00"/>
    <n v="1"/>
    <n v="0"/>
    <n v="1"/>
    <x v="14"/>
    <x v="2"/>
    <s v="Normal"/>
    <b v="0"/>
    <n v="3"/>
    <x v="4"/>
    <n v="1"/>
    <x v="0"/>
    <n v="0.2"/>
  </r>
  <r>
    <n v="269"/>
    <d v="2011-01-12T00:00:00"/>
    <n v="1"/>
    <n v="0"/>
    <n v="1"/>
    <x v="15"/>
    <x v="2"/>
    <s v="Normal"/>
    <b v="0"/>
    <n v="3"/>
    <x v="4"/>
    <n v="1"/>
    <x v="0"/>
    <n v="0.2"/>
  </r>
  <r>
    <n v="270"/>
    <d v="2011-01-12T00:00:00"/>
    <n v="1"/>
    <n v="0"/>
    <n v="1"/>
    <x v="16"/>
    <x v="2"/>
    <s v="Normal"/>
    <b v="0"/>
    <n v="3"/>
    <x v="4"/>
    <n v="1"/>
    <x v="0"/>
    <n v="0.22"/>
  </r>
  <r>
    <n v="271"/>
    <d v="2011-01-12T00:00:00"/>
    <n v="1"/>
    <n v="0"/>
    <n v="1"/>
    <x v="17"/>
    <x v="2"/>
    <s v="Rush"/>
    <b v="0"/>
    <n v="3"/>
    <x v="4"/>
    <n v="1"/>
    <x v="0"/>
    <n v="0.2"/>
  </r>
  <r>
    <n v="272"/>
    <d v="2011-01-12T00:00:00"/>
    <n v="1"/>
    <n v="0"/>
    <n v="1"/>
    <x v="18"/>
    <x v="3"/>
    <s v="Rush"/>
    <b v="0"/>
    <n v="3"/>
    <x v="4"/>
    <n v="1"/>
    <x v="0"/>
    <n v="0.2"/>
  </r>
  <r>
    <n v="273"/>
    <d v="2011-01-12T00:00:00"/>
    <n v="1"/>
    <n v="0"/>
    <n v="1"/>
    <x v="19"/>
    <x v="3"/>
    <s v="Rush"/>
    <b v="0"/>
    <n v="3"/>
    <x v="4"/>
    <n v="1"/>
    <x v="0"/>
    <n v="0.18"/>
  </r>
  <r>
    <n v="274"/>
    <d v="2011-01-12T00:00:00"/>
    <n v="1"/>
    <n v="0"/>
    <n v="1"/>
    <x v="20"/>
    <x v="3"/>
    <s v="Normal"/>
    <b v="0"/>
    <n v="3"/>
    <x v="4"/>
    <n v="1"/>
    <x v="0"/>
    <n v="0.16"/>
  </r>
  <r>
    <n v="275"/>
    <d v="2011-01-12T00:00:00"/>
    <n v="1"/>
    <n v="0"/>
    <n v="1"/>
    <x v="21"/>
    <x v="3"/>
    <s v="Normal"/>
    <b v="0"/>
    <n v="3"/>
    <x v="4"/>
    <n v="1"/>
    <x v="0"/>
    <n v="0.16"/>
  </r>
  <r>
    <n v="276"/>
    <d v="2011-01-12T00:00:00"/>
    <n v="1"/>
    <n v="0"/>
    <n v="1"/>
    <x v="22"/>
    <x v="3"/>
    <s v="Normal"/>
    <b v="0"/>
    <n v="3"/>
    <x v="4"/>
    <n v="1"/>
    <x v="0"/>
    <n v="0.16"/>
  </r>
  <r>
    <n v="277"/>
    <d v="2011-01-12T00:00:00"/>
    <n v="1"/>
    <n v="0"/>
    <n v="1"/>
    <x v="23"/>
    <x v="3"/>
    <s v="Normal"/>
    <b v="0"/>
    <n v="3"/>
    <x v="4"/>
    <n v="1"/>
    <x v="0"/>
    <n v="0.14000000000000001"/>
  </r>
  <r>
    <n v="278"/>
    <d v="2011-01-13T00:00:00"/>
    <n v="1"/>
    <n v="0"/>
    <n v="1"/>
    <x v="0"/>
    <x v="0"/>
    <s v="Normal"/>
    <b v="0"/>
    <n v="4"/>
    <x v="5"/>
    <n v="1"/>
    <x v="0"/>
    <n v="0.14000000000000001"/>
  </r>
  <r>
    <n v="279"/>
    <d v="2011-01-13T00:00:00"/>
    <n v="1"/>
    <n v="0"/>
    <n v="1"/>
    <x v="1"/>
    <x v="0"/>
    <s v="Normal"/>
    <b v="0"/>
    <n v="4"/>
    <x v="5"/>
    <n v="1"/>
    <x v="0"/>
    <n v="0.14000000000000001"/>
  </r>
  <r>
    <n v="280"/>
    <d v="2011-01-13T00:00:00"/>
    <n v="1"/>
    <n v="0"/>
    <n v="1"/>
    <x v="2"/>
    <x v="0"/>
    <s v="Normal"/>
    <b v="0"/>
    <n v="4"/>
    <x v="5"/>
    <n v="1"/>
    <x v="0"/>
    <n v="0.14000000000000001"/>
  </r>
  <r>
    <n v="281"/>
    <d v="2011-01-13T00:00:00"/>
    <n v="1"/>
    <n v="0"/>
    <n v="1"/>
    <x v="3"/>
    <x v="0"/>
    <s v="Normal"/>
    <b v="0"/>
    <n v="4"/>
    <x v="5"/>
    <n v="1"/>
    <x v="0"/>
    <n v="0.14000000000000001"/>
  </r>
  <r>
    <n v="282"/>
    <d v="2011-01-13T00:00:00"/>
    <n v="1"/>
    <n v="0"/>
    <n v="1"/>
    <x v="4"/>
    <x v="0"/>
    <s v="Normal"/>
    <b v="0"/>
    <n v="4"/>
    <x v="5"/>
    <n v="1"/>
    <x v="0"/>
    <n v="0.14000000000000001"/>
  </r>
  <r>
    <n v="283"/>
    <d v="2011-01-13T00:00:00"/>
    <n v="1"/>
    <n v="0"/>
    <n v="1"/>
    <x v="5"/>
    <x v="0"/>
    <s v="Normal"/>
    <b v="0"/>
    <n v="4"/>
    <x v="5"/>
    <n v="1"/>
    <x v="0"/>
    <n v="0.14000000000000001"/>
  </r>
  <r>
    <n v="284"/>
    <d v="2011-01-13T00:00:00"/>
    <n v="1"/>
    <n v="0"/>
    <n v="1"/>
    <x v="6"/>
    <x v="1"/>
    <s v="Normal"/>
    <b v="0"/>
    <n v="4"/>
    <x v="5"/>
    <n v="1"/>
    <x v="0"/>
    <n v="0.12"/>
  </r>
  <r>
    <n v="285"/>
    <d v="2011-01-13T00:00:00"/>
    <n v="1"/>
    <n v="0"/>
    <n v="1"/>
    <x v="7"/>
    <x v="1"/>
    <s v="Rush"/>
    <b v="0"/>
    <n v="4"/>
    <x v="5"/>
    <n v="1"/>
    <x v="0"/>
    <n v="0.12"/>
  </r>
  <r>
    <n v="286"/>
    <d v="2011-01-13T00:00:00"/>
    <n v="1"/>
    <n v="0"/>
    <n v="1"/>
    <x v="8"/>
    <x v="1"/>
    <s v="Rush"/>
    <b v="0"/>
    <n v="4"/>
    <x v="5"/>
    <n v="1"/>
    <x v="0"/>
    <n v="0.14000000000000001"/>
  </r>
  <r>
    <n v="287"/>
    <d v="2011-01-13T00:00:00"/>
    <n v="1"/>
    <n v="0"/>
    <n v="1"/>
    <x v="9"/>
    <x v="1"/>
    <s v="Rush"/>
    <b v="0"/>
    <n v="4"/>
    <x v="5"/>
    <n v="1"/>
    <x v="0"/>
    <n v="0.14000000000000001"/>
  </r>
  <r>
    <n v="288"/>
    <d v="2011-01-13T00:00:00"/>
    <n v="1"/>
    <n v="0"/>
    <n v="1"/>
    <x v="10"/>
    <x v="1"/>
    <s v="Normal"/>
    <b v="0"/>
    <n v="4"/>
    <x v="5"/>
    <n v="2"/>
    <x v="1"/>
    <n v="0.16"/>
  </r>
  <r>
    <n v="289"/>
    <d v="2011-01-13T00:00:00"/>
    <n v="1"/>
    <n v="0"/>
    <n v="1"/>
    <x v="11"/>
    <x v="1"/>
    <s v="Normal"/>
    <b v="0"/>
    <n v="4"/>
    <x v="5"/>
    <n v="2"/>
    <x v="1"/>
    <n v="0.2"/>
  </r>
  <r>
    <n v="290"/>
    <d v="2011-01-13T00:00:00"/>
    <n v="1"/>
    <n v="0"/>
    <n v="1"/>
    <x v="12"/>
    <x v="2"/>
    <s v="Normal"/>
    <b v="0"/>
    <n v="4"/>
    <x v="5"/>
    <n v="1"/>
    <x v="0"/>
    <n v="0.2"/>
  </r>
  <r>
    <n v="291"/>
    <d v="2011-01-13T00:00:00"/>
    <n v="1"/>
    <n v="0"/>
    <n v="1"/>
    <x v="13"/>
    <x v="2"/>
    <s v="Normal"/>
    <b v="0"/>
    <n v="4"/>
    <x v="5"/>
    <n v="1"/>
    <x v="0"/>
    <n v="0.22"/>
  </r>
  <r>
    <n v="292"/>
    <d v="2011-01-13T00:00:00"/>
    <n v="1"/>
    <n v="0"/>
    <n v="1"/>
    <x v="14"/>
    <x v="2"/>
    <s v="Normal"/>
    <b v="0"/>
    <n v="4"/>
    <x v="5"/>
    <n v="1"/>
    <x v="0"/>
    <n v="0.22"/>
  </r>
  <r>
    <n v="293"/>
    <d v="2011-01-13T00:00:00"/>
    <n v="1"/>
    <n v="0"/>
    <n v="1"/>
    <x v="15"/>
    <x v="2"/>
    <s v="Normal"/>
    <b v="0"/>
    <n v="4"/>
    <x v="5"/>
    <n v="1"/>
    <x v="0"/>
    <n v="0.24"/>
  </r>
  <r>
    <n v="294"/>
    <d v="2011-01-13T00:00:00"/>
    <n v="1"/>
    <n v="0"/>
    <n v="1"/>
    <x v="16"/>
    <x v="2"/>
    <s v="Normal"/>
    <b v="0"/>
    <n v="4"/>
    <x v="5"/>
    <n v="1"/>
    <x v="0"/>
    <n v="0.24"/>
  </r>
  <r>
    <n v="295"/>
    <d v="2011-01-13T00:00:00"/>
    <n v="1"/>
    <n v="0"/>
    <n v="1"/>
    <x v="17"/>
    <x v="2"/>
    <s v="Rush"/>
    <b v="0"/>
    <n v="4"/>
    <x v="5"/>
    <n v="1"/>
    <x v="0"/>
    <n v="0.2"/>
  </r>
  <r>
    <n v="296"/>
    <d v="2011-01-13T00:00:00"/>
    <n v="1"/>
    <n v="0"/>
    <n v="1"/>
    <x v="18"/>
    <x v="3"/>
    <s v="Rush"/>
    <b v="0"/>
    <n v="4"/>
    <x v="5"/>
    <n v="1"/>
    <x v="0"/>
    <n v="0.2"/>
  </r>
  <r>
    <n v="297"/>
    <d v="2011-01-13T00:00:00"/>
    <n v="1"/>
    <n v="0"/>
    <n v="1"/>
    <x v="19"/>
    <x v="3"/>
    <s v="Rush"/>
    <b v="0"/>
    <n v="4"/>
    <x v="5"/>
    <n v="1"/>
    <x v="0"/>
    <n v="0.16"/>
  </r>
  <r>
    <n v="298"/>
    <d v="2011-01-13T00:00:00"/>
    <n v="1"/>
    <n v="0"/>
    <n v="1"/>
    <x v="20"/>
    <x v="3"/>
    <s v="Normal"/>
    <b v="0"/>
    <n v="4"/>
    <x v="5"/>
    <n v="1"/>
    <x v="0"/>
    <n v="0.16"/>
  </r>
  <r>
    <n v="299"/>
    <d v="2011-01-13T00:00:00"/>
    <n v="1"/>
    <n v="0"/>
    <n v="1"/>
    <x v="21"/>
    <x v="3"/>
    <s v="Normal"/>
    <b v="0"/>
    <n v="4"/>
    <x v="5"/>
    <n v="1"/>
    <x v="0"/>
    <n v="0.14000000000000001"/>
  </r>
  <r>
    <n v="300"/>
    <d v="2011-01-13T00:00:00"/>
    <n v="1"/>
    <n v="0"/>
    <n v="1"/>
    <x v="22"/>
    <x v="3"/>
    <s v="Normal"/>
    <b v="0"/>
    <n v="4"/>
    <x v="5"/>
    <n v="1"/>
    <x v="0"/>
    <n v="0.14000000000000001"/>
  </r>
  <r>
    <n v="301"/>
    <d v="2011-01-13T00:00:00"/>
    <n v="1"/>
    <n v="0"/>
    <n v="1"/>
    <x v="23"/>
    <x v="3"/>
    <s v="Normal"/>
    <b v="0"/>
    <n v="4"/>
    <x v="5"/>
    <n v="1"/>
    <x v="0"/>
    <n v="0.12"/>
  </r>
  <r>
    <n v="302"/>
    <d v="2011-01-14T00:00:00"/>
    <n v="1"/>
    <n v="0"/>
    <n v="1"/>
    <x v="0"/>
    <x v="0"/>
    <s v="Normal"/>
    <b v="0"/>
    <n v="5"/>
    <x v="6"/>
    <n v="1"/>
    <x v="0"/>
    <n v="0.12"/>
  </r>
  <r>
    <n v="303"/>
    <d v="2011-01-14T00:00:00"/>
    <n v="1"/>
    <n v="0"/>
    <n v="1"/>
    <x v="1"/>
    <x v="0"/>
    <s v="Normal"/>
    <b v="0"/>
    <n v="5"/>
    <x v="6"/>
    <n v="1"/>
    <x v="0"/>
    <n v="0.1"/>
  </r>
  <r>
    <n v="304"/>
    <d v="2011-01-14T00:00:00"/>
    <n v="1"/>
    <n v="0"/>
    <n v="1"/>
    <x v="2"/>
    <x v="0"/>
    <s v="Normal"/>
    <b v="0"/>
    <n v="5"/>
    <x v="6"/>
    <n v="1"/>
    <x v="0"/>
    <n v="0.1"/>
  </r>
  <r>
    <n v="305"/>
    <d v="2011-01-14T00:00:00"/>
    <n v="1"/>
    <n v="0"/>
    <n v="1"/>
    <x v="3"/>
    <x v="0"/>
    <s v="Normal"/>
    <b v="0"/>
    <n v="5"/>
    <x v="6"/>
    <n v="1"/>
    <x v="0"/>
    <n v="0.1"/>
  </r>
  <r>
    <n v="306"/>
    <d v="2011-01-14T00:00:00"/>
    <n v="1"/>
    <n v="0"/>
    <n v="1"/>
    <x v="5"/>
    <x v="0"/>
    <s v="Normal"/>
    <b v="0"/>
    <n v="5"/>
    <x v="6"/>
    <n v="1"/>
    <x v="0"/>
    <n v="0.1"/>
  </r>
  <r>
    <n v="307"/>
    <d v="2011-01-14T00:00:00"/>
    <n v="1"/>
    <n v="0"/>
    <n v="1"/>
    <x v="6"/>
    <x v="1"/>
    <s v="Normal"/>
    <b v="0"/>
    <n v="5"/>
    <x v="6"/>
    <n v="1"/>
    <x v="0"/>
    <n v="0.1"/>
  </r>
  <r>
    <n v="308"/>
    <d v="2011-01-14T00:00:00"/>
    <n v="1"/>
    <n v="0"/>
    <n v="1"/>
    <x v="7"/>
    <x v="1"/>
    <s v="Rush"/>
    <b v="0"/>
    <n v="5"/>
    <x v="6"/>
    <n v="1"/>
    <x v="0"/>
    <n v="0.1"/>
  </r>
  <r>
    <n v="309"/>
    <d v="2011-01-14T00:00:00"/>
    <n v="1"/>
    <n v="0"/>
    <n v="1"/>
    <x v="8"/>
    <x v="1"/>
    <s v="Rush"/>
    <b v="0"/>
    <n v="5"/>
    <x v="6"/>
    <n v="1"/>
    <x v="0"/>
    <n v="0.12"/>
  </r>
  <r>
    <n v="310"/>
    <d v="2011-01-14T00:00:00"/>
    <n v="1"/>
    <n v="0"/>
    <n v="1"/>
    <x v="9"/>
    <x v="1"/>
    <s v="Rush"/>
    <b v="0"/>
    <n v="5"/>
    <x v="6"/>
    <n v="1"/>
    <x v="0"/>
    <n v="0.14000000000000001"/>
  </r>
  <r>
    <n v="311"/>
    <d v="2011-01-14T00:00:00"/>
    <n v="1"/>
    <n v="0"/>
    <n v="1"/>
    <x v="10"/>
    <x v="1"/>
    <s v="Normal"/>
    <b v="0"/>
    <n v="5"/>
    <x v="6"/>
    <n v="1"/>
    <x v="0"/>
    <n v="0.18"/>
  </r>
  <r>
    <n v="312"/>
    <d v="2011-01-14T00:00:00"/>
    <n v="1"/>
    <n v="0"/>
    <n v="1"/>
    <x v="11"/>
    <x v="1"/>
    <s v="Normal"/>
    <b v="0"/>
    <n v="5"/>
    <x v="6"/>
    <n v="1"/>
    <x v="0"/>
    <n v="0.18"/>
  </r>
  <r>
    <n v="313"/>
    <d v="2011-01-14T00:00:00"/>
    <n v="1"/>
    <n v="0"/>
    <n v="1"/>
    <x v="12"/>
    <x v="2"/>
    <s v="Normal"/>
    <b v="0"/>
    <n v="5"/>
    <x v="6"/>
    <n v="1"/>
    <x v="0"/>
    <n v="0.2"/>
  </r>
  <r>
    <n v="314"/>
    <d v="2011-01-14T00:00:00"/>
    <n v="1"/>
    <n v="0"/>
    <n v="1"/>
    <x v="13"/>
    <x v="2"/>
    <s v="Normal"/>
    <b v="0"/>
    <n v="5"/>
    <x v="6"/>
    <n v="1"/>
    <x v="0"/>
    <n v="0.22"/>
  </r>
  <r>
    <n v="315"/>
    <d v="2011-01-14T00:00:00"/>
    <n v="1"/>
    <n v="0"/>
    <n v="1"/>
    <x v="14"/>
    <x v="2"/>
    <s v="Normal"/>
    <b v="0"/>
    <n v="5"/>
    <x v="6"/>
    <n v="1"/>
    <x v="0"/>
    <n v="0.22"/>
  </r>
  <r>
    <n v="316"/>
    <d v="2011-01-14T00:00:00"/>
    <n v="1"/>
    <n v="0"/>
    <n v="1"/>
    <x v="15"/>
    <x v="2"/>
    <s v="Normal"/>
    <b v="0"/>
    <n v="5"/>
    <x v="6"/>
    <n v="1"/>
    <x v="0"/>
    <n v="0.24"/>
  </r>
  <r>
    <n v="317"/>
    <d v="2011-01-14T00:00:00"/>
    <n v="1"/>
    <n v="0"/>
    <n v="1"/>
    <x v="16"/>
    <x v="2"/>
    <s v="Normal"/>
    <b v="0"/>
    <n v="5"/>
    <x v="6"/>
    <n v="1"/>
    <x v="0"/>
    <n v="0.22"/>
  </r>
  <r>
    <n v="318"/>
    <d v="2011-01-14T00:00:00"/>
    <n v="1"/>
    <n v="0"/>
    <n v="1"/>
    <x v="17"/>
    <x v="2"/>
    <s v="Rush"/>
    <b v="0"/>
    <n v="5"/>
    <x v="6"/>
    <n v="1"/>
    <x v="0"/>
    <n v="0.22"/>
  </r>
  <r>
    <n v="319"/>
    <d v="2011-01-14T00:00:00"/>
    <n v="1"/>
    <n v="0"/>
    <n v="1"/>
    <x v="18"/>
    <x v="3"/>
    <s v="Rush"/>
    <b v="0"/>
    <n v="5"/>
    <x v="6"/>
    <n v="1"/>
    <x v="0"/>
    <n v="0.2"/>
  </r>
  <r>
    <n v="320"/>
    <d v="2011-01-14T00:00:00"/>
    <n v="1"/>
    <n v="0"/>
    <n v="1"/>
    <x v="19"/>
    <x v="3"/>
    <s v="Rush"/>
    <b v="0"/>
    <n v="5"/>
    <x v="6"/>
    <n v="1"/>
    <x v="0"/>
    <n v="0.16"/>
  </r>
  <r>
    <n v="321"/>
    <d v="2011-01-14T00:00:00"/>
    <n v="1"/>
    <n v="0"/>
    <n v="1"/>
    <x v="20"/>
    <x v="3"/>
    <s v="Normal"/>
    <b v="0"/>
    <n v="5"/>
    <x v="6"/>
    <n v="1"/>
    <x v="0"/>
    <n v="0.18"/>
  </r>
  <r>
    <n v="322"/>
    <d v="2011-01-14T00:00:00"/>
    <n v="1"/>
    <n v="0"/>
    <n v="1"/>
    <x v="21"/>
    <x v="3"/>
    <s v="Normal"/>
    <b v="0"/>
    <n v="5"/>
    <x v="6"/>
    <n v="1"/>
    <x v="0"/>
    <n v="0.16"/>
  </r>
  <r>
    <n v="323"/>
    <d v="2011-01-14T00:00:00"/>
    <n v="1"/>
    <n v="0"/>
    <n v="1"/>
    <x v="22"/>
    <x v="3"/>
    <s v="Normal"/>
    <b v="0"/>
    <n v="5"/>
    <x v="6"/>
    <n v="2"/>
    <x v="1"/>
    <n v="0.16"/>
  </r>
  <r>
    <n v="324"/>
    <d v="2011-01-14T00:00:00"/>
    <n v="1"/>
    <n v="0"/>
    <n v="1"/>
    <x v="23"/>
    <x v="3"/>
    <s v="Normal"/>
    <b v="0"/>
    <n v="5"/>
    <x v="6"/>
    <n v="2"/>
    <x v="1"/>
    <n v="0.18"/>
  </r>
  <r>
    <n v="325"/>
    <d v="2011-01-15T00:00:00"/>
    <n v="1"/>
    <n v="0"/>
    <n v="1"/>
    <x v="0"/>
    <x v="0"/>
    <s v="Normal"/>
    <b v="0"/>
    <n v="6"/>
    <x v="0"/>
    <n v="1"/>
    <x v="0"/>
    <n v="0.18"/>
  </r>
  <r>
    <n v="326"/>
    <d v="2011-01-15T00:00:00"/>
    <n v="1"/>
    <n v="0"/>
    <n v="1"/>
    <x v="1"/>
    <x v="0"/>
    <s v="Normal"/>
    <b v="0"/>
    <n v="6"/>
    <x v="0"/>
    <n v="2"/>
    <x v="1"/>
    <n v="0.16"/>
  </r>
  <r>
    <n v="327"/>
    <d v="2011-01-15T00:00:00"/>
    <n v="1"/>
    <n v="0"/>
    <n v="1"/>
    <x v="2"/>
    <x v="0"/>
    <s v="Normal"/>
    <b v="0"/>
    <n v="6"/>
    <x v="0"/>
    <n v="2"/>
    <x v="1"/>
    <n v="0.16"/>
  </r>
  <r>
    <n v="328"/>
    <d v="2011-01-15T00:00:00"/>
    <n v="1"/>
    <n v="0"/>
    <n v="1"/>
    <x v="3"/>
    <x v="0"/>
    <s v="Normal"/>
    <b v="0"/>
    <n v="6"/>
    <x v="0"/>
    <n v="2"/>
    <x v="1"/>
    <n v="0.16"/>
  </r>
  <r>
    <n v="329"/>
    <d v="2011-01-15T00:00:00"/>
    <n v="1"/>
    <n v="0"/>
    <n v="1"/>
    <x v="4"/>
    <x v="0"/>
    <s v="Normal"/>
    <b v="0"/>
    <n v="6"/>
    <x v="0"/>
    <n v="2"/>
    <x v="1"/>
    <n v="0.16"/>
  </r>
  <r>
    <n v="330"/>
    <d v="2011-01-15T00:00:00"/>
    <n v="1"/>
    <n v="0"/>
    <n v="1"/>
    <x v="5"/>
    <x v="0"/>
    <s v="Normal"/>
    <b v="0"/>
    <n v="6"/>
    <x v="0"/>
    <n v="1"/>
    <x v="0"/>
    <n v="0.16"/>
  </r>
  <r>
    <n v="331"/>
    <d v="2011-01-15T00:00:00"/>
    <n v="1"/>
    <n v="0"/>
    <n v="1"/>
    <x v="6"/>
    <x v="1"/>
    <s v="Normal"/>
    <b v="0"/>
    <n v="6"/>
    <x v="0"/>
    <n v="1"/>
    <x v="0"/>
    <n v="0.14000000000000001"/>
  </r>
  <r>
    <n v="332"/>
    <d v="2011-01-15T00:00:00"/>
    <n v="1"/>
    <n v="0"/>
    <n v="1"/>
    <x v="7"/>
    <x v="1"/>
    <s v="Rush"/>
    <b v="0"/>
    <n v="6"/>
    <x v="0"/>
    <n v="1"/>
    <x v="0"/>
    <n v="0.14000000000000001"/>
  </r>
  <r>
    <n v="333"/>
    <d v="2011-01-15T00:00:00"/>
    <n v="1"/>
    <n v="0"/>
    <n v="1"/>
    <x v="8"/>
    <x v="1"/>
    <s v="Rush"/>
    <b v="0"/>
    <n v="6"/>
    <x v="0"/>
    <n v="1"/>
    <x v="0"/>
    <n v="0.14000000000000001"/>
  </r>
  <r>
    <n v="334"/>
    <d v="2011-01-15T00:00:00"/>
    <n v="1"/>
    <n v="0"/>
    <n v="1"/>
    <x v="9"/>
    <x v="1"/>
    <s v="Rush"/>
    <b v="0"/>
    <n v="6"/>
    <x v="0"/>
    <n v="1"/>
    <x v="0"/>
    <n v="0.16"/>
  </r>
  <r>
    <n v="335"/>
    <d v="2011-01-15T00:00:00"/>
    <n v="1"/>
    <n v="0"/>
    <n v="1"/>
    <x v="10"/>
    <x v="1"/>
    <s v="Normal"/>
    <b v="0"/>
    <n v="6"/>
    <x v="0"/>
    <n v="1"/>
    <x v="0"/>
    <n v="0.18"/>
  </r>
  <r>
    <n v="336"/>
    <d v="2011-01-15T00:00:00"/>
    <n v="1"/>
    <n v="0"/>
    <n v="1"/>
    <x v="11"/>
    <x v="1"/>
    <s v="Normal"/>
    <b v="0"/>
    <n v="6"/>
    <x v="0"/>
    <n v="1"/>
    <x v="0"/>
    <n v="0.2"/>
  </r>
  <r>
    <n v="337"/>
    <d v="2011-01-15T00:00:00"/>
    <n v="1"/>
    <n v="0"/>
    <n v="1"/>
    <x v="12"/>
    <x v="2"/>
    <s v="Normal"/>
    <b v="0"/>
    <n v="6"/>
    <x v="0"/>
    <n v="1"/>
    <x v="0"/>
    <n v="0.24"/>
  </r>
  <r>
    <n v="338"/>
    <d v="2011-01-15T00:00:00"/>
    <n v="1"/>
    <n v="0"/>
    <n v="1"/>
    <x v="13"/>
    <x v="2"/>
    <s v="Normal"/>
    <b v="0"/>
    <n v="6"/>
    <x v="0"/>
    <n v="1"/>
    <x v="0"/>
    <n v="0.28000000000000003"/>
  </r>
  <r>
    <n v="339"/>
    <d v="2011-01-15T00:00:00"/>
    <n v="1"/>
    <n v="0"/>
    <n v="1"/>
    <x v="14"/>
    <x v="2"/>
    <s v="Normal"/>
    <b v="0"/>
    <n v="6"/>
    <x v="0"/>
    <n v="1"/>
    <x v="0"/>
    <n v="0.3"/>
  </r>
  <r>
    <n v="340"/>
    <d v="2011-01-15T00:00:00"/>
    <n v="1"/>
    <n v="0"/>
    <n v="1"/>
    <x v="15"/>
    <x v="2"/>
    <s v="Normal"/>
    <b v="0"/>
    <n v="6"/>
    <x v="0"/>
    <n v="2"/>
    <x v="1"/>
    <n v="0.32"/>
  </r>
  <r>
    <n v="341"/>
    <d v="2011-01-15T00:00:00"/>
    <n v="1"/>
    <n v="0"/>
    <n v="1"/>
    <x v="16"/>
    <x v="2"/>
    <s v="Normal"/>
    <b v="0"/>
    <n v="6"/>
    <x v="0"/>
    <n v="2"/>
    <x v="1"/>
    <n v="0.34"/>
  </r>
  <r>
    <n v="342"/>
    <d v="2011-01-15T00:00:00"/>
    <n v="1"/>
    <n v="0"/>
    <n v="1"/>
    <x v="17"/>
    <x v="2"/>
    <s v="Rush"/>
    <b v="0"/>
    <n v="6"/>
    <x v="0"/>
    <n v="2"/>
    <x v="1"/>
    <n v="0.32"/>
  </r>
  <r>
    <n v="343"/>
    <d v="2011-01-15T00:00:00"/>
    <n v="1"/>
    <n v="0"/>
    <n v="1"/>
    <x v="18"/>
    <x v="3"/>
    <s v="Rush"/>
    <b v="0"/>
    <n v="6"/>
    <x v="0"/>
    <n v="2"/>
    <x v="1"/>
    <n v="0.3"/>
  </r>
  <r>
    <n v="344"/>
    <d v="2011-01-15T00:00:00"/>
    <n v="1"/>
    <n v="0"/>
    <n v="1"/>
    <x v="19"/>
    <x v="3"/>
    <s v="Rush"/>
    <b v="0"/>
    <n v="6"/>
    <x v="0"/>
    <n v="2"/>
    <x v="1"/>
    <n v="0.32"/>
  </r>
  <r>
    <n v="345"/>
    <d v="2011-01-15T00:00:00"/>
    <n v="1"/>
    <n v="0"/>
    <n v="1"/>
    <x v="20"/>
    <x v="3"/>
    <s v="Normal"/>
    <b v="0"/>
    <n v="6"/>
    <x v="0"/>
    <n v="2"/>
    <x v="1"/>
    <n v="0.32"/>
  </r>
  <r>
    <n v="346"/>
    <d v="2011-01-15T00:00:00"/>
    <n v="1"/>
    <n v="0"/>
    <n v="1"/>
    <x v="21"/>
    <x v="3"/>
    <s v="Normal"/>
    <b v="0"/>
    <n v="6"/>
    <x v="0"/>
    <n v="2"/>
    <x v="1"/>
    <n v="0.32"/>
  </r>
  <r>
    <n v="347"/>
    <d v="2011-01-15T00:00:00"/>
    <n v="1"/>
    <n v="0"/>
    <n v="1"/>
    <x v="22"/>
    <x v="3"/>
    <s v="Normal"/>
    <b v="0"/>
    <n v="6"/>
    <x v="0"/>
    <n v="2"/>
    <x v="1"/>
    <n v="0.3"/>
  </r>
  <r>
    <n v="348"/>
    <d v="2011-01-15T00:00:00"/>
    <n v="1"/>
    <n v="0"/>
    <n v="1"/>
    <x v="23"/>
    <x v="3"/>
    <s v="Normal"/>
    <b v="0"/>
    <n v="6"/>
    <x v="0"/>
    <n v="1"/>
    <x v="0"/>
    <n v="0.3"/>
  </r>
  <r>
    <n v="349"/>
    <d v="2011-01-16T00:00:00"/>
    <n v="1"/>
    <n v="0"/>
    <n v="1"/>
    <x v="0"/>
    <x v="0"/>
    <s v="Normal"/>
    <b v="0"/>
    <n v="0"/>
    <x v="1"/>
    <n v="1"/>
    <x v="0"/>
    <n v="0.26"/>
  </r>
  <r>
    <n v="350"/>
    <d v="2011-01-16T00:00:00"/>
    <n v="1"/>
    <n v="0"/>
    <n v="1"/>
    <x v="1"/>
    <x v="0"/>
    <s v="Normal"/>
    <b v="0"/>
    <n v="0"/>
    <x v="1"/>
    <n v="1"/>
    <x v="0"/>
    <n v="0.26"/>
  </r>
  <r>
    <n v="351"/>
    <d v="2011-01-16T00:00:00"/>
    <n v="1"/>
    <n v="0"/>
    <n v="1"/>
    <x v="2"/>
    <x v="0"/>
    <s v="Normal"/>
    <b v="0"/>
    <n v="0"/>
    <x v="1"/>
    <n v="1"/>
    <x v="0"/>
    <n v="0.26"/>
  </r>
  <r>
    <n v="352"/>
    <d v="2011-01-16T00:00:00"/>
    <n v="1"/>
    <n v="0"/>
    <n v="1"/>
    <x v="3"/>
    <x v="0"/>
    <s v="Normal"/>
    <b v="0"/>
    <n v="0"/>
    <x v="1"/>
    <n v="1"/>
    <x v="0"/>
    <n v="0.22"/>
  </r>
  <r>
    <n v="353"/>
    <d v="2011-01-16T00:00:00"/>
    <n v="1"/>
    <n v="0"/>
    <n v="1"/>
    <x v="4"/>
    <x v="0"/>
    <s v="Normal"/>
    <b v="0"/>
    <n v="0"/>
    <x v="1"/>
    <n v="1"/>
    <x v="0"/>
    <n v="0.26"/>
  </r>
  <r>
    <n v="354"/>
    <d v="2011-01-16T00:00:00"/>
    <n v="1"/>
    <n v="0"/>
    <n v="1"/>
    <x v="5"/>
    <x v="0"/>
    <s v="Normal"/>
    <b v="0"/>
    <n v="0"/>
    <x v="1"/>
    <n v="2"/>
    <x v="1"/>
    <n v="0.26"/>
  </r>
  <r>
    <n v="355"/>
    <d v="2011-01-16T00:00:00"/>
    <n v="1"/>
    <n v="0"/>
    <n v="1"/>
    <x v="6"/>
    <x v="1"/>
    <s v="Normal"/>
    <b v="0"/>
    <n v="0"/>
    <x v="1"/>
    <n v="2"/>
    <x v="1"/>
    <n v="0.26"/>
  </r>
  <r>
    <n v="356"/>
    <d v="2011-01-16T00:00:00"/>
    <n v="1"/>
    <n v="0"/>
    <n v="1"/>
    <x v="7"/>
    <x v="1"/>
    <s v="Rush"/>
    <b v="0"/>
    <n v="0"/>
    <x v="1"/>
    <n v="2"/>
    <x v="1"/>
    <n v="0.24"/>
  </r>
  <r>
    <n v="357"/>
    <d v="2011-01-16T00:00:00"/>
    <n v="1"/>
    <n v="0"/>
    <n v="1"/>
    <x v="8"/>
    <x v="1"/>
    <s v="Rush"/>
    <b v="0"/>
    <n v="0"/>
    <x v="1"/>
    <n v="1"/>
    <x v="0"/>
    <n v="0.22"/>
  </r>
  <r>
    <n v="358"/>
    <d v="2011-01-16T00:00:00"/>
    <n v="1"/>
    <n v="0"/>
    <n v="1"/>
    <x v="9"/>
    <x v="1"/>
    <s v="Rush"/>
    <b v="0"/>
    <n v="0"/>
    <x v="1"/>
    <n v="1"/>
    <x v="0"/>
    <n v="0.22"/>
  </r>
  <r>
    <n v="359"/>
    <d v="2011-01-16T00:00:00"/>
    <n v="1"/>
    <n v="0"/>
    <n v="1"/>
    <x v="10"/>
    <x v="1"/>
    <s v="Normal"/>
    <b v="0"/>
    <n v="0"/>
    <x v="1"/>
    <n v="1"/>
    <x v="0"/>
    <n v="0.22"/>
  </r>
  <r>
    <n v="360"/>
    <d v="2011-01-16T00:00:00"/>
    <n v="1"/>
    <n v="0"/>
    <n v="1"/>
    <x v="11"/>
    <x v="1"/>
    <s v="Normal"/>
    <b v="0"/>
    <n v="0"/>
    <x v="1"/>
    <n v="1"/>
    <x v="0"/>
    <n v="0.24"/>
  </r>
  <r>
    <n v="361"/>
    <d v="2011-01-16T00:00:00"/>
    <n v="1"/>
    <n v="0"/>
    <n v="1"/>
    <x v="12"/>
    <x v="2"/>
    <s v="Normal"/>
    <b v="0"/>
    <n v="0"/>
    <x v="1"/>
    <n v="1"/>
    <x v="0"/>
    <n v="0.24"/>
  </r>
  <r>
    <n v="362"/>
    <d v="2011-01-16T00:00:00"/>
    <n v="1"/>
    <n v="0"/>
    <n v="1"/>
    <x v="13"/>
    <x v="2"/>
    <s v="Normal"/>
    <b v="0"/>
    <n v="0"/>
    <x v="1"/>
    <n v="1"/>
    <x v="0"/>
    <n v="0.26"/>
  </r>
  <r>
    <n v="363"/>
    <d v="2011-01-16T00:00:00"/>
    <n v="1"/>
    <n v="0"/>
    <n v="1"/>
    <x v="14"/>
    <x v="2"/>
    <s v="Normal"/>
    <b v="0"/>
    <n v="0"/>
    <x v="1"/>
    <n v="1"/>
    <x v="0"/>
    <n v="0.28000000000000003"/>
  </r>
  <r>
    <n v="364"/>
    <d v="2011-01-16T00:00:00"/>
    <n v="1"/>
    <n v="0"/>
    <n v="1"/>
    <x v="15"/>
    <x v="2"/>
    <s v="Normal"/>
    <b v="0"/>
    <n v="0"/>
    <x v="1"/>
    <n v="1"/>
    <x v="0"/>
    <n v="0.26"/>
  </r>
  <r>
    <n v="365"/>
    <d v="2011-01-16T00:00:00"/>
    <n v="1"/>
    <n v="0"/>
    <n v="1"/>
    <x v="16"/>
    <x v="2"/>
    <s v="Normal"/>
    <b v="0"/>
    <n v="0"/>
    <x v="1"/>
    <n v="1"/>
    <x v="0"/>
    <n v="0.24"/>
  </r>
  <r>
    <n v="366"/>
    <d v="2011-01-16T00:00:00"/>
    <n v="1"/>
    <n v="0"/>
    <n v="1"/>
    <x v="17"/>
    <x v="2"/>
    <s v="Rush"/>
    <b v="0"/>
    <n v="0"/>
    <x v="1"/>
    <n v="1"/>
    <x v="0"/>
    <n v="0.22"/>
  </r>
  <r>
    <n v="367"/>
    <d v="2011-01-16T00:00:00"/>
    <n v="1"/>
    <n v="0"/>
    <n v="1"/>
    <x v="18"/>
    <x v="3"/>
    <s v="Rush"/>
    <b v="0"/>
    <n v="0"/>
    <x v="1"/>
    <n v="1"/>
    <x v="0"/>
    <n v="0.2"/>
  </r>
  <r>
    <n v="368"/>
    <d v="2011-01-16T00:00:00"/>
    <n v="1"/>
    <n v="0"/>
    <n v="1"/>
    <x v="19"/>
    <x v="3"/>
    <s v="Rush"/>
    <b v="0"/>
    <n v="0"/>
    <x v="1"/>
    <n v="1"/>
    <x v="0"/>
    <n v="0.18"/>
  </r>
  <r>
    <n v="369"/>
    <d v="2011-01-16T00:00:00"/>
    <n v="1"/>
    <n v="0"/>
    <n v="1"/>
    <x v="20"/>
    <x v="3"/>
    <s v="Normal"/>
    <b v="0"/>
    <n v="0"/>
    <x v="1"/>
    <n v="1"/>
    <x v="0"/>
    <n v="0.18"/>
  </r>
  <r>
    <n v="370"/>
    <d v="2011-01-16T00:00:00"/>
    <n v="1"/>
    <n v="0"/>
    <n v="1"/>
    <x v="21"/>
    <x v="3"/>
    <s v="Normal"/>
    <b v="0"/>
    <n v="0"/>
    <x v="1"/>
    <n v="1"/>
    <x v="0"/>
    <n v="0.18"/>
  </r>
  <r>
    <n v="371"/>
    <d v="2011-01-16T00:00:00"/>
    <n v="1"/>
    <n v="0"/>
    <n v="1"/>
    <x v="22"/>
    <x v="3"/>
    <s v="Normal"/>
    <b v="0"/>
    <n v="0"/>
    <x v="1"/>
    <n v="2"/>
    <x v="1"/>
    <n v="0.2"/>
  </r>
  <r>
    <n v="372"/>
    <d v="2011-01-16T00:00:00"/>
    <n v="1"/>
    <n v="0"/>
    <n v="1"/>
    <x v="23"/>
    <x v="3"/>
    <s v="Normal"/>
    <b v="0"/>
    <n v="0"/>
    <x v="1"/>
    <n v="2"/>
    <x v="1"/>
    <n v="0.2"/>
  </r>
  <r>
    <n v="373"/>
    <d v="2011-01-17T00:00:00"/>
    <n v="1"/>
    <n v="0"/>
    <n v="1"/>
    <x v="0"/>
    <x v="0"/>
    <s v="Normal"/>
    <b v="1"/>
    <n v="1"/>
    <x v="2"/>
    <n v="2"/>
    <x v="1"/>
    <n v="0.2"/>
  </r>
  <r>
    <n v="374"/>
    <d v="2011-01-17T00:00:00"/>
    <n v="1"/>
    <n v="0"/>
    <n v="1"/>
    <x v="1"/>
    <x v="0"/>
    <s v="Normal"/>
    <b v="1"/>
    <n v="1"/>
    <x v="2"/>
    <n v="2"/>
    <x v="1"/>
    <n v="0.2"/>
  </r>
  <r>
    <n v="375"/>
    <d v="2011-01-17T00:00:00"/>
    <n v="1"/>
    <n v="0"/>
    <n v="1"/>
    <x v="2"/>
    <x v="0"/>
    <s v="Normal"/>
    <b v="1"/>
    <n v="1"/>
    <x v="2"/>
    <n v="2"/>
    <x v="1"/>
    <n v="0.18"/>
  </r>
  <r>
    <n v="376"/>
    <d v="2011-01-17T00:00:00"/>
    <n v="1"/>
    <n v="0"/>
    <n v="1"/>
    <x v="3"/>
    <x v="0"/>
    <s v="Normal"/>
    <b v="1"/>
    <n v="1"/>
    <x v="2"/>
    <n v="2"/>
    <x v="1"/>
    <n v="0.18"/>
  </r>
  <r>
    <n v="377"/>
    <d v="2011-01-17T00:00:00"/>
    <n v="1"/>
    <n v="0"/>
    <n v="1"/>
    <x v="4"/>
    <x v="0"/>
    <s v="Normal"/>
    <b v="1"/>
    <n v="1"/>
    <x v="2"/>
    <n v="2"/>
    <x v="1"/>
    <n v="0.18"/>
  </r>
  <r>
    <n v="378"/>
    <d v="2011-01-17T00:00:00"/>
    <n v="1"/>
    <n v="0"/>
    <n v="1"/>
    <x v="5"/>
    <x v="0"/>
    <s v="Normal"/>
    <b v="1"/>
    <n v="1"/>
    <x v="2"/>
    <n v="2"/>
    <x v="1"/>
    <n v="0.18"/>
  </r>
  <r>
    <n v="379"/>
    <d v="2011-01-17T00:00:00"/>
    <n v="1"/>
    <n v="0"/>
    <n v="1"/>
    <x v="6"/>
    <x v="1"/>
    <s v="Normal"/>
    <b v="1"/>
    <n v="1"/>
    <x v="2"/>
    <n v="2"/>
    <x v="1"/>
    <n v="0.18"/>
  </r>
  <r>
    <n v="380"/>
    <d v="2011-01-17T00:00:00"/>
    <n v="1"/>
    <n v="0"/>
    <n v="1"/>
    <x v="7"/>
    <x v="1"/>
    <s v="Rush"/>
    <b v="1"/>
    <n v="1"/>
    <x v="2"/>
    <n v="2"/>
    <x v="1"/>
    <n v="0.16"/>
  </r>
  <r>
    <n v="381"/>
    <d v="2011-01-17T00:00:00"/>
    <n v="1"/>
    <n v="0"/>
    <n v="1"/>
    <x v="8"/>
    <x v="1"/>
    <s v="Rush"/>
    <b v="1"/>
    <n v="1"/>
    <x v="2"/>
    <n v="2"/>
    <x v="1"/>
    <n v="0.16"/>
  </r>
  <r>
    <n v="382"/>
    <d v="2011-01-17T00:00:00"/>
    <n v="1"/>
    <n v="0"/>
    <n v="1"/>
    <x v="9"/>
    <x v="1"/>
    <s v="Rush"/>
    <b v="1"/>
    <n v="1"/>
    <x v="2"/>
    <n v="2"/>
    <x v="1"/>
    <n v="0.16"/>
  </r>
  <r>
    <n v="383"/>
    <d v="2011-01-17T00:00:00"/>
    <n v="1"/>
    <n v="0"/>
    <n v="1"/>
    <x v="10"/>
    <x v="1"/>
    <s v="Normal"/>
    <b v="1"/>
    <n v="1"/>
    <x v="2"/>
    <n v="2"/>
    <x v="1"/>
    <n v="0.16"/>
  </r>
  <r>
    <n v="384"/>
    <d v="2011-01-17T00:00:00"/>
    <n v="1"/>
    <n v="0"/>
    <n v="1"/>
    <x v="11"/>
    <x v="1"/>
    <s v="Normal"/>
    <b v="1"/>
    <n v="1"/>
    <x v="2"/>
    <n v="2"/>
    <x v="1"/>
    <n v="0.16"/>
  </r>
  <r>
    <n v="385"/>
    <d v="2011-01-17T00:00:00"/>
    <n v="1"/>
    <n v="0"/>
    <n v="1"/>
    <x v="12"/>
    <x v="2"/>
    <s v="Normal"/>
    <b v="1"/>
    <n v="1"/>
    <x v="2"/>
    <n v="2"/>
    <x v="1"/>
    <n v="0.18"/>
  </r>
  <r>
    <n v="386"/>
    <d v="2011-01-17T00:00:00"/>
    <n v="1"/>
    <n v="0"/>
    <n v="1"/>
    <x v="13"/>
    <x v="2"/>
    <s v="Normal"/>
    <b v="1"/>
    <n v="1"/>
    <x v="2"/>
    <n v="2"/>
    <x v="1"/>
    <n v="0.18"/>
  </r>
  <r>
    <n v="387"/>
    <d v="2011-01-17T00:00:00"/>
    <n v="1"/>
    <n v="0"/>
    <n v="1"/>
    <x v="14"/>
    <x v="2"/>
    <s v="Normal"/>
    <b v="1"/>
    <n v="1"/>
    <x v="2"/>
    <n v="2"/>
    <x v="1"/>
    <n v="0.18"/>
  </r>
  <r>
    <n v="388"/>
    <d v="2011-01-17T00:00:00"/>
    <n v="1"/>
    <n v="0"/>
    <n v="1"/>
    <x v="15"/>
    <x v="2"/>
    <s v="Normal"/>
    <b v="1"/>
    <n v="1"/>
    <x v="2"/>
    <n v="2"/>
    <x v="1"/>
    <n v="0.2"/>
  </r>
  <r>
    <n v="389"/>
    <d v="2011-01-17T00:00:00"/>
    <n v="1"/>
    <n v="0"/>
    <n v="1"/>
    <x v="16"/>
    <x v="2"/>
    <s v="Normal"/>
    <b v="1"/>
    <n v="1"/>
    <x v="2"/>
    <n v="2"/>
    <x v="1"/>
    <n v="0.2"/>
  </r>
  <r>
    <n v="390"/>
    <d v="2011-01-17T00:00:00"/>
    <n v="1"/>
    <n v="0"/>
    <n v="1"/>
    <x v="17"/>
    <x v="2"/>
    <s v="Rush"/>
    <b v="1"/>
    <n v="1"/>
    <x v="2"/>
    <n v="1"/>
    <x v="0"/>
    <n v="0.2"/>
  </r>
  <r>
    <n v="391"/>
    <d v="2011-01-17T00:00:00"/>
    <n v="1"/>
    <n v="0"/>
    <n v="1"/>
    <x v="18"/>
    <x v="3"/>
    <s v="Rush"/>
    <b v="1"/>
    <n v="1"/>
    <x v="2"/>
    <n v="2"/>
    <x v="1"/>
    <n v="0.18"/>
  </r>
  <r>
    <n v="392"/>
    <d v="2011-01-17T00:00:00"/>
    <n v="1"/>
    <n v="0"/>
    <n v="1"/>
    <x v="19"/>
    <x v="3"/>
    <s v="Rush"/>
    <b v="1"/>
    <n v="1"/>
    <x v="2"/>
    <n v="3"/>
    <x v="2"/>
    <n v="0.18"/>
  </r>
  <r>
    <n v="393"/>
    <d v="2011-01-17T00:00:00"/>
    <n v="1"/>
    <n v="0"/>
    <n v="1"/>
    <x v="20"/>
    <x v="3"/>
    <s v="Normal"/>
    <b v="1"/>
    <n v="1"/>
    <x v="2"/>
    <n v="3"/>
    <x v="2"/>
    <n v="0.16"/>
  </r>
  <r>
    <n v="394"/>
    <d v="2011-01-17T00:00:00"/>
    <n v="1"/>
    <n v="0"/>
    <n v="1"/>
    <x v="21"/>
    <x v="3"/>
    <s v="Normal"/>
    <b v="1"/>
    <n v="1"/>
    <x v="2"/>
    <n v="3"/>
    <x v="2"/>
    <n v="0.16"/>
  </r>
  <r>
    <n v="395"/>
    <d v="2011-01-17T00:00:00"/>
    <n v="1"/>
    <n v="0"/>
    <n v="1"/>
    <x v="22"/>
    <x v="3"/>
    <s v="Normal"/>
    <b v="1"/>
    <n v="1"/>
    <x v="2"/>
    <n v="3"/>
    <x v="2"/>
    <n v="0.14000000000000001"/>
  </r>
  <r>
    <n v="396"/>
    <d v="2011-01-17T00:00:00"/>
    <n v="1"/>
    <n v="0"/>
    <n v="1"/>
    <x v="23"/>
    <x v="3"/>
    <s v="Normal"/>
    <b v="1"/>
    <n v="1"/>
    <x v="2"/>
    <n v="3"/>
    <x v="2"/>
    <n v="0.16"/>
  </r>
  <r>
    <n v="397"/>
    <d v="2011-01-18T00:00:00"/>
    <n v="1"/>
    <n v="0"/>
    <n v="1"/>
    <x v="12"/>
    <x v="2"/>
    <s v="Normal"/>
    <b v="0"/>
    <n v="2"/>
    <x v="3"/>
    <n v="2"/>
    <x v="1"/>
    <n v="0.2"/>
  </r>
  <r>
    <n v="398"/>
    <d v="2011-01-18T00:00:00"/>
    <n v="1"/>
    <n v="0"/>
    <n v="1"/>
    <x v="13"/>
    <x v="2"/>
    <s v="Normal"/>
    <b v="0"/>
    <n v="2"/>
    <x v="3"/>
    <n v="2"/>
    <x v="1"/>
    <n v="0.2"/>
  </r>
  <r>
    <n v="399"/>
    <d v="2011-01-18T00:00:00"/>
    <n v="1"/>
    <n v="0"/>
    <n v="1"/>
    <x v="14"/>
    <x v="2"/>
    <s v="Normal"/>
    <b v="0"/>
    <n v="2"/>
    <x v="3"/>
    <n v="2"/>
    <x v="1"/>
    <n v="0.22"/>
  </r>
  <r>
    <n v="400"/>
    <d v="2011-01-18T00:00:00"/>
    <n v="1"/>
    <n v="0"/>
    <n v="1"/>
    <x v="15"/>
    <x v="2"/>
    <s v="Normal"/>
    <b v="0"/>
    <n v="2"/>
    <x v="3"/>
    <n v="2"/>
    <x v="1"/>
    <n v="0.22"/>
  </r>
  <r>
    <n v="401"/>
    <d v="2011-01-18T00:00:00"/>
    <n v="1"/>
    <n v="0"/>
    <n v="1"/>
    <x v="16"/>
    <x v="2"/>
    <s v="Normal"/>
    <b v="0"/>
    <n v="2"/>
    <x v="3"/>
    <n v="2"/>
    <x v="1"/>
    <n v="0.22"/>
  </r>
  <r>
    <n v="402"/>
    <d v="2011-01-18T00:00:00"/>
    <n v="1"/>
    <n v="0"/>
    <n v="1"/>
    <x v="17"/>
    <x v="2"/>
    <s v="Rush"/>
    <b v="0"/>
    <n v="2"/>
    <x v="3"/>
    <n v="2"/>
    <x v="1"/>
    <n v="0.22"/>
  </r>
  <r>
    <n v="403"/>
    <d v="2011-01-18T00:00:00"/>
    <n v="1"/>
    <n v="0"/>
    <n v="1"/>
    <x v="18"/>
    <x v="3"/>
    <s v="Rush"/>
    <b v="0"/>
    <n v="2"/>
    <x v="3"/>
    <n v="2"/>
    <x v="1"/>
    <n v="0.22"/>
  </r>
  <r>
    <n v="404"/>
    <d v="2011-01-18T00:00:00"/>
    <n v="1"/>
    <n v="0"/>
    <n v="1"/>
    <x v="19"/>
    <x v="3"/>
    <s v="Rush"/>
    <b v="0"/>
    <n v="2"/>
    <x v="3"/>
    <n v="2"/>
    <x v="1"/>
    <n v="0.22"/>
  </r>
  <r>
    <n v="405"/>
    <d v="2011-01-18T00:00:00"/>
    <n v="1"/>
    <n v="0"/>
    <n v="1"/>
    <x v="20"/>
    <x v="3"/>
    <s v="Normal"/>
    <b v="0"/>
    <n v="2"/>
    <x v="3"/>
    <n v="2"/>
    <x v="1"/>
    <n v="0.22"/>
  </r>
  <r>
    <n v="406"/>
    <d v="2011-01-18T00:00:00"/>
    <n v="1"/>
    <n v="0"/>
    <n v="1"/>
    <x v="21"/>
    <x v="3"/>
    <s v="Normal"/>
    <b v="0"/>
    <n v="2"/>
    <x v="3"/>
    <n v="2"/>
    <x v="1"/>
    <n v="0.22"/>
  </r>
  <r>
    <n v="407"/>
    <d v="2011-01-18T00:00:00"/>
    <n v="1"/>
    <n v="0"/>
    <n v="1"/>
    <x v="22"/>
    <x v="3"/>
    <s v="Normal"/>
    <b v="0"/>
    <n v="2"/>
    <x v="3"/>
    <n v="2"/>
    <x v="1"/>
    <n v="0.22"/>
  </r>
  <r>
    <n v="408"/>
    <d v="2011-01-18T00:00:00"/>
    <n v="1"/>
    <n v="0"/>
    <n v="1"/>
    <x v="23"/>
    <x v="3"/>
    <s v="Normal"/>
    <b v="0"/>
    <n v="2"/>
    <x v="3"/>
    <n v="2"/>
    <x v="1"/>
    <n v="0.22"/>
  </r>
  <r>
    <n v="409"/>
    <d v="2011-01-19T00:00:00"/>
    <n v="1"/>
    <n v="0"/>
    <n v="1"/>
    <x v="0"/>
    <x v="0"/>
    <s v="Normal"/>
    <b v="0"/>
    <n v="3"/>
    <x v="4"/>
    <n v="2"/>
    <x v="1"/>
    <n v="0.22"/>
  </r>
  <r>
    <n v="410"/>
    <d v="2011-01-19T00:00:00"/>
    <n v="1"/>
    <n v="0"/>
    <n v="1"/>
    <x v="1"/>
    <x v="0"/>
    <s v="Normal"/>
    <b v="0"/>
    <n v="3"/>
    <x v="4"/>
    <n v="3"/>
    <x v="2"/>
    <n v="0.22"/>
  </r>
  <r>
    <n v="411"/>
    <d v="2011-01-19T00:00:00"/>
    <n v="1"/>
    <n v="0"/>
    <n v="1"/>
    <x v="2"/>
    <x v="0"/>
    <s v="Normal"/>
    <b v="0"/>
    <n v="3"/>
    <x v="4"/>
    <n v="3"/>
    <x v="2"/>
    <n v="0.22"/>
  </r>
  <r>
    <n v="412"/>
    <d v="2011-01-19T00:00:00"/>
    <n v="1"/>
    <n v="0"/>
    <n v="1"/>
    <x v="4"/>
    <x v="0"/>
    <s v="Normal"/>
    <b v="0"/>
    <n v="3"/>
    <x v="4"/>
    <n v="3"/>
    <x v="2"/>
    <n v="0.22"/>
  </r>
  <r>
    <n v="413"/>
    <d v="2011-01-19T00:00:00"/>
    <n v="1"/>
    <n v="0"/>
    <n v="1"/>
    <x v="5"/>
    <x v="0"/>
    <s v="Normal"/>
    <b v="0"/>
    <n v="3"/>
    <x v="4"/>
    <n v="2"/>
    <x v="1"/>
    <n v="0.22"/>
  </r>
  <r>
    <n v="414"/>
    <d v="2011-01-19T00:00:00"/>
    <n v="1"/>
    <n v="0"/>
    <n v="1"/>
    <x v="6"/>
    <x v="1"/>
    <s v="Normal"/>
    <b v="0"/>
    <n v="3"/>
    <x v="4"/>
    <n v="2"/>
    <x v="1"/>
    <n v="0.22"/>
  </r>
  <r>
    <n v="415"/>
    <d v="2011-01-19T00:00:00"/>
    <n v="1"/>
    <n v="0"/>
    <n v="1"/>
    <x v="7"/>
    <x v="1"/>
    <s v="Rush"/>
    <b v="0"/>
    <n v="3"/>
    <x v="4"/>
    <n v="2"/>
    <x v="1"/>
    <n v="0.24"/>
  </r>
  <r>
    <n v="416"/>
    <d v="2011-01-19T00:00:00"/>
    <n v="1"/>
    <n v="0"/>
    <n v="1"/>
    <x v="8"/>
    <x v="1"/>
    <s v="Rush"/>
    <b v="0"/>
    <n v="3"/>
    <x v="4"/>
    <n v="2"/>
    <x v="1"/>
    <n v="0.24"/>
  </r>
  <r>
    <n v="417"/>
    <d v="2011-01-19T00:00:00"/>
    <n v="1"/>
    <n v="0"/>
    <n v="1"/>
    <x v="9"/>
    <x v="1"/>
    <s v="Rush"/>
    <b v="0"/>
    <n v="3"/>
    <x v="4"/>
    <n v="2"/>
    <x v="1"/>
    <n v="0.24"/>
  </r>
  <r>
    <n v="418"/>
    <d v="2011-01-19T00:00:00"/>
    <n v="1"/>
    <n v="0"/>
    <n v="1"/>
    <x v="10"/>
    <x v="1"/>
    <s v="Normal"/>
    <b v="0"/>
    <n v="3"/>
    <x v="4"/>
    <n v="2"/>
    <x v="1"/>
    <n v="0.26"/>
  </r>
  <r>
    <n v="419"/>
    <d v="2011-01-19T00:00:00"/>
    <n v="1"/>
    <n v="0"/>
    <n v="1"/>
    <x v="11"/>
    <x v="1"/>
    <s v="Normal"/>
    <b v="0"/>
    <n v="3"/>
    <x v="4"/>
    <n v="2"/>
    <x v="1"/>
    <n v="0.28000000000000003"/>
  </r>
  <r>
    <n v="420"/>
    <d v="2011-01-19T00:00:00"/>
    <n v="1"/>
    <n v="0"/>
    <n v="1"/>
    <x v="12"/>
    <x v="2"/>
    <s v="Normal"/>
    <b v="0"/>
    <n v="3"/>
    <x v="4"/>
    <n v="2"/>
    <x v="1"/>
    <n v="0.3"/>
  </r>
  <r>
    <n v="421"/>
    <d v="2011-01-19T00:00:00"/>
    <n v="1"/>
    <n v="0"/>
    <n v="1"/>
    <x v="13"/>
    <x v="2"/>
    <s v="Normal"/>
    <b v="0"/>
    <n v="3"/>
    <x v="4"/>
    <n v="1"/>
    <x v="0"/>
    <n v="0.4"/>
  </r>
  <r>
    <n v="422"/>
    <d v="2011-01-19T00:00:00"/>
    <n v="1"/>
    <n v="0"/>
    <n v="1"/>
    <x v="14"/>
    <x v="2"/>
    <s v="Normal"/>
    <b v="0"/>
    <n v="3"/>
    <x v="4"/>
    <n v="1"/>
    <x v="0"/>
    <n v="0.4"/>
  </r>
  <r>
    <n v="423"/>
    <d v="2011-01-19T00:00:00"/>
    <n v="1"/>
    <n v="0"/>
    <n v="1"/>
    <x v="15"/>
    <x v="2"/>
    <s v="Normal"/>
    <b v="0"/>
    <n v="3"/>
    <x v="4"/>
    <n v="1"/>
    <x v="0"/>
    <n v="0.4"/>
  </r>
  <r>
    <n v="424"/>
    <d v="2011-01-19T00:00:00"/>
    <n v="1"/>
    <n v="0"/>
    <n v="1"/>
    <x v="16"/>
    <x v="2"/>
    <s v="Normal"/>
    <b v="0"/>
    <n v="3"/>
    <x v="4"/>
    <n v="1"/>
    <x v="0"/>
    <n v="0.38"/>
  </r>
  <r>
    <n v="425"/>
    <d v="2011-01-19T00:00:00"/>
    <n v="1"/>
    <n v="0"/>
    <n v="1"/>
    <x v="17"/>
    <x v="2"/>
    <s v="Rush"/>
    <b v="0"/>
    <n v="3"/>
    <x v="4"/>
    <n v="1"/>
    <x v="0"/>
    <n v="0.36"/>
  </r>
  <r>
    <n v="426"/>
    <d v="2011-01-19T00:00:00"/>
    <n v="1"/>
    <n v="0"/>
    <n v="1"/>
    <x v="18"/>
    <x v="3"/>
    <s v="Rush"/>
    <b v="0"/>
    <n v="3"/>
    <x v="4"/>
    <n v="1"/>
    <x v="0"/>
    <n v="0.34"/>
  </r>
  <r>
    <n v="427"/>
    <d v="2011-01-19T00:00:00"/>
    <n v="1"/>
    <n v="0"/>
    <n v="1"/>
    <x v="19"/>
    <x v="3"/>
    <s v="Rush"/>
    <b v="0"/>
    <n v="3"/>
    <x v="4"/>
    <n v="1"/>
    <x v="0"/>
    <n v="0.32"/>
  </r>
  <r>
    <n v="428"/>
    <d v="2011-01-19T00:00:00"/>
    <n v="1"/>
    <n v="0"/>
    <n v="1"/>
    <x v="20"/>
    <x v="3"/>
    <s v="Normal"/>
    <b v="0"/>
    <n v="3"/>
    <x v="4"/>
    <n v="1"/>
    <x v="0"/>
    <n v="0.32"/>
  </r>
  <r>
    <n v="429"/>
    <d v="2011-01-19T00:00:00"/>
    <n v="1"/>
    <n v="0"/>
    <n v="1"/>
    <x v="21"/>
    <x v="3"/>
    <s v="Normal"/>
    <b v="0"/>
    <n v="3"/>
    <x v="4"/>
    <n v="1"/>
    <x v="0"/>
    <n v="0.32"/>
  </r>
  <r>
    <n v="430"/>
    <d v="2011-01-19T00:00:00"/>
    <n v="1"/>
    <n v="0"/>
    <n v="1"/>
    <x v="22"/>
    <x v="3"/>
    <s v="Normal"/>
    <b v="0"/>
    <n v="3"/>
    <x v="4"/>
    <n v="1"/>
    <x v="0"/>
    <n v="0.3"/>
  </r>
  <r>
    <n v="431"/>
    <d v="2011-01-19T00:00:00"/>
    <n v="1"/>
    <n v="0"/>
    <n v="1"/>
    <x v="23"/>
    <x v="3"/>
    <s v="Normal"/>
    <b v="0"/>
    <n v="3"/>
    <x v="4"/>
    <n v="1"/>
    <x v="0"/>
    <n v="0.3"/>
  </r>
  <r>
    <n v="432"/>
    <d v="2011-01-20T00:00:00"/>
    <n v="1"/>
    <n v="0"/>
    <n v="1"/>
    <x v="0"/>
    <x v="0"/>
    <s v="Normal"/>
    <b v="0"/>
    <n v="4"/>
    <x v="5"/>
    <n v="1"/>
    <x v="0"/>
    <n v="0.26"/>
  </r>
  <r>
    <n v="433"/>
    <d v="2011-01-20T00:00:00"/>
    <n v="1"/>
    <n v="0"/>
    <n v="1"/>
    <x v="1"/>
    <x v="0"/>
    <s v="Normal"/>
    <b v="0"/>
    <n v="4"/>
    <x v="5"/>
    <n v="1"/>
    <x v="0"/>
    <n v="0.26"/>
  </r>
  <r>
    <n v="434"/>
    <d v="2011-01-20T00:00:00"/>
    <n v="1"/>
    <n v="0"/>
    <n v="1"/>
    <x v="2"/>
    <x v="0"/>
    <s v="Normal"/>
    <b v="0"/>
    <n v="4"/>
    <x v="5"/>
    <n v="1"/>
    <x v="0"/>
    <n v="0.26"/>
  </r>
  <r>
    <n v="435"/>
    <d v="2011-01-20T00:00:00"/>
    <n v="1"/>
    <n v="0"/>
    <n v="1"/>
    <x v="3"/>
    <x v="0"/>
    <s v="Normal"/>
    <b v="0"/>
    <n v="4"/>
    <x v="5"/>
    <n v="1"/>
    <x v="0"/>
    <n v="0.26"/>
  </r>
  <r>
    <n v="436"/>
    <d v="2011-01-20T00:00:00"/>
    <n v="1"/>
    <n v="0"/>
    <n v="1"/>
    <x v="4"/>
    <x v="0"/>
    <s v="Normal"/>
    <b v="0"/>
    <n v="4"/>
    <x v="5"/>
    <n v="1"/>
    <x v="0"/>
    <n v="0.26"/>
  </r>
  <r>
    <n v="437"/>
    <d v="2011-01-20T00:00:00"/>
    <n v="1"/>
    <n v="0"/>
    <n v="1"/>
    <x v="5"/>
    <x v="0"/>
    <s v="Normal"/>
    <b v="0"/>
    <n v="4"/>
    <x v="5"/>
    <n v="1"/>
    <x v="0"/>
    <n v="0.24"/>
  </r>
  <r>
    <n v="438"/>
    <d v="2011-01-20T00:00:00"/>
    <n v="1"/>
    <n v="0"/>
    <n v="1"/>
    <x v="6"/>
    <x v="1"/>
    <s v="Normal"/>
    <b v="0"/>
    <n v="4"/>
    <x v="5"/>
    <n v="1"/>
    <x v="0"/>
    <n v="0.22"/>
  </r>
  <r>
    <n v="439"/>
    <d v="2011-01-20T00:00:00"/>
    <n v="1"/>
    <n v="0"/>
    <n v="1"/>
    <x v="7"/>
    <x v="1"/>
    <s v="Rush"/>
    <b v="0"/>
    <n v="4"/>
    <x v="5"/>
    <n v="1"/>
    <x v="0"/>
    <n v="0.22"/>
  </r>
  <r>
    <n v="440"/>
    <d v="2011-01-20T00:00:00"/>
    <n v="1"/>
    <n v="0"/>
    <n v="1"/>
    <x v="8"/>
    <x v="1"/>
    <s v="Rush"/>
    <b v="0"/>
    <n v="4"/>
    <x v="5"/>
    <n v="1"/>
    <x v="0"/>
    <n v="0.22"/>
  </r>
  <r>
    <n v="441"/>
    <d v="2011-01-20T00:00:00"/>
    <n v="1"/>
    <n v="0"/>
    <n v="1"/>
    <x v="9"/>
    <x v="1"/>
    <s v="Rush"/>
    <b v="0"/>
    <n v="4"/>
    <x v="5"/>
    <n v="2"/>
    <x v="1"/>
    <n v="0.24"/>
  </r>
  <r>
    <n v="442"/>
    <d v="2011-01-20T00:00:00"/>
    <n v="1"/>
    <n v="0"/>
    <n v="1"/>
    <x v="10"/>
    <x v="1"/>
    <s v="Normal"/>
    <b v="0"/>
    <n v="4"/>
    <x v="5"/>
    <n v="1"/>
    <x v="0"/>
    <n v="0.26"/>
  </r>
  <r>
    <n v="443"/>
    <d v="2011-01-20T00:00:00"/>
    <n v="1"/>
    <n v="0"/>
    <n v="1"/>
    <x v="11"/>
    <x v="1"/>
    <s v="Normal"/>
    <b v="0"/>
    <n v="4"/>
    <x v="5"/>
    <n v="2"/>
    <x v="1"/>
    <n v="0.28000000000000003"/>
  </r>
  <r>
    <n v="444"/>
    <d v="2011-01-20T00:00:00"/>
    <n v="1"/>
    <n v="0"/>
    <n v="1"/>
    <x v="12"/>
    <x v="2"/>
    <s v="Normal"/>
    <b v="0"/>
    <n v="4"/>
    <x v="5"/>
    <n v="2"/>
    <x v="1"/>
    <n v="0.3"/>
  </r>
  <r>
    <n v="445"/>
    <d v="2011-01-20T00:00:00"/>
    <n v="1"/>
    <n v="0"/>
    <n v="1"/>
    <x v="13"/>
    <x v="2"/>
    <s v="Normal"/>
    <b v="0"/>
    <n v="4"/>
    <x v="5"/>
    <n v="2"/>
    <x v="1"/>
    <n v="0.28000000000000003"/>
  </r>
  <r>
    <n v="446"/>
    <d v="2011-01-20T00:00:00"/>
    <n v="1"/>
    <n v="0"/>
    <n v="1"/>
    <x v="14"/>
    <x v="2"/>
    <s v="Normal"/>
    <b v="0"/>
    <n v="4"/>
    <x v="5"/>
    <n v="2"/>
    <x v="1"/>
    <n v="0.3"/>
  </r>
  <r>
    <n v="447"/>
    <d v="2011-01-20T00:00:00"/>
    <n v="1"/>
    <n v="0"/>
    <n v="1"/>
    <x v="15"/>
    <x v="2"/>
    <s v="Normal"/>
    <b v="0"/>
    <n v="4"/>
    <x v="5"/>
    <n v="2"/>
    <x v="1"/>
    <n v="0.32"/>
  </r>
  <r>
    <n v="448"/>
    <d v="2011-01-20T00:00:00"/>
    <n v="1"/>
    <n v="0"/>
    <n v="1"/>
    <x v="16"/>
    <x v="2"/>
    <s v="Normal"/>
    <b v="0"/>
    <n v="4"/>
    <x v="5"/>
    <n v="2"/>
    <x v="1"/>
    <n v="0.3"/>
  </r>
  <r>
    <n v="449"/>
    <d v="2011-01-20T00:00:00"/>
    <n v="1"/>
    <n v="0"/>
    <n v="1"/>
    <x v="17"/>
    <x v="2"/>
    <s v="Rush"/>
    <b v="0"/>
    <n v="4"/>
    <x v="5"/>
    <n v="2"/>
    <x v="1"/>
    <n v="0.3"/>
  </r>
  <r>
    <n v="450"/>
    <d v="2011-01-20T00:00:00"/>
    <n v="1"/>
    <n v="0"/>
    <n v="1"/>
    <x v="18"/>
    <x v="3"/>
    <s v="Rush"/>
    <b v="0"/>
    <n v="4"/>
    <x v="5"/>
    <n v="2"/>
    <x v="1"/>
    <n v="0.26"/>
  </r>
  <r>
    <n v="451"/>
    <d v="2011-01-20T00:00:00"/>
    <n v="1"/>
    <n v="0"/>
    <n v="1"/>
    <x v="19"/>
    <x v="3"/>
    <s v="Rush"/>
    <b v="0"/>
    <n v="4"/>
    <x v="5"/>
    <n v="1"/>
    <x v="0"/>
    <n v="0.26"/>
  </r>
  <r>
    <n v="452"/>
    <d v="2011-01-20T00:00:00"/>
    <n v="1"/>
    <n v="0"/>
    <n v="1"/>
    <x v="20"/>
    <x v="3"/>
    <s v="Normal"/>
    <b v="0"/>
    <n v="4"/>
    <x v="5"/>
    <n v="2"/>
    <x v="1"/>
    <n v="0.26"/>
  </r>
  <r>
    <n v="453"/>
    <d v="2011-01-20T00:00:00"/>
    <n v="1"/>
    <n v="0"/>
    <n v="1"/>
    <x v="21"/>
    <x v="3"/>
    <s v="Normal"/>
    <b v="0"/>
    <n v="4"/>
    <x v="5"/>
    <n v="2"/>
    <x v="1"/>
    <n v="0.24"/>
  </r>
  <r>
    <n v="454"/>
    <d v="2011-01-20T00:00:00"/>
    <n v="1"/>
    <n v="0"/>
    <n v="1"/>
    <x v="22"/>
    <x v="3"/>
    <s v="Normal"/>
    <b v="0"/>
    <n v="4"/>
    <x v="5"/>
    <n v="2"/>
    <x v="1"/>
    <n v="0.24"/>
  </r>
  <r>
    <n v="455"/>
    <d v="2011-01-20T00:00:00"/>
    <n v="1"/>
    <n v="0"/>
    <n v="1"/>
    <x v="23"/>
    <x v="3"/>
    <s v="Normal"/>
    <b v="0"/>
    <n v="4"/>
    <x v="5"/>
    <n v="2"/>
    <x v="1"/>
    <n v="0.24"/>
  </r>
  <r>
    <n v="456"/>
    <d v="2011-01-21T00:00:00"/>
    <n v="1"/>
    <n v="0"/>
    <n v="1"/>
    <x v="0"/>
    <x v="0"/>
    <s v="Normal"/>
    <b v="0"/>
    <n v="5"/>
    <x v="6"/>
    <n v="2"/>
    <x v="1"/>
    <n v="0.24"/>
  </r>
  <r>
    <n v="457"/>
    <d v="2011-01-21T00:00:00"/>
    <n v="1"/>
    <n v="0"/>
    <n v="1"/>
    <x v="1"/>
    <x v="0"/>
    <s v="Normal"/>
    <b v="0"/>
    <n v="5"/>
    <x v="6"/>
    <n v="2"/>
    <x v="1"/>
    <n v="0.24"/>
  </r>
  <r>
    <n v="458"/>
    <d v="2011-01-21T00:00:00"/>
    <n v="1"/>
    <n v="0"/>
    <n v="1"/>
    <x v="2"/>
    <x v="0"/>
    <s v="Normal"/>
    <b v="0"/>
    <n v="5"/>
    <x v="6"/>
    <n v="3"/>
    <x v="2"/>
    <n v="0.24"/>
  </r>
  <r>
    <n v="459"/>
    <d v="2011-01-21T00:00:00"/>
    <n v="1"/>
    <n v="0"/>
    <n v="1"/>
    <x v="3"/>
    <x v="0"/>
    <s v="Normal"/>
    <b v="0"/>
    <n v="5"/>
    <x v="6"/>
    <n v="3"/>
    <x v="2"/>
    <n v="0.22"/>
  </r>
  <r>
    <n v="460"/>
    <d v="2011-01-21T00:00:00"/>
    <n v="1"/>
    <n v="0"/>
    <n v="1"/>
    <x v="4"/>
    <x v="0"/>
    <s v="Normal"/>
    <b v="0"/>
    <n v="5"/>
    <x v="6"/>
    <n v="2"/>
    <x v="1"/>
    <n v="0.22"/>
  </r>
  <r>
    <n v="461"/>
    <d v="2011-01-21T00:00:00"/>
    <n v="1"/>
    <n v="0"/>
    <n v="1"/>
    <x v="5"/>
    <x v="0"/>
    <s v="Normal"/>
    <b v="0"/>
    <n v="5"/>
    <x v="6"/>
    <n v="1"/>
    <x v="0"/>
    <n v="0.24"/>
  </r>
  <r>
    <n v="462"/>
    <d v="2011-01-21T00:00:00"/>
    <n v="1"/>
    <n v="0"/>
    <n v="1"/>
    <x v="6"/>
    <x v="1"/>
    <s v="Normal"/>
    <b v="0"/>
    <n v="5"/>
    <x v="6"/>
    <n v="1"/>
    <x v="0"/>
    <n v="0.22"/>
  </r>
  <r>
    <n v="463"/>
    <d v="2011-01-21T00:00:00"/>
    <n v="1"/>
    <n v="0"/>
    <n v="1"/>
    <x v="7"/>
    <x v="1"/>
    <s v="Rush"/>
    <b v="0"/>
    <n v="5"/>
    <x v="6"/>
    <n v="1"/>
    <x v="0"/>
    <n v="0.2"/>
  </r>
  <r>
    <n v="464"/>
    <d v="2011-01-21T00:00:00"/>
    <n v="1"/>
    <n v="0"/>
    <n v="1"/>
    <x v="8"/>
    <x v="1"/>
    <s v="Rush"/>
    <b v="0"/>
    <n v="5"/>
    <x v="6"/>
    <n v="1"/>
    <x v="0"/>
    <n v="0.2"/>
  </r>
  <r>
    <n v="465"/>
    <d v="2011-01-21T00:00:00"/>
    <n v="1"/>
    <n v="0"/>
    <n v="1"/>
    <x v="9"/>
    <x v="1"/>
    <s v="Rush"/>
    <b v="0"/>
    <n v="5"/>
    <x v="6"/>
    <n v="1"/>
    <x v="0"/>
    <n v="0.2"/>
  </r>
  <r>
    <n v="466"/>
    <d v="2011-01-21T00:00:00"/>
    <n v="1"/>
    <n v="0"/>
    <n v="1"/>
    <x v="10"/>
    <x v="1"/>
    <s v="Normal"/>
    <b v="0"/>
    <n v="5"/>
    <x v="6"/>
    <n v="1"/>
    <x v="0"/>
    <n v="0.2"/>
  </r>
  <r>
    <n v="467"/>
    <d v="2011-01-21T00:00:00"/>
    <n v="1"/>
    <n v="0"/>
    <n v="1"/>
    <x v="11"/>
    <x v="1"/>
    <s v="Normal"/>
    <b v="0"/>
    <n v="5"/>
    <x v="6"/>
    <n v="1"/>
    <x v="0"/>
    <n v="0.22"/>
  </r>
  <r>
    <n v="468"/>
    <d v="2011-01-21T00:00:00"/>
    <n v="1"/>
    <n v="0"/>
    <n v="1"/>
    <x v="12"/>
    <x v="2"/>
    <s v="Normal"/>
    <b v="0"/>
    <n v="5"/>
    <x v="6"/>
    <n v="1"/>
    <x v="0"/>
    <n v="0.22"/>
  </r>
  <r>
    <n v="469"/>
    <d v="2011-01-21T00:00:00"/>
    <n v="1"/>
    <n v="0"/>
    <n v="1"/>
    <x v="13"/>
    <x v="2"/>
    <s v="Normal"/>
    <b v="0"/>
    <n v="5"/>
    <x v="6"/>
    <n v="1"/>
    <x v="0"/>
    <n v="0.2"/>
  </r>
  <r>
    <n v="470"/>
    <d v="2011-01-21T00:00:00"/>
    <n v="1"/>
    <n v="0"/>
    <n v="1"/>
    <x v="14"/>
    <x v="2"/>
    <s v="Normal"/>
    <b v="0"/>
    <n v="5"/>
    <x v="6"/>
    <n v="1"/>
    <x v="0"/>
    <n v="0.2"/>
  </r>
  <r>
    <n v="471"/>
    <d v="2011-01-21T00:00:00"/>
    <n v="1"/>
    <n v="0"/>
    <n v="1"/>
    <x v="15"/>
    <x v="2"/>
    <s v="Normal"/>
    <b v="0"/>
    <n v="5"/>
    <x v="6"/>
    <n v="1"/>
    <x v="0"/>
    <n v="0.16"/>
  </r>
  <r>
    <n v="472"/>
    <d v="2011-01-21T00:00:00"/>
    <n v="1"/>
    <n v="0"/>
    <n v="1"/>
    <x v="16"/>
    <x v="2"/>
    <s v="Normal"/>
    <b v="0"/>
    <n v="5"/>
    <x v="6"/>
    <n v="1"/>
    <x v="0"/>
    <n v="0.16"/>
  </r>
  <r>
    <n v="473"/>
    <d v="2011-01-21T00:00:00"/>
    <n v="1"/>
    <n v="0"/>
    <n v="1"/>
    <x v="17"/>
    <x v="2"/>
    <s v="Rush"/>
    <b v="0"/>
    <n v="5"/>
    <x v="6"/>
    <n v="1"/>
    <x v="0"/>
    <n v="0.14000000000000001"/>
  </r>
  <r>
    <n v="474"/>
    <d v="2011-01-21T00:00:00"/>
    <n v="1"/>
    <n v="0"/>
    <n v="1"/>
    <x v="18"/>
    <x v="3"/>
    <s v="Rush"/>
    <b v="0"/>
    <n v="5"/>
    <x v="6"/>
    <n v="1"/>
    <x v="0"/>
    <n v="0.12"/>
  </r>
  <r>
    <n v="475"/>
    <d v="2011-01-21T00:00:00"/>
    <n v="1"/>
    <n v="0"/>
    <n v="1"/>
    <x v="19"/>
    <x v="3"/>
    <s v="Rush"/>
    <b v="0"/>
    <n v="5"/>
    <x v="6"/>
    <n v="1"/>
    <x v="0"/>
    <n v="0.12"/>
  </r>
  <r>
    <n v="476"/>
    <d v="2011-01-21T00:00:00"/>
    <n v="1"/>
    <n v="0"/>
    <n v="1"/>
    <x v="20"/>
    <x v="3"/>
    <s v="Normal"/>
    <b v="0"/>
    <n v="5"/>
    <x v="6"/>
    <n v="1"/>
    <x v="0"/>
    <n v="0.1"/>
  </r>
  <r>
    <n v="477"/>
    <d v="2011-01-21T00:00:00"/>
    <n v="1"/>
    <n v="0"/>
    <n v="1"/>
    <x v="21"/>
    <x v="3"/>
    <s v="Normal"/>
    <b v="0"/>
    <n v="5"/>
    <x v="6"/>
    <n v="1"/>
    <x v="0"/>
    <n v="0.08"/>
  </r>
  <r>
    <n v="478"/>
    <d v="2011-01-21T00:00:00"/>
    <n v="1"/>
    <n v="0"/>
    <n v="1"/>
    <x v="22"/>
    <x v="3"/>
    <s v="Normal"/>
    <b v="0"/>
    <n v="5"/>
    <x v="6"/>
    <n v="1"/>
    <x v="0"/>
    <n v="0.06"/>
  </r>
  <r>
    <n v="479"/>
    <d v="2011-01-21T00:00:00"/>
    <n v="1"/>
    <n v="0"/>
    <n v="1"/>
    <x v="23"/>
    <x v="3"/>
    <s v="Normal"/>
    <b v="0"/>
    <n v="5"/>
    <x v="6"/>
    <n v="1"/>
    <x v="0"/>
    <n v="0.06"/>
  </r>
  <r>
    <n v="480"/>
    <d v="2011-01-22T00:00:00"/>
    <n v="1"/>
    <n v="0"/>
    <n v="1"/>
    <x v="0"/>
    <x v="0"/>
    <s v="Normal"/>
    <b v="0"/>
    <n v="6"/>
    <x v="0"/>
    <n v="1"/>
    <x v="0"/>
    <n v="0.04"/>
  </r>
  <r>
    <n v="481"/>
    <d v="2011-01-22T00:00:00"/>
    <n v="1"/>
    <n v="0"/>
    <n v="1"/>
    <x v="1"/>
    <x v="0"/>
    <s v="Normal"/>
    <b v="0"/>
    <n v="6"/>
    <x v="0"/>
    <n v="2"/>
    <x v="1"/>
    <n v="0.04"/>
  </r>
  <r>
    <n v="482"/>
    <d v="2011-01-22T00:00:00"/>
    <n v="1"/>
    <n v="0"/>
    <n v="1"/>
    <x v="2"/>
    <x v="0"/>
    <s v="Normal"/>
    <b v="0"/>
    <n v="6"/>
    <x v="0"/>
    <n v="2"/>
    <x v="1"/>
    <n v="0.04"/>
  </r>
  <r>
    <n v="483"/>
    <d v="2011-01-22T00:00:00"/>
    <n v="1"/>
    <n v="0"/>
    <n v="1"/>
    <x v="3"/>
    <x v="0"/>
    <s v="Normal"/>
    <b v="0"/>
    <n v="6"/>
    <x v="0"/>
    <n v="2"/>
    <x v="1"/>
    <n v="0.04"/>
  </r>
  <r>
    <n v="484"/>
    <d v="2011-01-22T00:00:00"/>
    <n v="1"/>
    <n v="0"/>
    <n v="1"/>
    <x v="4"/>
    <x v="0"/>
    <s v="Normal"/>
    <b v="0"/>
    <n v="6"/>
    <x v="0"/>
    <n v="2"/>
    <x v="1"/>
    <n v="0.02"/>
  </r>
  <r>
    <n v="485"/>
    <d v="2011-01-22T00:00:00"/>
    <n v="1"/>
    <n v="0"/>
    <n v="1"/>
    <x v="6"/>
    <x v="1"/>
    <s v="Normal"/>
    <b v="0"/>
    <n v="6"/>
    <x v="0"/>
    <n v="2"/>
    <x v="1"/>
    <n v="0.02"/>
  </r>
  <r>
    <n v="486"/>
    <d v="2011-01-22T00:00:00"/>
    <n v="1"/>
    <n v="0"/>
    <n v="1"/>
    <x v="7"/>
    <x v="1"/>
    <s v="Rush"/>
    <b v="0"/>
    <n v="6"/>
    <x v="0"/>
    <n v="1"/>
    <x v="0"/>
    <n v="0.02"/>
  </r>
  <r>
    <n v="487"/>
    <d v="2011-01-22T00:00:00"/>
    <n v="1"/>
    <n v="0"/>
    <n v="1"/>
    <x v="8"/>
    <x v="1"/>
    <s v="Rush"/>
    <b v="0"/>
    <n v="6"/>
    <x v="0"/>
    <n v="1"/>
    <x v="0"/>
    <n v="0.02"/>
  </r>
  <r>
    <n v="488"/>
    <d v="2011-01-22T00:00:00"/>
    <n v="1"/>
    <n v="0"/>
    <n v="1"/>
    <x v="9"/>
    <x v="1"/>
    <s v="Rush"/>
    <b v="0"/>
    <n v="6"/>
    <x v="0"/>
    <n v="1"/>
    <x v="0"/>
    <n v="0.04"/>
  </r>
  <r>
    <n v="489"/>
    <d v="2011-01-22T00:00:00"/>
    <n v="1"/>
    <n v="0"/>
    <n v="1"/>
    <x v="10"/>
    <x v="1"/>
    <s v="Normal"/>
    <b v="0"/>
    <n v="6"/>
    <x v="0"/>
    <n v="2"/>
    <x v="1"/>
    <n v="0.04"/>
  </r>
  <r>
    <n v="490"/>
    <d v="2011-01-22T00:00:00"/>
    <n v="1"/>
    <n v="0"/>
    <n v="1"/>
    <x v="11"/>
    <x v="1"/>
    <s v="Normal"/>
    <b v="0"/>
    <n v="6"/>
    <x v="0"/>
    <n v="2"/>
    <x v="1"/>
    <n v="0.06"/>
  </r>
  <r>
    <n v="491"/>
    <d v="2011-01-22T00:00:00"/>
    <n v="1"/>
    <n v="0"/>
    <n v="1"/>
    <x v="12"/>
    <x v="2"/>
    <s v="Normal"/>
    <b v="0"/>
    <n v="6"/>
    <x v="0"/>
    <n v="2"/>
    <x v="1"/>
    <n v="0.06"/>
  </r>
  <r>
    <n v="492"/>
    <d v="2011-01-22T00:00:00"/>
    <n v="1"/>
    <n v="0"/>
    <n v="1"/>
    <x v="13"/>
    <x v="2"/>
    <s v="Normal"/>
    <b v="0"/>
    <n v="6"/>
    <x v="0"/>
    <n v="1"/>
    <x v="0"/>
    <n v="0.08"/>
  </r>
  <r>
    <n v="493"/>
    <d v="2011-01-22T00:00:00"/>
    <n v="1"/>
    <n v="0"/>
    <n v="1"/>
    <x v="14"/>
    <x v="2"/>
    <s v="Normal"/>
    <b v="0"/>
    <n v="6"/>
    <x v="0"/>
    <n v="1"/>
    <x v="0"/>
    <n v="0.1"/>
  </r>
  <r>
    <n v="494"/>
    <d v="2011-01-22T00:00:00"/>
    <n v="1"/>
    <n v="0"/>
    <n v="1"/>
    <x v="15"/>
    <x v="2"/>
    <s v="Normal"/>
    <b v="0"/>
    <n v="6"/>
    <x v="0"/>
    <n v="1"/>
    <x v="0"/>
    <n v="0.12"/>
  </r>
  <r>
    <n v="495"/>
    <d v="2011-01-22T00:00:00"/>
    <n v="1"/>
    <n v="0"/>
    <n v="1"/>
    <x v="16"/>
    <x v="2"/>
    <s v="Normal"/>
    <b v="0"/>
    <n v="6"/>
    <x v="0"/>
    <n v="1"/>
    <x v="0"/>
    <n v="0.12"/>
  </r>
  <r>
    <n v="496"/>
    <d v="2011-01-22T00:00:00"/>
    <n v="1"/>
    <n v="0"/>
    <n v="1"/>
    <x v="17"/>
    <x v="2"/>
    <s v="Rush"/>
    <b v="0"/>
    <n v="6"/>
    <x v="0"/>
    <n v="1"/>
    <x v="0"/>
    <n v="0.12"/>
  </r>
  <r>
    <n v="497"/>
    <d v="2011-01-22T00:00:00"/>
    <n v="1"/>
    <n v="0"/>
    <n v="1"/>
    <x v="18"/>
    <x v="3"/>
    <s v="Rush"/>
    <b v="0"/>
    <n v="6"/>
    <x v="0"/>
    <n v="1"/>
    <x v="0"/>
    <n v="0.08"/>
  </r>
  <r>
    <n v="498"/>
    <d v="2011-01-22T00:00:00"/>
    <n v="1"/>
    <n v="0"/>
    <n v="1"/>
    <x v="19"/>
    <x v="3"/>
    <s v="Rush"/>
    <b v="0"/>
    <n v="6"/>
    <x v="0"/>
    <n v="1"/>
    <x v="0"/>
    <n v="0.08"/>
  </r>
  <r>
    <n v="499"/>
    <d v="2011-01-22T00:00:00"/>
    <n v="1"/>
    <n v="0"/>
    <n v="1"/>
    <x v="20"/>
    <x v="3"/>
    <s v="Normal"/>
    <b v="0"/>
    <n v="6"/>
    <x v="0"/>
    <n v="1"/>
    <x v="0"/>
    <n v="0.06"/>
  </r>
  <r>
    <n v="500"/>
    <d v="2011-01-22T00:00:00"/>
    <n v="1"/>
    <n v="0"/>
    <n v="1"/>
    <x v="21"/>
    <x v="3"/>
    <s v="Normal"/>
    <b v="0"/>
    <n v="6"/>
    <x v="0"/>
    <n v="1"/>
    <x v="0"/>
    <n v="0.06"/>
  </r>
  <r>
    <n v="501"/>
    <d v="2011-01-22T00:00:00"/>
    <n v="1"/>
    <n v="0"/>
    <n v="1"/>
    <x v="22"/>
    <x v="3"/>
    <s v="Normal"/>
    <b v="0"/>
    <n v="6"/>
    <x v="0"/>
    <n v="1"/>
    <x v="0"/>
    <n v="0.06"/>
  </r>
  <r>
    <n v="502"/>
    <d v="2011-01-22T00:00:00"/>
    <n v="1"/>
    <n v="0"/>
    <n v="1"/>
    <x v="23"/>
    <x v="3"/>
    <s v="Normal"/>
    <b v="0"/>
    <n v="6"/>
    <x v="0"/>
    <n v="1"/>
    <x v="0"/>
    <n v="0.04"/>
  </r>
  <r>
    <n v="503"/>
    <d v="2011-01-23T00:00:00"/>
    <n v="1"/>
    <n v="0"/>
    <n v="1"/>
    <x v="0"/>
    <x v="0"/>
    <s v="Normal"/>
    <b v="0"/>
    <n v="0"/>
    <x v="1"/>
    <n v="1"/>
    <x v="0"/>
    <n v="0.04"/>
  </r>
  <r>
    <n v="504"/>
    <d v="2011-01-23T00:00:00"/>
    <n v="1"/>
    <n v="0"/>
    <n v="1"/>
    <x v="1"/>
    <x v="0"/>
    <s v="Normal"/>
    <b v="0"/>
    <n v="0"/>
    <x v="1"/>
    <n v="1"/>
    <x v="0"/>
    <n v="0.04"/>
  </r>
  <r>
    <n v="505"/>
    <d v="2011-01-23T00:00:00"/>
    <n v="1"/>
    <n v="0"/>
    <n v="1"/>
    <x v="2"/>
    <x v="0"/>
    <s v="Normal"/>
    <b v="0"/>
    <n v="0"/>
    <x v="1"/>
    <n v="1"/>
    <x v="0"/>
    <n v="0.02"/>
  </r>
  <r>
    <n v="506"/>
    <d v="2011-01-23T00:00:00"/>
    <n v="1"/>
    <n v="0"/>
    <n v="1"/>
    <x v="3"/>
    <x v="0"/>
    <s v="Normal"/>
    <b v="0"/>
    <n v="0"/>
    <x v="1"/>
    <n v="1"/>
    <x v="0"/>
    <n v="0.02"/>
  </r>
  <r>
    <n v="507"/>
    <d v="2011-01-23T00:00:00"/>
    <n v="1"/>
    <n v="0"/>
    <n v="1"/>
    <x v="5"/>
    <x v="0"/>
    <s v="Normal"/>
    <b v="0"/>
    <n v="0"/>
    <x v="1"/>
    <n v="2"/>
    <x v="1"/>
    <n v="0.04"/>
  </r>
  <r>
    <n v="508"/>
    <d v="2011-01-23T00:00:00"/>
    <n v="1"/>
    <n v="0"/>
    <n v="1"/>
    <x v="6"/>
    <x v="1"/>
    <s v="Normal"/>
    <b v="0"/>
    <n v="0"/>
    <x v="1"/>
    <n v="2"/>
    <x v="1"/>
    <n v="0.04"/>
  </r>
  <r>
    <n v="509"/>
    <d v="2011-01-23T00:00:00"/>
    <n v="1"/>
    <n v="0"/>
    <n v="1"/>
    <x v="7"/>
    <x v="1"/>
    <s v="Rush"/>
    <b v="0"/>
    <n v="0"/>
    <x v="1"/>
    <n v="1"/>
    <x v="0"/>
    <n v="0.08"/>
  </r>
  <r>
    <n v="510"/>
    <d v="2011-01-23T00:00:00"/>
    <n v="1"/>
    <n v="0"/>
    <n v="1"/>
    <x v="8"/>
    <x v="1"/>
    <s v="Rush"/>
    <b v="0"/>
    <n v="0"/>
    <x v="1"/>
    <n v="1"/>
    <x v="0"/>
    <n v="0.06"/>
  </r>
  <r>
    <n v="511"/>
    <d v="2011-01-23T00:00:00"/>
    <n v="1"/>
    <n v="0"/>
    <n v="1"/>
    <x v="9"/>
    <x v="1"/>
    <s v="Rush"/>
    <b v="0"/>
    <n v="0"/>
    <x v="1"/>
    <n v="1"/>
    <x v="0"/>
    <n v="0.1"/>
  </r>
  <r>
    <n v="512"/>
    <d v="2011-01-23T00:00:00"/>
    <n v="1"/>
    <n v="0"/>
    <n v="1"/>
    <x v="10"/>
    <x v="1"/>
    <s v="Normal"/>
    <b v="0"/>
    <n v="0"/>
    <x v="1"/>
    <n v="1"/>
    <x v="0"/>
    <n v="0.14000000000000001"/>
  </r>
  <r>
    <n v="513"/>
    <d v="2011-01-23T00:00:00"/>
    <n v="1"/>
    <n v="0"/>
    <n v="1"/>
    <x v="11"/>
    <x v="1"/>
    <s v="Normal"/>
    <b v="0"/>
    <n v="0"/>
    <x v="1"/>
    <n v="1"/>
    <x v="0"/>
    <n v="0.14000000000000001"/>
  </r>
  <r>
    <n v="514"/>
    <d v="2011-01-23T00:00:00"/>
    <n v="1"/>
    <n v="0"/>
    <n v="1"/>
    <x v="12"/>
    <x v="2"/>
    <s v="Normal"/>
    <b v="0"/>
    <n v="0"/>
    <x v="1"/>
    <n v="1"/>
    <x v="0"/>
    <n v="0.16"/>
  </r>
  <r>
    <n v="515"/>
    <d v="2011-01-23T00:00:00"/>
    <n v="1"/>
    <n v="0"/>
    <n v="1"/>
    <x v="13"/>
    <x v="2"/>
    <s v="Normal"/>
    <b v="0"/>
    <n v="0"/>
    <x v="1"/>
    <n v="1"/>
    <x v="0"/>
    <n v="0.14000000000000001"/>
  </r>
  <r>
    <n v="516"/>
    <d v="2011-01-23T00:00:00"/>
    <n v="1"/>
    <n v="0"/>
    <n v="1"/>
    <x v="14"/>
    <x v="2"/>
    <s v="Normal"/>
    <b v="0"/>
    <n v="0"/>
    <x v="1"/>
    <n v="1"/>
    <x v="0"/>
    <n v="0.16"/>
  </r>
  <r>
    <n v="517"/>
    <d v="2011-01-23T00:00:00"/>
    <n v="1"/>
    <n v="0"/>
    <n v="1"/>
    <x v="15"/>
    <x v="2"/>
    <s v="Normal"/>
    <b v="0"/>
    <n v="0"/>
    <x v="1"/>
    <n v="1"/>
    <x v="0"/>
    <n v="0.16"/>
  </r>
  <r>
    <n v="518"/>
    <d v="2011-01-23T00:00:00"/>
    <n v="1"/>
    <n v="0"/>
    <n v="1"/>
    <x v="16"/>
    <x v="2"/>
    <s v="Normal"/>
    <b v="0"/>
    <n v="0"/>
    <x v="1"/>
    <n v="1"/>
    <x v="0"/>
    <n v="0.16"/>
  </r>
  <r>
    <n v="519"/>
    <d v="2011-01-23T00:00:00"/>
    <n v="1"/>
    <n v="0"/>
    <n v="1"/>
    <x v="17"/>
    <x v="2"/>
    <s v="Rush"/>
    <b v="0"/>
    <n v="0"/>
    <x v="1"/>
    <n v="1"/>
    <x v="0"/>
    <n v="0.14000000000000001"/>
  </r>
  <r>
    <n v="520"/>
    <d v="2011-01-23T00:00:00"/>
    <n v="1"/>
    <n v="0"/>
    <n v="1"/>
    <x v="18"/>
    <x v="3"/>
    <s v="Rush"/>
    <b v="0"/>
    <n v="0"/>
    <x v="1"/>
    <n v="1"/>
    <x v="0"/>
    <n v="0.12"/>
  </r>
  <r>
    <n v="521"/>
    <d v="2011-01-23T00:00:00"/>
    <n v="1"/>
    <n v="0"/>
    <n v="1"/>
    <x v="19"/>
    <x v="3"/>
    <s v="Rush"/>
    <b v="0"/>
    <n v="0"/>
    <x v="1"/>
    <n v="1"/>
    <x v="0"/>
    <n v="0.12"/>
  </r>
  <r>
    <n v="522"/>
    <d v="2011-01-23T00:00:00"/>
    <n v="1"/>
    <n v="0"/>
    <n v="1"/>
    <x v="20"/>
    <x v="3"/>
    <s v="Normal"/>
    <b v="0"/>
    <n v="0"/>
    <x v="1"/>
    <n v="1"/>
    <x v="0"/>
    <n v="0.1"/>
  </r>
  <r>
    <n v="523"/>
    <d v="2011-01-23T00:00:00"/>
    <n v="1"/>
    <n v="0"/>
    <n v="1"/>
    <x v="21"/>
    <x v="3"/>
    <s v="Normal"/>
    <b v="0"/>
    <n v="0"/>
    <x v="1"/>
    <n v="1"/>
    <x v="0"/>
    <n v="0.1"/>
  </r>
  <r>
    <n v="524"/>
    <d v="2011-01-23T00:00:00"/>
    <n v="1"/>
    <n v="0"/>
    <n v="1"/>
    <x v="22"/>
    <x v="3"/>
    <s v="Normal"/>
    <b v="0"/>
    <n v="0"/>
    <x v="1"/>
    <n v="1"/>
    <x v="0"/>
    <n v="0.08"/>
  </r>
  <r>
    <n v="525"/>
    <d v="2011-01-23T00:00:00"/>
    <n v="1"/>
    <n v="0"/>
    <n v="1"/>
    <x v="23"/>
    <x v="3"/>
    <s v="Normal"/>
    <b v="0"/>
    <n v="0"/>
    <x v="1"/>
    <n v="1"/>
    <x v="0"/>
    <n v="0.06"/>
  </r>
  <r>
    <n v="526"/>
    <d v="2011-01-24T00:00:00"/>
    <n v="1"/>
    <n v="0"/>
    <n v="1"/>
    <x v="0"/>
    <x v="0"/>
    <s v="Normal"/>
    <b v="0"/>
    <n v="1"/>
    <x v="2"/>
    <n v="1"/>
    <x v="0"/>
    <n v="0.06"/>
  </r>
  <r>
    <n v="527"/>
    <d v="2011-01-24T00:00:00"/>
    <n v="1"/>
    <n v="0"/>
    <n v="1"/>
    <x v="1"/>
    <x v="0"/>
    <s v="Normal"/>
    <b v="0"/>
    <n v="1"/>
    <x v="2"/>
    <n v="1"/>
    <x v="0"/>
    <n v="0.04"/>
  </r>
  <r>
    <n v="528"/>
    <d v="2011-01-24T00:00:00"/>
    <n v="1"/>
    <n v="0"/>
    <n v="1"/>
    <x v="3"/>
    <x v="0"/>
    <s v="Normal"/>
    <b v="0"/>
    <n v="1"/>
    <x v="2"/>
    <n v="1"/>
    <x v="0"/>
    <n v="0.04"/>
  </r>
  <r>
    <n v="529"/>
    <d v="2011-01-24T00:00:00"/>
    <n v="1"/>
    <n v="0"/>
    <n v="1"/>
    <x v="4"/>
    <x v="0"/>
    <s v="Normal"/>
    <b v="0"/>
    <n v="1"/>
    <x v="2"/>
    <n v="1"/>
    <x v="0"/>
    <n v="0.02"/>
  </r>
  <r>
    <n v="530"/>
    <d v="2011-01-24T00:00:00"/>
    <n v="1"/>
    <n v="0"/>
    <n v="1"/>
    <x v="5"/>
    <x v="0"/>
    <s v="Normal"/>
    <b v="0"/>
    <n v="1"/>
    <x v="2"/>
    <n v="1"/>
    <x v="0"/>
    <n v="0.02"/>
  </r>
  <r>
    <n v="531"/>
    <d v="2011-01-24T00:00:00"/>
    <n v="1"/>
    <n v="0"/>
    <n v="1"/>
    <x v="6"/>
    <x v="1"/>
    <s v="Normal"/>
    <b v="0"/>
    <n v="1"/>
    <x v="2"/>
    <n v="1"/>
    <x v="0"/>
    <n v="0.02"/>
  </r>
  <r>
    <n v="532"/>
    <d v="2011-01-24T00:00:00"/>
    <n v="1"/>
    <n v="0"/>
    <n v="1"/>
    <x v="7"/>
    <x v="1"/>
    <s v="Rush"/>
    <b v="0"/>
    <n v="1"/>
    <x v="2"/>
    <n v="1"/>
    <x v="0"/>
    <n v="0.02"/>
  </r>
  <r>
    <n v="533"/>
    <d v="2011-01-24T00:00:00"/>
    <n v="1"/>
    <n v="0"/>
    <n v="1"/>
    <x v="8"/>
    <x v="1"/>
    <s v="Rush"/>
    <b v="0"/>
    <n v="1"/>
    <x v="2"/>
    <n v="1"/>
    <x v="0"/>
    <n v="0.04"/>
  </r>
  <r>
    <n v="534"/>
    <d v="2011-01-24T00:00:00"/>
    <n v="1"/>
    <n v="0"/>
    <n v="1"/>
    <x v="9"/>
    <x v="1"/>
    <s v="Rush"/>
    <b v="0"/>
    <n v="1"/>
    <x v="2"/>
    <n v="1"/>
    <x v="0"/>
    <n v="0.06"/>
  </r>
  <r>
    <n v="535"/>
    <d v="2011-01-24T00:00:00"/>
    <n v="1"/>
    <n v="0"/>
    <n v="1"/>
    <x v="10"/>
    <x v="1"/>
    <s v="Normal"/>
    <b v="0"/>
    <n v="1"/>
    <x v="2"/>
    <n v="1"/>
    <x v="0"/>
    <n v="0.1"/>
  </r>
  <r>
    <n v="536"/>
    <d v="2011-01-24T00:00:00"/>
    <n v="1"/>
    <n v="0"/>
    <n v="1"/>
    <x v="11"/>
    <x v="1"/>
    <s v="Normal"/>
    <b v="0"/>
    <n v="1"/>
    <x v="2"/>
    <n v="1"/>
    <x v="0"/>
    <n v="0.1"/>
  </r>
  <r>
    <n v="537"/>
    <d v="2011-01-24T00:00:00"/>
    <n v="1"/>
    <n v="0"/>
    <n v="1"/>
    <x v="12"/>
    <x v="2"/>
    <s v="Normal"/>
    <b v="0"/>
    <n v="1"/>
    <x v="2"/>
    <n v="2"/>
    <x v="1"/>
    <n v="0.12"/>
  </r>
  <r>
    <n v="538"/>
    <d v="2011-01-24T00:00:00"/>
    <n v="1"/>
    <n v="0"/>
    <n v="1"/>
    <x v="13"/>
    <x v="2"/>
    <s v="Normal"/>
    <b v="0"/>
    <n v="1"/>
    <x v="2"/>
    <n v="2"/>
    <x v="1"/>
    <n v="0.14000000000000001"/>
  </r>
  <r>
    <n v="539"/>
    <d v="2011-01-24T00:00:00"/>
    <n v="1"/>
    <n v="0"/>
    <n v="1"/>
    <x v="14"/>
    <x v="2"/>
    <s v="Normal"/>
    <b v="0"/>
    <n v="1"/>
    <x v="2"/>
    <n v="2"/>
    <x v="1"/>
    <n v="0.14000000000000001"/>
  </r>
  <r>
    <n v="540"/>
    <d v="2011-01-24T00:00:00"/>
    <n v="1"/>
    <n v="0"/>
    <n v="1"/>
    <x v="15"/>
    <x v="2"/>
    <s v="Normal"/>
    <b v="0"/>
    <n v="1"/>
    <x v="2"/>
    <n v="1"/>
    <x v="0"/>
    <n v="0.16"/>
  </r>
  <r>
    <n v="541"/>
    <d v="2011-01-24T00:00:00"/>
    <n v="1"/>
    <n v="0"/>
    <n v="1"/>
    <x v="16"/>
    <x v="2"/>
    <s v="Normal"/>
    <b v="0"/>
    <n v="1"/>
    <x v="2"/>
    <n v="1"/>
    <x v="0"/>
    <n v="0.16"/>
  </r>
  <r>
    <n v="542"/>
    <d v="2011-01-24T00:00:00"/>
    <n v="1"/>
    <n v="0"/>
    <n v="1"/>
    <x v="17"/>
    <x v="2"/>
    <s v="Rush"/>
    <b v="0"/>
    <n v="1"/>
    <x v="2"/>
    <n v="1"/>
    <x v="0"/>
    <n v="0.14000000000000001"/>
  </r>
  <r>
    <n v="543"/>
    <d v="2011-01-24T00:00:00"/>
    <n v="1"/>
    <n v="0"/>
    <n v="1"/>
    <x v="18"/>
    <x v="3"/>
    <s v="Rush"/>
    <b v="0"/>
    <n v="1"/>
    <x v="2"/>
    <n v="1"/>
    <x v="0"/>
    <n v="0.14000000000000001"/>
  </r>
  <r>
    <n v="544"/>
    <d v="2011-01-24T00:00:00"/>
    <n v="1"/>
    <n v="0"/>
    <n v="1"/>
    <x v="19"/>
    <x v="3"/>
    <s v="Rush"/>
    <b v="0"/>
    <n v="1"/>
    <x v="2"/>
    <n v="1"/>
    <x v="0"/>
    <n v="0.14000000000000001"/>
  </r>
  <r>
    <n v="545"/>
    <d v="2011-01-24T00:00:00"/>
    <n v="1"/>
    <n v="0"/>
    <n v="1"/>
    <x v="20"/>
    <x v="3"/>
    <s v="Normal"/>
    <b v="0"/>
    <n v="1"/>
    <x v="2"/>
    <n v="1"/>
    <x v="0"/>
    <n v="0.14000000000000001"/>
  </r>
  <r>
    <n v="546"/>
    <d v="2011-01-24T00:00:00"/>
    <n v="1"/>
    <n v="0"/>
    <n v="1"/>
    <x v="21"/>
    <x v="3"/>
    <s v="Normal"/>
    <b v="0"/>
    <n v="1"/>
    <x v="2"/>
    <n v="1"/>
    <x v="0"/>
    <n v="0.14000000000000001"/>
  </r>
  <r>
    <n v="547"/>
    <d v="2011-01-24T00:00:00"/>
    <n v="1"/>
    <n v="0"/>
    <n v="1"/>
    <x v="22"/>
    <x v="3"/>
    <s v="Normal"/>
    <b v="0"/>
    <n v="1"/>
    <x v="2"/>
    <n v="2"/>
    <x v="1"/>
    <n v="0.14000000000000001"/>
  </r>
  <r>
    <n v="548"/>
    <d v="2011-01-24T00:00:00"/>
    <n v="1"/>
    <n v="0"/>
    <n v="1"/>
    <x v="23"/>
    <x v="3"/>
    <s v="Normal"/>
    <b v="0"/>
    <n v="1"/>
    <x v="2"/>
    <n v="2"/>
    <x v="1"/>
    <n v="0.16"/>
  </r>
  <r>
    <n v="549"/>
    <d v="2011-01-25T00:00:00"/>
    <n v="1"/>
    <n v="0"/>
    <n v="1"/>
    <x v="0"/>
    <x v="0"/>
    <s v="Normal"/>
    <b v="0"/>
    <n v="2"/>
    <x v="3"/>
    <n v="2"/>
    <x v="1"/>
    <n v="0.16"/>
  </r>
  <r>
    <n v="550"/>
    <d v="2011-01-25T00:00:00"/>
    <n v="1"/>
    <n v="0"/>
    <n v="1"/>
    <x v="1"/>
    <x v="0"/>
    <s v="Normal"/>
    <b v="0"/>
    <n v="2"/>
    <x v="3"/>
    <n v="2"/>
    <x v="1"/>
    <n v="0.16"/>
  </r>
  <r>
    <n v="551"/>
    <d v="2011-01-25T00:00:00"/>
    <n v="1"/>
    <n v="0"/>
    <n v="1"/>
    <x v="2"/>
    <x v="0"/>
    <s v="Normal"/>
    <b v="0"/>
    <n v="2"/>
    <x v="3"/>
    <n v="1"/>
    <x v="0"/>
    <n v="0.16"/>
  </r>
  <r>
    <n v="552"/>
    <d v="2011-01-25T00:00:00"/>
    <n v="1"/>
    <n v="0"/>
    <n v="1"/>
    <x v="4"/>
    <x v="0"/>
    <s v="Normal"/>
    <b v="0"/>
    <n v="2"/>
    <x v="3"/>
    <n v="1"/>
    <x v="0"/>
    <n v="0.14000000000000001"/>
  </r>
  <r>
    <n v="553"/>
    <d v="2011-01-25T00:00:00"/>
    <n v="1"/>
    <n v="0"/>
    <n v="1"/>
    <x v="5"/>
    <x v="0"/>
    <s v="Normal"/>
    <b v="0"/>
    <n v="2"/>
    <x v="3"/>
    <n v="1"/>
    <x v="0"/>
    <n v="0.14000000000000001"/>
  </r>
  <r>
    <n v="554"/>
    <d v="2011-01-25T00:00:00"/>
    <n v="1"/>
    <n v="0"/>
    <n v="1"/>
    <x v="6"/>
    <x v="1"/>
    <s v="Normal"/>
    <b v="0"/>
    <n v="2"/>
    <x v="3"/>
    <n v="1"/>
    <x v="0"/>
    <n v="0.16"/>
  </r>
  <r>
    <n v="555"/>
    <d v="2011-01-25T00:00:00"/>
    <n v="1"/>
    <n v="0"/>
    <n v="1"/>
    <x v="7"/>
    <x v="1"/>
    <s v="Rush"/>
    <b v="0"/>
    <n v="2"/>
    <x v="3"/>
    <n v="1"/>
    <x v="0"/>
    <n v="0.16"/>
  </r>
  <r>
    <n v="556"/>
    <d v="2011-01-25T00:00:00"/>
    <n v="1"/>
    <n v="0"/>
    <n v="1"/>
    <x v="8"/>
    <x v="1"/>
    <s v="Rush"/>
    <b v="0"/>
    <n v="2"/>
    <x v="3"/>
    <n v="2"/>
    <x v="1"/>
    <n v="0.16"/>
  </r>
  <r>
    <n v="557"/>
    <d v="2011-01-25T00:00:00"/>
    <n v="1"/>
    <n v="0"/>
    <n v="1"/>
    <x v="9"/>
    <x v="1"/>
    <s v="Rush"/>
    <b v="0"/>
    <n v="2"/>
    <x v="3"/>
    <n v="2"/>
    <x v="1"/>
    <n v="0.2"/>
  </r>
  <r>
    <n v="558"/>
    <d v="2011-01-25T00:00:00"/>
    <n v="1"/>
    <n v="0"/>
    <n v="1"/>
    <x v="10"/>
    <x v="1"/>
    <s v="Normal"/>
    <b v="0"/>
    <n v="2"/>
    <x v="3"/>
    <n v="2"/>
    <x v="1"/>
    <n v="0.22"/>
  </r>
  <r>
    <n v="559"/>
    <d v="2011-01-25T00:00:00"/>
    <n v="1"/>
    <n v="0"/>
    <n v="1"/>
    <x v="11"/>
    <x v="1"/>
    <s v="Normal"/>
    <b v="0"/>
    <n v="2"/>
    <x v="3"/>
    <n v="2"/>
    <x v="1"/>
    <n v="0.24"/>
  </r>
  <r>
    <n v="560"/>
    <d v="2011-01-25T00:00:00"/>
    <n v="1"/>
    <n v="0"/>
    <n v="1"/>
    <x v="12"/>
    <x v="2"/>
    <s v="Normal"/>
    <b v="0"/>
    <n v="2"/>
    <x v="3"/>
    <n v="2"/>
    <x v="1"/>
    <n v="0.26"/>
  </r>
  <r>
    <n v="561"/>
    <d v="2011-01-25T00:00:00"/>
    <n v="1"/>
    <n v="0"/>
    <n v="1"/>
    <x v="13"/>
    <x v="2"/>
    <s v="Normal"/>
    <b v="0"/>
    <n v="2"/>
    <x v="3"/>
    <n v="2"/>
    <x v="1"/>
    <n v="0.26"/>
  </r>
  <r>
    <n v="562"/>
    <d v="2011-01-25T00:00:00"/>
    <n v="1"/>
    <n v="0"/>
    <n v="1"/>
    <x v="14"/>
    <x v="2"/>
    <s v="Normal"/>
    <b v="0"/>
    <n v="2"/>
    <x v="3"/>
    <n v="2"/>
    <x v="1"/>
    <n v="0.3"/>
  </r>
  <r>
    <n v="563"/>
    <d v="2011-01-25T00:00:00"/>
    <n v="1"/>
    <n v="0"/>
    <n v="1"/>
    <x v="15"/>
    <x v="2"/>
    <s v="Normal"/>
    <b v="0"/>
    <n v="2"/>
    <x v="3"/>
    <n v="2"/>
    <x v="1"/>
    <n v="0.32"/>
  </r>
  <r>
    <n v="564"/>
    <d v="2011-01-25T00:00:00"/>
    <n v="1"/>
    <n v="0"/>
    <n v="1"/>
    <x v="16"/>
    <x v="2"/>
    <s v="Normal"/>
    <b v="0"/>
    <n v="2"/>
    <x v="3"/>
    <n v="2"/>
    <x v="1"/>
    <n v="0.32"/>
  </r>
  <r>
    <n v="565"/>
    <d v="2011-01-25T00:00:00"/>
    <n v="1"/>
    <n v="0"/>
    <n v="1"/>
    <x v="17"/>
    <x v="2"/>
    <s v="Rush"/>
    <b v="0"/>
    <n v="2"/>
    <x v="3"/>
    <n v="1"/>
    <x v="0"/>
    <n v="0.3"/>
  </r>
  <r>
    <n v="566"/>
    <d v="2011-01-25T00:00:00"/>
    <n v="1"/>
    <n v="0"/>
    <n v="1"/>
    <x v="18"/>
    <x v="3"/>
    <s v="Rush"/>
    <b v="0"/>
    <n v="2"/>
    <x v="3"/>
    <n v="2"/>
    <x v="1"/>
    <n v="0.3"/>
  </r>
  <r>
    <n v="567"/>
    <d v="2011-01-25T00:00:00"/>
    <n v="1"/>
    <n v="0"/>
    <n v="1"/>
    <x v="19"/>
    <x v="3"/>
    <s v="Rush"/>
    <b v="0"/>
    <n v="2"/>
    <x v="3"/>
    <n v="2"/>
    <x v="1"/>
    <n v="0.26"/>
  </r>
  <r>
    <n v="568"/>
    <d v="2011-01-25T00:00:00"/>
    <n v="1"/>
    <n v="0"/>
    <n v="1"/>
    <x v="20"/>
    <x v="3"/>
    <s v="Normal"/>
    <b v="0"/>
    <n v="2"/>
    <x v="3"/>
    <n v="1"/>
    <x v="0"/>
    <n v="0.24"/>
  </r>
  <r>
    <n v="569"/>
    <d v="2011-01-25T00:00:00"/>
    <n v="1"/>
    <n v="0"/>
    <n v="1"/>
    <x v="21"/>
    <x v="3"/>
    <s v="Normal"/>
    <b v="0"/>
    <n v="2"/>
    <x v="3"/>
    <n v="1"/>
    <x v="0"/>
    <n v="0.24"/>
  </r>
  <r>
    <n v="570"/>
    <d v="2011-01-25T00:00:00"/>
    <n v="1"/>
    <n v="0"/>
    <n v="1"/>
    <x v="22"/>
    <x v="3"/>
    <s v="Normal"/>
    <b v="0"/>
    <n v="2"/>
    <x v="3"/>
    <n v="1"/>
    <x v="0"/>
    <n v="0.22"/>
  </r>
  <r>
    <n v="571"/>
    <d v="2011-01-25T00:00:00"/>
    <n v="1"/>
    <n v="0"/>
    <n v="1"/>
    <x v="23"/>
    <x v="3"/>
    <s v="Normal"/>
    <b v="0"/>
    <n v="2"/>
    <x v="3"/>
    <n v="2"/>
    <x v="1"/>
    <n v="0.22"/>
  </r>
  <r>
    <n v="572"/>
    <d v="2011-01-26T00:00:00"/>
    <n v="1"/>
    <n v="0"/>
    <n v="1"/>
    <x v="0"/>
    <x v="0"/>
    <s v="Normal"/>
    <b v="0"/>
    <n v="3"/>
    <x v="4"/>
    <n v="2"/>
    <x v="1"/>
    <n v="0.22"/>
  </r>
  <r>
    <n v="573"/>
    <d v="2011-01-26T00:00:00"/>
    <n v="1"/>
    <n v="0"/>
    <n v="1"/>
    <x v="1"/>
    <x v="0"/>
    <s v="Normal"/>
    <b v="0"/>
    <n v="3"/>
    <x v="4"/>
    <n v="2"/>
    <x v="1"/>
    <n v="0.24"/>
  </r>
  <r>
    <n v="574"/>
    <d v="2011-01-26T00:00:00"/>
    <n v="1"/>
    <n v="0"/>
    <n v="1"/>
    <x v="2"/>
    <x v="0"/>
    <s v="Normal"/>
    <b v="0"/>
    <n v="3"/>
    <x v="4"/>
    <n v="3"/>
    <x v="2"/>
    <n v="0.22"/>
  </r>
  <r>
    <n v="575"/>
    <d v="2011-01-26T00:00:00"/>
    <n v="1"/>
    <n v="0"/>
    <n v="1"/>
    <x v="5"/>
    <x v="0"/>
    <s v="Normal"/>
    <b v="0"/>
    <n v="3"/>
    <x v="4"/>
    <n v="3"/>
    <x v="2"/>
    <n v="0.2"/>
  </r>
  <r>
    <n v="576"/>
    <d v="2011-01-26T00:00:00"/>
    <n v="1"/>
    <n v="0"/>
    <n v="1"/>
    <x v="6"/>
    <x v="1"/>
    <s v="Normal"/>
    <b v="0"/>
    <n v="3"/>
    <x v="4"/>
    <n v="3"/>
    <x v="2"/>
    <n v="0.2"/>
  </r>
  <r>
    <n v="577"/>
    <d v="2011-01-26T00:00:00"/>
    <n v="1"/>
    <n v="0"/>
    <n v="1"/>
    <x v="7"/>
    <x v="1"/>
    <s v="Rush"/>
    <b v="0"/>
    <n v="3"/>
    <x v="4"/>
    <n v="3"/>
    <x v="2"/>
    <n v="0.22"/>
  </r>
  <r>
    <n v="578"/>
    <d v="2011-01-26T00:00:00"/>
    <n v="1"/>
    <n v="0"/>
    <n v="1"/>
    <x v="8"/>
    <x v="1"/>
    <s v="Rush"/>
    <b v="0"/>
    <n v="3"/>
    <x v="4"/>
    <n v="3"/>
    <x v="2"/>
    <n v="0.22"/>
  </r>
  <r>
    <n v="579"/>
    <d v="2011-01-26T00:00:00"/>
    <n v="1"/>
    <n v="0"/>
    <n v="1"/>
    <x v="9"/>
    <x v="1"/>
    <s v="Rush"/>
    <b v="0"/>
    <n v="3"/>
    <x v="4"/>
    <n v="3"/>
    <x v="2"/>
    <n v="0.22"/>
  </r>
  <r>
    <n v="580"/>
    <d v="2011-01-26T00:00:00"/>
    <n v="1"/>
    <n v="0"/>
    <n v="1"/>
    <x v="10"/>
    <x v="1"/>
    <s v="Normal"/>
    <b v="0"/>
    <n v="3"/>
    <x v="4"/>
    <n v="3"/>
    <x v="2"/>
    <n v="0.22"/>
  </r>
  <r>
    <n v="581"/>
    <d v="2011-01-26T00:00:00"/>
    <n v="1"/>
    <n v="0"/>
    <n v="1"/>
    <x v="11"/>
    <x v="1"/>
    <s v="Normal"/>
    <b v="0"/>
    <n v="3"/>
    <x v="4"/>
    <n v="3"/>
    <x v="2"/>
    <n v="0.22"/>
  </r>
  <r>
    <n v="582"/>
    <d v="2011-01-26T00:00:00"/>
    <n v="1"/>
    <n v="0"/>
    <n v="1"/>
    <x v="12"/>
    <x v="2"/>
    <s v="Normal"/>
    <b v="0"/>
    <n v="3"/>
    <x v="4"/>
    <n v="3"/>
    <x v="2"/>
    <n v="0.22"/>
  </r>
  <r>
    <n v="583"/>
    <d v="2011-01-26T00:00:00"/>
    <n v="1"/>
    <n v="0"/>
    <n v="1"/>
    <x v="13"/>
    <x v="2"/>
    <s v="Normal"/>
    <b v="0"/>
    <n v="3"/>
    <x v="4"/>
    <n v="3"/>
    <x v="2"/>
    <n v="0.22"/>
  </r>
  <r>
    <n v="584"/>
    <d v="2011-01-26T00:00:00"/>
    <n v="1"/>
    <n v="0"/>
    <n v="1"/>
    <x v="14"/>
    <x v="2"/>
    <s v="Normal"/>
    <b v="0"/>
    <n v="3"/>
    <x v="4"/>
    <n v="3"/>
    <x v="2"/>
    <n v="0.22"/>
  </r>
  <r>
    <n v="585"/>
    <d v="2011-01-26T00:00:00"/>
    <n v="1"/>
    <n v="0"/>
    <n v="1"/>
    <x v="15"/>
    <x v="2"/>
    <s v="Normal"/>
    <b v="0"/>
    <n v="3"/>
    <x v="4"/>
    <n v="3"/>
    <x v="2"/>
    <n v="0.22"/>
  </r>
  <r>
    <n v="586"/>
    <d v="2011-01-26T00:00:00"/>
    <n v="1"/>
    <n v="0"/>
    <n v="1"/>
    <x v="16"/>
    <x v="2"/>
    <s v="Normal"/>
    <b v="0"/>
    <n v="3"/>
    <x v="4"/>
    <n v="4"/>
    <x v="3"/>
    <n v="0.22"/>
  </r>
  <r>
    <n v="587"/>
    <d v="2011-01-26T00:00:00"/>
    <n v="1"/>
    <n v="0"/>
    <n v="1"/>
    <x v="17"/>
    <x v="2"/>
    <s v="Rush"/>
    <b v="0"/>
    <n v="3"/>
    <x v="4"/>
    <n v="3"/>
    <x v="2"/>
    <n v="0.2"/>
  </r>
  <r>
    <n v="588"/>
    <d v="2011-01-27T00:00:00"/>
    <n v="1"/>
    <n v="0"/>
    <n v="1"/>
    <x v="16"/>
    <x v="2"/>
    <s v="Normal"/>
    <b v="0"/>
    <n v="4"/>
    <x v="5"/>
    <n v="1"/>
    <x v="0"/>
    <n v="0.22"/>
  </r>
  <r>
    <n v="589"/>
    <d v="2011-01-27T00:00:00"/>
    <n v="1"/>
    <n v="0"/>
    <n v="1"/>
    <x v="17"/>
    <x v="2"/>
    <s v="Rush"/>
    <b v="0"/>
    <n v="4"/>
    <x v="5"/>
    <n v="1"/>
    <x v="0"/>
    <n v="0.22"/>
  </r>
  <r>
    <n v="590"/>
    <d v="2011-01-27T00:00:00"/>
    <n v="1"/>
    <n v="0"/>
    <n v="1"/>
    <x v="18"/>
    <x v="3"/>
    <s v="Rush"/>
    <b v="0"/>
    <n v="4"/>
    <x v="5"/>
    <n v="1"/>
    <x v="0"/>
    <n v="0.2"/>
  </r>
  <r>
    <n v="591"/>
    <d v="2011-01-27T00:00:00"/>
    <n v="1"/>
    <n v="0"/>
    <n v="1"/>
    <x v="19"/>
    <x v="3"/>
    <s v="Rush"/>
    <b v="0"/>
    <n v="4"/>
    <x v="5"/>
    <n v="1"/>
    <x v="0"/>
    <n v="0.2"/>
  </r>
  <r>
    <n v="592"/>
    <d v="2011-01-27T00:00:00"/>
    <n v="1"/>
    <n v="0"/>
    <n v="1"/>
    <x v="20"/>
    <x v="3"/>
    <s v="Normal"/>
    <b v="0"/>
    <n v="4"/>
    <x v="5"/>
    <n v="1"/>
    <x v="0"/>
    <n v="0.18"/>
  </r>
  <r>
    <n v="593"/>
    <d v="2011-01-27T00:00:00"/>
    <n v="1"/>
    <n v="0"/>
    <n v="1"/>
    <x v="21"/>
    <x v="3"/>
    <s v="Normal"/>
    <b v="0"/>
    <n v="4"/>
    <x v="5"/>
    <n v="1"/>
    <x v="0"/>
    <n v="0.18"/>
  </r>
  <r>
    <n v="594"/>
    <d v="2011-01-27T00:00:00"/>
    <n v="1"/>
    <n v="0"/>
    <n v="1"/>
    <x v="22"/>
    <x v="3"/>
    <s v="Normal"/>
    <b v="0"/>
    <n v="4"/>
    <x v="5"/>
    <n v="1"/>
    <x v="0"/>
    <n v="0.18"/>
  </r>
  <r>
    <n v="595"/>
    <d v="2011-01-27T00:00:00"/>
    <n v="1"/>
    <n v="0"/>
    <n v="1"/>
    <x v="23"/>
    <x v="3"/>
    <s v="Normal"/>
    <b v="0"/>
    <n v="4"/>
    <x v="5"/>
    <n v="1"/>
    <x v="0"/>
    <n v="0.18"/>
  </r>
  <r>
    <n v="596"/>
    <d v="2011-01-28T00:00:00"/>
    <n v="1"/>
    <n v="0"/>
    <n v="1"/>
    <x v="0"/>
    <x v="0"/>
    <s v="Normal"/>
    <b v="0"/>
    <n v="5"/>
    <x v="6"/>
    <n v="2"/>
    <x v="1"/>
    <n v="0.2"/>
  </r>
  <r>
    <n v="597"/>
    <d v="2011-01-28T00:00:00"/>
    <n v="1"/>
    <n v="0"/>
    <n v="1"/>
    <x v="1"/>
    <x v="0"/>
    <s v="Normal"/>
    <b v="0"/>
    <n v="5"/>
    <x v="6"/>
    <n v="2"/>
    <x v="1"/>
    <n v="0.2"/>
  </r>
  <r>
    <n v="598"/>
    <d v="2011-01-28T00:00:00"/>
    <n v="1"/>
    <n v="0"/>
    <n v="1"/>
    <x v="2"/>
    <x v="0"/>
    <s v="Normal"/>
    <b v="0"/>
    <n v="5"/>
    <x v="6"/>
    <n v="2"/>
    <x v="1"/>
    <n v="0.2"/>
  </r>
  <r>
    <n v="599"/>
    <d v="2011-01-28T00:00:00"/>
    <n v="1"/>
    <n v="0"/>
    <n v="1"/>
    <x v="3"/>
    <x v="0"/>
    <s v="Normal"/>
    <b v="0"/>
    <n v="5"/>
    <x v="6"/>
    <n v="2"/>
    <x v="1"/>
    <n v="0.2"/>
  </r>
  <r>
    <n v="600"/>
    <d v="2011-01-28T00:00:00"/>
    <n v="1"/>
    <n v="0"/>
    <n v="1"/>
    <x v="5"/>
    <x v="0"/>
    <s v="Normal"/>
    <b v="0"/>
    <n v="5"/>
    <x v="6"/>
    <n v="2"/>
    <x v="1"/>
    <n v="0.18"/>
  </r>
  <r>
    <n v="601"/>
    <d v="2011-01-28T00:00:00"/>
    <n v="1"/>
    <n v="0"/>
    <n v="1"/>
    <x v="6"/>
    <x v="1"/>
    <s v="Normal"/>
    <b v="0"/>
    <n v="5"/>
    <x v="6"/>
    <n v="2"/>
    <x v="1"/>
    <n v="0.18"/>
  </r>
  <r>
    <n v="602"/>
    <d v="2011-01-28T00:00:00"/>
    <n v="1"/>
    <n v="0"/>
    <n v="1"/>
    <x v="7"/>
    <x v="1"/>
    <s v="Rush"/>
    <b v="0"/>
    <n v="5"/>
    <x v="6"/>
    <n v="2"/>
    <x v="1"/>
    <n v="0.16"/>
  </r>
  <r>
    <n v="603"/>
    <d v="2011-01-28T00:00:00"/>
    <n v="1"/>
    <n v="0"/>
    <n v="1"/>
    <x v="8"/>
    <x v="1"/>
    <s v="Rush"/>
    <b v="0"/>
    <n v="5"/>
    <x v="6"/>
    <n v="2"/>
    <x v="1"/>
    <n v="0.16"/>
  </r>
  <r>
    <n v="604"/>
    <d v="2011-01-28T00:00:00"/>
    <n v="1"/>
    <n v="0"/>
    <n v="1"/>
    <x v="9"/>
    <x v="1"/>
    <s v="Rush"/>
    <b v="0"/>
    <n v="5"/>
    <x v="6"/>
    <n v="3"/>
    <x v="2"/>
    <n v="0.18"/>
  </r>
  <r>
    <n v="605"/>
    <d v="2011-01-28T00:00:00"/>
    <n v="1"/>
    <n v="0"/>
    <n v="1"/>
    <x v="10"/>
    <x v="1"/>
    <s v="Normal"/>
    <b v="0"/>
    <n v="5"/>
    <x v="6"/>
    <n v="3"/>
    <x v="2"/>
    <n v="0.18"/>
  </r>
  <r>
    <n v="606"/>
    <d v="2011-01-28T00:00:00"/>
    <n v="1"/>
    <n v="0"/>
    <n v="1"/>
    <x v="11"/>
    <x v="1"/>
    <s v="Normal"/>
    <b v="0"/>
    <n v="5"/>
    <x v="6"/>
    <n v="3"/>
    <x v="2"/>
    <n v="0.18"/>
  </r>
  <r>
    <n v="607"/>
    <d v="2011-01-28T00:00:00"/>
    <n v="1"/>
    <n v="0"/>
    <n v="1"/>
    <x v="12"/>
    <x v="2"/>
    <s v="Normal"/>
    <b v="0"/>
    <n v="5"/>
    <x v="6"/>
    <n v="3"/>
    <x v="2"/>
    <n v="0.18"/>
  </r>
  <r>
    <n v="608"/>
    <d v="2011-01-28T00:00:00"/>
    <n v="1"/>
    <n v="0"/>
    <n v="1"/>
    <x v="13"/>
    <x v="2"/>
    <s v="Normal"/>
    <b v="0"/>
    <n v="5"/>
    <x v="6"/>
    <n v="3"/>
    <x v="2"/>
    <n v="0.18"/>
  </r>
  <r>
    <n v="609"/>
    <d v="2011-01-28T00:00:00"/>
    <n v="1"/>
    <n v="0"/>
    <n v="1"/>
    <x v="14"/>
    <x v="2"/>
    <s v="Normal"/>
    <b v="0"/>
    <n v="5"/>
    <x v="6"/>
    <n v="3"/>
    <x v="2"/>
    <n v="0.22"/>
  </r>
  <r>
    <n v="610"/>
    <d v="2011-01-28T00:00:00"/>
    <n v="1"/>
    <n v="0"/>
    <n v="1"/>
    <x v="15"/>
    <x v="2"/>
    <s v="Normal"/>
    <b v="0"/>
    <n v="5"/>
    <x v="6"/>
    <n v="2"/>
    <x v="1"/>
    <n v="0.2"/>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r>
    <m/>
    <m/>
    <m/>
    <m/>
    <m/>
    <x v="24"/>
    <x v="4"/>
    <m/>
    <m/>
    <m/>
    <x v="7"/>
    <m/>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n v="0"/>
    <n v="1"/>
    <x v="0"/>
    <x v="0"/>
    <n v="0"/>
    <n v="3"/>
    <n v="13"/>
    <n v="16"/>
    <x v="0"/>
    <x v="0"/>
    <x v="0"/>
  </r>
  <r>
    <n v="1"/>
    <n v="2"/>
    <x v="1"/>
    <x v="1"/>
    <n v="0"/>
    <n v="8"/>
    <n v="32"/>
    <n v="40"/>
    <x v="0"/>
    <x v="0"/>
    <x v="1"/>
  </r>
  <r>
    <n v="2"/>
    <n v="3"/>
    <x v="1"/>
    <x v="1"/>
    <n v="0"/>
    <n v="5"/>
    <n v="27"/>
    <n v="32"/>
    <x v="0"/>
    <x v="0"/>
    <x v="1"/>
  </r>
  <r>
    <n v="3"/>
    <n v="4"/>
    <x v="0"/>
    <x v="2"/>
    <n v="0"/>
    <n v="3"/>
    <n v="10"/>
    <n v="13"/>
    <x v="0"/>
    <x v="0"/>
    <x v="1"/>
  </r>
  <r>
    <n v="4"/>
    <n v="5"/>
    <x v="0"/>
    <x v="2"/>
    <n v="0"/>
    <n v="0"/>
    <n v="1"/>
    <n v="1"/>
    <x v="0"/>
    <x v="0"/>
    <x v="1"/>
  </r>
  <r>
    <n v="5"/>
    <n v="6"/>
    <x v="2"/>
    <x v="2"/>
    <n v="8.9599999999999999E-2"/>
    <n v="0"/>
    <n v="1"/>
    <n v="1"/>
    <x v="0"/>
    <x v="0"/>
    <x v="1"/>
  </r>
  <r>
    <n v="6"/>
    <n v="7"/>
    <x v="1"/>
    <x v="1"/>
    <n v="0"/>
    <n v="2"/>
    <n v="0"/>
    <n v="2"/>
    <x v="0"/>
    <x v="1"/>
    <x v="1"/>
  </r>
  <r>
    <n v="7"/>
    <n v="8"/>
    <x v="2"/>
    <x v="3"/>
    <n v="0"/>
    <n v="1"/>
    <n v="2"/>
    <n v="3"/>
    <x v="0"/>
    <x v="0"/>
    <x v="0"/>
  </r>
  <r>
    <n v="8"/>
    <n v="9"/>
    <x v="0"/>
    <x v="2"/>
    <n v="0"/>
    <n v="1"/>
    <n v="7"/>
    <n v="8"/>
    <x v="0"/>
    <x v="0"/>
    <x v="1"/>
  </r>
  <r>
    <n v="9"/>
    <n v="10"/>
    <x v="3"/>
    <x v="4"/>
    <n v="0"/>
    <n v="8"/>
    <n v="6"/>
    <n v="14"/>
    <x v="0"/>
    <x v="1"/>
    <x v="1"/>
  </r>
  <r>
    <n v="10"/>
    <n v="11"/>
    <x v="4"/>
    <x v="4"/>
    <n v="0.25369999999999998"/>
    <n v="12"/>
    <n v="24"/>
    <n v="36"/>
    <x v="0"/>
    <x v="0"/>
    <x v="1"/>
  </r>
  <r>
    <n v="11"/>
    <n v="12"/>
    <x v="5"/>
    <x v="0"/>
    <n v="0.28360000000000002"/>
    <n v="26"/>
    <n v="30"/>
    <n v="56"/>
    <x v="1"/>
    <x v="0"/>
    <x v="0"/>
  </r>
  <r>
    <n v="12"/>
    <n v="13"/>
    <x v="6"/>
    <x v="5"/>
    <n v="0.28360000000000002"/>
    <n v="29"/>
    <n v="55"/>
    <n v="84"/>
    <x v="1"/>
    <x v="0"/>
    <x v="1"/>
  </r>
  <r>
    <n v="13"/>
    <n v="14"/>
    <x v="7"/>
    <x v="6"/>
    <n v="0.29849999999999999"/>
    <n v="47"/>
    <n v="47"/>
    <n v="94"/>
    <x v="1"/>
    <x v="0"/>
    <x v="1"/>
  </r>
  <r>
    <n v="14"/>
    <n v="15"/>
    <x v="7"/>
    <x v="6"/>
    <n v="0.28360000000000002"/>
    <n v="35"/>
    <n v="71"/>
    <n v="106"/>
    <x v="1"/>
    <x v="0"/>
    <x v="1"/>
  </r>
  <r>
    <n v="15"/>
    <n v="16"/>
    <x v="8"/>
    <x v="5"/>
    <n v="0.29849999999999999"/>
    <n v="40"/>
    <n v="70"/>
    <n v="110"/>
    <x v="1"/>
    <x v="0"/>
    <x v="1"/>
  </r>
  <r>
    <n v="16"/>
    <n v="17"/>
    <x v="6"/>
    <x v="7"/>
    <n v="0.29849999999999999"/>
    <n v="41"/>
    <n v="52"/>
    <n v="93"/>
    <x v="1"/>
    <x v="0"/>
    <x v="0"/>
  </r>
  <r>
    <n v="17"/>
    <n v="18"/>
    <x v="3"/>
    <x v="7"/>
    <n v="0.28360000000000002"/>
    <n v="15"/>
    <n v="52"/>
    <n v="67"/>
    <x v="1"/>
    <x v="0"/>
    <x v="0"/>
  </r>
  <r>
    <n v="18"/>
    <n v="19"/>
    <x v="6"/>
    <x v="8"/>
    <n v="0.25369999999999998"/>
    <n v="9"/>
    <n v="26"/>
    <n v="35"/>
    <x v="0"/>
    <x v="0"/>
    <x v="0"/>
  </r>
  <r>
    <n v="19"/>
    <n v="20"/>
    <x v="6"/>
    <x v="8"/>
    <n v="0.25369999999999998"/>
    <n v="6"/>
    <n v="31"/>
    <n v="37"/>
    <x v="0"/>
    <x v="0"/>
    <x v="0"/>
  </r>
  <r>
    <n v="20"/>
    <n v="21"/>
    <x v="9"/>
    <x v="9"/>
    <n v="0.25369999999999998"/>
    <n v="11"/>
    <n v="25"/>
    <n v="36"/>
    <x v="0"/>
    <x v="0"/>
    <x v="0"/>
  </r>
  <r>
    <n v="21"/>
    <n v="22"/>
    <x v="9"/>
    <x v="9"/>
    <n v="0.19400000000000001"/>
    <n v="3"/>
    <n v="31"/>
    <n v="34"/>
    <x v="0"/>
    <x v="0"/>
    <x v="0"/>
  </r>
  <r>
    <n v="22"/>
    <n v="23"/>
    <x v="9"/>
    <x v="10"/>
    <n v="0.22389999999999999"/>
    <n v="11"/>
    <n v="17"/>
    <n v="28"/>
    <x v="0"/>
    <x v="0"/>
    <x v="0"/>
  </r>
  <r>
    <n v="23"/>
    <n v="24"/>
    <x v="8"/>
    <x v="8"/>
    <n v="0.29849999999999999"/>
    <n v="15"/>
    <n v="24"/>
    <n v="39"/>
    <x v="0"/>
    <x v="0"/>
    <x v="0"/>
  </r>
  <r>
    <n v="24"/>
    <n v="25"/>
    <x v="7"/>
    <x v="8"/>
    <n v="0.29849999999999999"/>
    <n v="4"/>
    <n v="13"/>
    <n v="17"/>
    <x v="0"/>
    <x v="0"/>
    <x v="0"/>
  </r>
  <r>
    <n v="25"/>
    <n v="26"/>
    <x v="8"/>
    <x v="10"/>
    <n v="0.25369999999999998"/>
    <n v="1"/>
    <n v="16"/>
    <n v="17"/>
    <x v="0"/>
    <x v="0"/>
    <x v="0"/>
  </r>
  <r>
    <n v="26"/>
    <n v="27"/>
    <x v="6"/>
    <x v="11"/>
    <n v="0.28360000000000002"/>
    <n v="1"/>
    <n v="8"/>
    <n v="9"/>
    <x v="0"/>
    <x v="0"/>
    <x v="0"/>
  </r>
  <r>
    <n v="27"/>
    <n v="28"/>
    <x v="7"/>
    <x v="10"/>
    <n v="0.19400000000000001"/>
    <n v="2"/>
    <n v="4"/>
    <n v="6"/>
    <x v="0"/>
    <x v="0"/>
    <x v="0"/>
  </r>
  <r>
    <n v="28"/>
    <n v="29"/>
    <x v="9"/>
    <x v="10"/>
    <n v="0.19400000000000001"/>
    <n v="2"/>
    <n v="1"/>
    <n v="3"/>
    <x v="0"/>
    <x v="1"/>
    <x v="0"/>
  </r>
  <r>
    <n v="29"/>
    <n v="30"/>
    <x v="6"/>
    <x v="5"/>
    <n v="0.29849999999999999"/>
    <n v="0"/>
    <n v="2"/>
    <n v="2"/>
    <x v="0"/>
    <x v="0"/>
    <x v="1"/>
  </r>
  <r>
    <n v="30"/>
    <n v="31"/>
    <x v="9"/>
    <x v="4"/>
    <n v="0.19400000000000001"/>
    <n v="0"/>
    <n v="1"/>
    <n v="1"/>
    <x v="0"/>
    <x v="0"/>
    <x v="1"/>
  </r>
  <r>
    <n v="31"/>
    <n v="32"/>
    <x v="9"/>
    <x v="12"/>
    <n v="0.22389999999999999"/>
    <n v="0"/>
    <n v="8"/>
    <n v="8"/>
    <x v="0"/>
    <x v="0"/>
    <x v="1"/>
  </r>
  <r>
    <n v="32"/>
    <n v="33"/>
    <x v="7"/>
    <x v="4"/>
    <n v="0.22389999999999999"/>
    <n v="1"/>
    <n v="19"/>
    <n v="20"/>
    <x v="0"/>
    <x v="0"/>
    <x v="1"/>
  </r>
  <r>
    <n v="33"/>
    <n v="34"/>
    <x v="3"/>
    <x v="0"/>
    <n v="0.22389999999999999"/>
    <n v="7"/>
    <n v="46"/>
    <n v="53"/>
    <x v="1"/>
    <x v="0"/>
    <x v="0"/>
  </r>
  <r>
    <n v="34"/>
    <n v="35"/>
    <x v="5"/>
    <x v="12"/>
    <n v="0.25369999999999998"/>
    <n v="16"/>
    <n v="54"/>
    <n v="70"/>
    <x v="1"/>
    <x v="0"/>
    <x v="1"/>
  </r>
  <r>
    <n v="35"/>
    <n v="36"/>
    <x v="5"/>
    <x v="13"/>
    <n v="0.29849999999999999"/>
    <n v="20"/>
    <n v="73"/>
    <n v="93"/>
    <x v="1"/>
    <x v="0"/>
    <x v="1"/>
  </r>
  <r>
    <n v="36"/>
    <n v="37"/>
    <x v="3"/>
    <x v="13"/>
    <n v="0.1343"/>
    <n v="11"/>
    <n v="64"/>
    <n v="75"/>
    <x v="1"/>
    <x v="0"/>
    <x v="1"/>
  </r>
  <r>
    <n v="37"/>
    <n v="38"/>
    <x v="6"/>
    <x v="4"/>
    <n v="0.19400000000000001"/>
    <n v="4"/>
    <n v="55"/>
    <n v="59"/>
    <x v="1"/>
    <x v="0"/>
    <x v="1"/>
  </r>
  <r>
    <n v="38"/>
    <n v="39"/>
    <x v="5"/>
    <x v="0"/>
    <n v="0.16420000000000001"/>
    <n v="19"/>
    <n v="55"/>
    <n v="74"/>
    <x v="1"/>
    <x v="0"/>
    <x v="0"/>
  </r>
  <r>
    <n v="39"/>
    <n v="40"/>
    <x v="5"/>
    <x v="12"/>
    <n v="0.16420000000000001"/>
    <n v="9"/>
    <n v="67"/>
    <n v="76"/>
    <x v="1"/>
    <x v="0"/>
    <x v="1"/>
  </r>
  <r>
    <n v="40"/>
    <n v="41"/>
    <x v="5"/>
    <x v="14"/>
    <n v="0.19400000000000001"/>
    <n v="7"/>
    <n v="58"/>
    <n v="65"/>
    <x v="1"/>
    <x v="0"/>
    <x v="1"/>
  </r>
  <r>
    <n v="41"/>
    <n v="42"/>
    <x v="5"/>
    <x v="15"/>
    <n v="0.32840000000000003"/>
    <n v="10"/>
    <n v="43"/>
    <n v="53"/>
    <x v="1"/>
    <x v="0"/>
    <x v="2"/>
  </r>
  <r>
    <n v="42"/>
    <n v="43"/>
    <x v="0"/>
    <x v="16"/>
    <n v="0.44779999999999998"/>
    <n v="1"/>
    <n v="29"/>
    <n v="30"/>
    <x v="0"/>
    <x v="0"/>
    <x v="2"/>
  </r>
  <r>
    <n v="43"/>
    <n v="44"/>
    <x v="5"/>
    <x v="17"/>
    <n v="0.35820000000000002"/>
    <n v="5"/>
    <n v="17"/>
    <n v="22"/>
    <x v="0"/>
    <x v="0"/>
    <x v="2"/>
  </r>
  <r>
    <n v="44"/>
    <n v="45"/>
    <x v="10"/>
    <x v="18"/>
    <n v="0.32840000000000003"/>
    <n v="11"/>
    <n v="20"/>
    <n v="31"/>
    <x v="0"/>
    <x v="0"/>
    <x v="2"/>
  </r>
  <r>
    <n v="45"/>
    <n v="46"/>
    <x v="11"/>
    <x v="18"/>
    <n v="0.29849999999999999"/>
    <n v="0"/>
    <n v="9"/>
    <n v="9"/>
    <x v="0"/>
    <x v="0"/>
    <x v="2"/>
  </r>
  <r>
    <n v="46"/>
    <n v="47"/>
    <x v="10"/>
    <x v="19"/>
    <n v="0.16420000000000001"/>
    <n v="0"/>
    <n v="8"/>
    <n v="8"/>
    <x v="0"/>
    <x v="0"/>
    <x v="2"/>
  </r>
  <r>
    <n v="47"/>
    <n v="48"/>
    <x v="12"/>
    <x v="18"/>
    <n v="0.35820000000000002"/>
    <n v="0"/>
    <n v="5"/>
    <n v="5"/>
    <x v="0"/>
    <x v="0"/>
    <x v="2"/>
  </r>
  <r>
    <n v="48"/>
    <n v="49"/>
    <x v="5"/>
    <x v="18"/>
    <n v="0.41789999999999999"/>
    <n v="0"/>
    <n v="2"/>
    <n v="2"/>
    <x v="0"/>
    <x v="0"/>
    <x v="2"/>
  </r>
  <r>
    <n v="49"/>
    <n v="50"/>
    <x v="13"/>
    <x v="19"/>
    <n v="0.3881"/>
    <n v="0"/>
    <n v="1"/>
    <n v="1"/>
    <x v="0"/>
    <x v="0"/>
    <x v="2"/>
  </r>
  <r>
    <n v="50"/>
    <n v="51"/>
    <x v="13"/>
    <x v="19"/>
    <n v="0.28360000000000002"/>
    <n v="0"/>
    <n v="3"/>
    <n v="3"/>
    <x v="0"/>
    <x v="0"/>
    <x v="2"/>
  </r>
  <r>
    <n v="51"/>
    <n v="52"/>
    <x v="14"/>
    <x v="20"/>
    <n v="0.3881"/>
    <n v="0"/>
    <n v="30"/>
    <n v="30"/>
    <x v="0"/>
    <x v="0"/>
    <x v="2"/>
  </r>
  <r>
    <n v="52"/>
    <n v="53"/>
    <x v="13"/>
    <x v="20"/>
    <n v="0.19400000000000001"/>
    <n v="1"/>
    <n v="63"/>
    <n v="64"/>
    <x v="1"/>
    <x v="0"/>
    <x v="2"/>
  </r>
  <r>
    <n v="53"/>
    <n v="54"/>
    <x v="15"/>
    <x v="20"/>
    <n v="0.28360000000000002"/>
    <n v="1"/>
    <n v="153"/>
    <n v="154"/>
    <x v="2"/>
    <x v="0"/>
    <x v="2"/>
  </r>
  <r>
    <n v="54"/>
    <n v="55"/>
    <x v="13"/>
    <x v="21"/>
    <n v="0.3881"/>
    <n v="7"/>
    <n v="81"/>
    <n v="88"/>
    <x v="1"/>
    <x v="0"/>
    <x v="2"/>
  </r>
  <r>
    <n v="55"/>
    <n v="56"/>
    <x v="16"/>
    <x v="21"/>
    <n v="0.25369999999999998"/>
    <n v="11"/>
    <n v="33"/>
    <n v="44"/>
    <x v="0"/>
    <x v="0"/>
    <x v="2"/>
  </r>
  <r>
    <n v="56"/>
    <n v="57"/>
    <x v="17"/>
    <x v="22"/>
    <n v="0.32840000000000003"/>
    <n v="10"/>
    <n v="41"/>
    <n v="51"/>
    <x v="1"/>
    <x v="0"/>
    <x v="2"/>
  </r>
  <r>
    <n v="57"/>
    <n v="58"/>
    <x v="11"/>
    <x v="23"/>
    <n v="0.29849999999999999"/>
    <n v="13"/>
    <n v="48"/>
    <n v="61"/>
    <x v="1"/>
    <x v="0"/>
    <x v="2"/>
  </r>
  <r>
    <n v="58"/>
    <n v="59"/>
    <x v="13"/>
    <x v="23"/>
    <n v="0.28360000000000002"/>
    <n v="8"/>
    <n v="53"/>
    <n v="61"/>
    <x v="1"/>
    <x v="0"/>
    <x v="2"/>
  </r>
  <r>
    <n v="59"/>
    <n v="60"/>
    <x v="18"/>
    <x v="24"/>
    <n v="0.28360000000000002"/>
    <n v="11"/>
    <n v="66"/>
    <n v="77"/>
    <x v="1"/>
    <x v="0"/>
    <x v="2"/>
  </r>
  <r>
    <n v="60"/>
    <n v="61"/>
    <x v="18"/>
    <x v="24"/>
    <n v="0.25369999999999998"/>
    <n v="14"/>
    <n v="58"/>
    <n v="72"/>
    <x v="1"/>
    <x v="0"/>
    <x v="2"/>
  </r>
  <r>
    <n v="61"/>
    <n v="62"/>
    <x v="18"/>
    <x v="24"/>
    <n v="0.25369999999999998"/>
    <n v="9"/>
    <n v="67"/>
    <n v="76"/>
    <x v="1"/>
    <x v="0"/>
    <x v="2"/>
  </r>
  <r>
    <n v="62"/>
    <n v="63"/>
    <x v="10"/>
    <x v="24"/>
    <n v="0.22389999999999999"/>
    <n v="11"/>
    <n v="146"/>
    <n v="157"/>
    <x v="2"/>
    <x v="0"/>
    <x v="2"/>
  </r>
  <r>
    <n v="63"/>
    <n v="64"/>
    <x v="2"/>
    <x v="25"/>
    <n v="0.1045"/>
    <n v="9"/>
    <n v="148"/>
    <n v="157"/>
    <x v="2"/>
    <x v="0"/>
    <x v="2"/>
  </r>
  <r>
    <n v="64"/>
    <n v="65"/>
    <x v="2"/>
    <x v="19"/>
    <n v="0"/>
    <n v="8"/>
    <n v="102"/>
    <n v="110"/>
    <x v="1"/>
    <x v="0"/>
    <x v="2"/>
  </r>
  <r>
    <n v="65"/>
    <n v="66"/>
    <x v="11"/>
    <x v="19"/>
    <n v="0.1045"/>
    <n v="3"/>
    <n v="49"/>
    <n v="52"/>
    <x v="1"/>
    <x v="0"/>
    <x v="2"/>
  </r>
  <r>
    <n v="66"/>
    <n v="67"/>
    <x v="12"/>
    <x v="26"/>
    <n v="0.1343"/>
    <n v="3"/>
    <n v="49"/>
    <n v="52"/>
    <x v="1"/>
    <x v="0"/>
    <x v="1"/>
  </r>
  <r>
    <n v="67"/>
    <n v="68"/>
    <x v="19"/>
    <x v="27"/>
    <n v="0.1343"/>
    <n v="0"/>
    <n v="20"/>
    <n v="20"/>
    <x v="0"/>
    <x v="0"/>
    <x v="1"/>
  </r>
  <r>
    <n v="68"/>
    <n v="69"/>
    <x v="11"/>
    <x v="28"/>
    <n v="0.1045"/>
    <n v="1"/>
    <n v="11"/>
    <n v="12"/>
    <x v="0"/>
    <x v="0"/>
    <x v="1"/>
  </r>
  <r>
    <n v="69"/>
    <n v="70"/>
    <x v="18"/>
    <x v="28"/>
    <n v="0.1045"/>
    <n v="0"/>
    <n v="5"/>
    <n v="5"/>
    <x v="0"/>
    <x v="0"/>
    <x v="1"/>
  </r>
  <r>
    <n v="70"/>
    <n v="71"/>
    <x v="17"/>
    <x v="29"/>
    <n v="0.1045"/>
    <n v="0"/>
    <n v="2"/>
    <n v="2"/>
    <x v="0"/>
    <x v="0"/>
    <x v="1"/>
  </r>
  <r>
    <n v="71"/>
    <n v="72"/>
    <x v="19"/>
    <x v="30"/>
    <n v="0.1343"/>
    <n v="0"/>
    <n v="1"/>
    <n v="1"/>
    <x v="0"/>
    <x v="0"/>
    <x v="1"/>
  </r>
  <r>
    <n v="72"/>
    <n v="73"/>
    <x v="17"/>
    <x v="30"/>
    <n v="8.9599999999999999E-2"/>
    <n v="0"/>
    <n v="2"/>
    <n v="2"/>
    <x v="0"/>
    <x v="0"/>
    <x v="1"/>
  </r>
  <r>
    <n v="73"/>
    <n v="74"/>
    <x v="19"/>
    <x v="31"/>
    <n v="0.1045"/>
    <n v="0"/>
    <n v="4"/>
    <n v="4"/>
    <x v="0"/>
    <x v="0"/>
    <x v="1"/>
  </r>
  <r>
    <n v="74"/>
    <n v="75"/>
    <x v="19"/>
    <x v="32"/>
    <n v="0.1045"/>
    <n v="0"/>
    <n v="36"/>
    <n v="36"/>
    <x v="0"/>
    <x v="0"/>
    <x v="1"/>
  </r>
  <r>
    <n v="75"/>
    <n v="76"/>
    <x v="19"/>
    <x v="32"/>
    <n v="0.1343"/>
    <n v="2"/>
    <n v="92"/>
    <n v="94"/>
    <x v="1"/>
    <x v="0"/>
    <x v="1"/>
  </r>
  <r>
    <n v="76"/>
    <n v="77"/>
    <x v="19"/>
    <x v="27"/>
    <n v="0.16420000000000001"/>
    <n v="2"/>
    <n v="177"/>
    <n v="179"/>
    <x v="2"/>
    <x v="0"/>
    <x v="1"/>
  </r>
  <r>
    <n v="77"/>
    <n v="78"/>
    <x v="19"/>
    <x v="26"/>
    <n v="0.22389999999999999"/>
    <n v="2"/>
    <n v="98"/>
    <n v="100"/>
    <x v="1"/>
    <x v="0"/>
    <x v="1"/>
  </r>
  <r>
    <n v="78"/>
    <n v="79"/>
    <x v="13"/>
    <x v="27"/>
    <n v="0.32840000000000003"/>
    <n v="5"/>
    <n v="37"/>
    <n v="42"/>
    <x v="0"/>
    <x v="0"/>
    <x v="1"/>
  </r>
  <r>
    <n v="79"/>
    <n v="80"/>
    <x v="11"/>
    <x v="33"/>
    <n v="0.29849999999999999"/>
    <n v="7"/>
    <n v="50"/>
    <n v="57"/>
    <x v="1"/>
    <x v="0"/>
    <x v="1"/>
  </r>
  <r>
    <n v="80"/>
    <n v="81"/>
    <x v="10"/>
    <x v="33"/>
    <n v="0.16420000000000001"/>
    <n v="12"/>
    <n v="66"/>
    <n v="78"/>
    <x v="1"/>
    <x v="0"/>
    <x v="1"/>
  </r>
  <r>
    <n v="81"/>
    <n v="82"/>
    <x v="10"/>
    <x v="34"/>
    <n v="0.19400000000000001"/>
    <n v="18"/>
    <n v="79"/>
    <n v="97"/>
    <x v="1"/>
    <x v="0"/>
    <x v="1"/>
  </r>
  <r>
    <n v="82"/>
    <n v="83"/>
    <x v="2"/>
    <x v="35"/>
    <n v="0.22389999999999999"/>
    <n v="9"/>
    <n v="54"/>
    <n v="63"/>
    <x v="1"/>
    <x v="0"/>
    <x v="1"/>
  </r>
  <r>
    <n v="83"/>
    <n v="84"/>
    <x v="1"/>
    <x v="35"/>
    <n v="0.25369999999999998"/>
    <n v="17"/>
    <n v="48"/>
    <n v="65"/>
    <x v="1"/>
    <x v="0"/>
    <x v="1"/>
  </r>
  <r>
    <n v="84"/>
    <n v="85"/>
    <x v="0"/>
    <x v="36"/>
    <n v="0.25369999999999998"/>
    <n v="15"/>
    <n v="68"/>
    <n v="83"/>
    <x v="1"/>
    <x v="0"/>
    <x v="2"/>
  </r>
  <r>
    <n v="85"/>
    <n v="86"/>
    <x v="1"/>
    <x v="37"/>
    <n v="0.22389999999999999"/>
    <n v="10"/>
    <n v="202"/>
    <n v="212"/>
    <x v="2"/>
    <x v="0"/>
    <x v="2"/>
  </r>
  <r>
    <n v="86"/>
    <n v="87"/>
    <x v="2"/>
    <x v="37"/>
    <n v="0.19400000000000001"/>
    <n v="3"/>
    <n v="179"/>
    <n v="182"/>
    <x v="2"/>
    <x v="0"/>
    <x v="2"/>
  </r>
  <r>
    <n v="87"/>
    <n v="88"/>
    <x v="2"/>
    <x v="37"/>
    <n v="0.1045"/>
    <n v="2"/>
    <n v="110"/>
    <n v="112"/>
    <x v="1"/>
    <x v="0"/>
    <x v="2"/>
  </r>
  <r>
    <n v="88"/>
    <n v="89"/>
    <x v="2"/>
    <x v="37"/>
    <n v="0.1045"/>
    <n v="1"/>
    <n v="53"/>
    <n v="54"/>
    <x v="1"/>
    <x v="0"/>
    <x v="2"/>
  </r>
  <r>
    <n v="89"/>
    <n v="90"/>
    <x v="1"/>
    <x v="26"/>
    <n v="0"/>
    <n v="0"/>
    <n v="48"/>
    <n v="48"/>
    <x v="0"/>
    <x v="0"/>
    <x v="1"/>
  </r>
  <r>
    <n v="90"/>
    <n v="91"/>
    <x v="2"/>
    <x v="26"/>
    <n v="8.9599999999999999E-2"/>
    <n v="1"/>
    <n v="34"/>
    <n v="35"/>
    <x v="0"/>
    <x v="0"/>
    <x v="1"/>
  </r>
  <r>
    <n v="91"/>
    <n v="92"/>
    <x v="10"/>
    <x v="27"/>
    <n v="8.9599999999999999E-2"/>
    <n v="2"/>
    <n v="9"/>
    <n v="11"/>
    <x v="0"/>
    <x v="0"/>
    <x v="1"/>
  </r>
  <r>
    <n v="92"/>
    <n v="93"/>
    <x v="2"/>
    <x v="26"/>
    <n v="0"/>
    <n v="0"/>
    <n v="6"/>
    <n v="6"/>
    <x v="0"/>
    <x v="0"/>
    <x v="1"/>
  </r>
  <r>
    <n v="93"/>
    <n v="94"/>
    <x v="12"/>
    <x v="32"/>
    <n v="8.9599999999999999E-2"/>
    <n v="0"/>
    <n v="6"/>
    <n v="6"/>
    <x v="0"/>
    <x v="0"/>
    <x v="1"/>
  </r>
  <r>
    <n v="94"/>
    <n v="95"/>
    <x v="12"/>
    <x v="32"/>
    <n v="8.9599999999999999E-2"/>
    <n v="0"/>
    <n v="2"/>
    <n v="2"/>
    <x v="0"/>
    <x v="0"/>
    <x v="1"/>
  </r>
  <r>
    <n v="95"/>
    <n v="96"/>
    <x v="10"/>
    <x v="37"/>
    <n v="0.22389999999999999"/>
    <n v="0"/>
    <n v="2"/>
    <n v="2"/>
    <x v="0"/>
    <x v="0"/>
    <x v="2"/>
  </r>
  <r>
    <n v="96"/>
    <n v="97"/>
    <x v="10"/>
    <x v="19"/>
    <n v="0.16420000000000001"/>
    <n v="0"/>
    <n v="3"/>
    <n v="3"/>
    <x v="0"/>
    <x v="0"/>
    <x v="2"/>
  </r>
  <r>
    <n v="97"/>
    <n v="98"/>
    <x v="12"/>
    <x v="19"/>
    <n v="0.22389999999999999"/>
    <n v="0"/>
    <n v="33"/>
    <n v="33"/>
    <x v="0"/>
    <x v="0"/>
    <x v="2"/>
  </r>
  <r>
    <n v="98"/>
    <n v="99"/>
    <x v="17"/>
    <x v="21"/>
    <n v="0.19400000000000001"/>
    <n v="1"/>
    <n v="87"/>
    <n v="88"/>
    <x v="1"/>
    <x v="0"/>
    <x v="2"/>
  </r>
  <r>
    <n v="99"/>
    <n v="100"/>
    <x v="17"/>
    <x v="22"/>
    <n v="0.29849999999999999"/>
    <n v="3"/>
    <n v="192"/>
    <n v="195"/>
    <x v="2"/>
    <x v="0"/>
    <x v="2"/>
  </r>
  <r>
    <n v="100"/>
    <n v="101"/>
    <x v="12"/>
    <x v="38"/>
    <n v="0.32840000000000003"/>
    <n v="6"/>
    <n v="109"/>
    <n v="115"/>
    <x v="1"/>
    <x v="0"/>
    <x v="2"/>
  </r>
  <r>
    <n v="101"/>
    <n v="102"/>
    <x v="12"/>
    <x v="38"/>
    <n v="0.32840000000000003"/>
    <n v="4"/>
    <n v="53"/>
    <n v="57"/>
    <x v="1"/>
    <x v="0"/>
    <x v="2"/>
  </r>
  <r>
    <n v="102"/>
    <n v="103"/>
    <x v="10"/>
    <x v="39"/>
    <n v="0.32840000000000003"/>
    <n v="12"/>
    <n v="34"/>
    <n v="46"/>
    <x v="0"/>
    <x v="0"/>
    <x v="2"/>
  </r>
  <r>
    <n v="103"/>
    <n v="104"/>
    <x v="10"/>
    <x v="39"/>
    <n v="0.32840000000000003"/>
    <n v="5"/>
    <n v="74"/>
    <n v="79"/>
    <x v="1"/>
    <x v="0"/>
    <x v="2"/>
  </r>
  <r>
    <n v="104"/>
    <n v="105"/>
    <x v="2"/>
    <x v="24"/>
    <n v="0.29849999999999999"/>
    <n v="6"/>
    <n v="65"/>
    <n v="71"/>
    <x v="1"/>
    <x v="0"/>
    <x v="2"/>
  </r>
  <r>
    <n v="105"/>
    <n v="106"/>
    <x v="0"/>
    <x v="40"/>
    <n v="0.19400000000000001"/>
    <n v="10"/>
    <n v="52"/>
    <n v="62"/>
    <x v="1"/>
    <x v="0"/>
    <x v="2"/>
  </r>
  <r>
    <n v="106"/>
    <n v="107"/>
    <x v="0"/>
    <x v="40"/>
    <n v="0.19400000000000001"/>
    <n v="7"/>
    <n v="55"/>
    <n v="62"/>
    <x v="1"/>
    <x v="0"/>
    <x v="2"/>
  </r>
  <r>
    <n v="107"/>
    <n v="108"/>
    <x v="20"/>
    <x v="40"/>
    <n v="8.9599999999999999E-2"/>
    <n v="4"/>
    <n v="85"/>
    <n v="89"/>
    <x v="1"/>
    <x v="0"/>
    <x v="2"/>
  </r>
  <r>
    <n v="108"/>
    <n v="109"/>
    <x v="10"/>
    <x v="41"/>
    <n v="0.19400000000000001"/>
    <n v="4"/>
    <n v="186"/>
    <n v="190"/>
    <x v="2"/>
    <x v="0"/>
    <x v="2"/>
  </r>
  <r>
    <n v="109"/>
    <n v="110"/>
    <x v="18"/>
    <x v="41"/>
    <n v="0.1343"/>
    <n v="3"/>
    <n v="166"/>
    <n v="169"/>
    <x v="2"/>
    <x v="0"/>
    <x v="2"/>
  </r>
  <r>
    <n v="110"/>
    <n v="111"/>
    <x v="2"/>
    <x v="41"/>
    <n v="0.1045"/>
    <n v="5"/>
    <n v="127"/>
    <n v="132"/>
    <x v="1"/>
    <x v="0"/>
    <x v="2"/>
  </r>
  <r>
    <n v="111"/>
    <n v="112"/>
    <x v="10"/>
    <x v="19"/>
    <n v="0.16420000000000001"/>
    <n v="7"/>
    <n v="82"/>
    <n v="89"/>
    <x v="1"/>
    <x v="0"/>
    <x v="2"/>
  </r>
  <r>
    <n v="112"/>
    <n v="113"/>
    <x v="12"/>
    <x v="33"/>
    <n v="0.19400000000000001"/>
    <n v="3"/>
    <n v="40"/>
    <n v="43"/>
    <x v="0"/>
    <x v="0"/>
    <x v="1"/>
  </r>
  <r>
    <n v="113"/>
    <n v="114"/>
    <x v="12"/>
    <x v="28"/>
    <n v="0.1343"/>
    <n v="1"/>
    <n v="41"/>
    <n v="42"/>
    <x v="0"/>
    <x v="0"/>
    <x v="1"/>
  </r>
  <r>
    <n v="114"/>
    <n v="115"/>
    <x v="2"/>
    <x v="19"/>
    <n v="0"/>
    <n v="1"/>
    <n v="18"/>
    <n v="19"/>
    <x v="0"/>
    <x v="0"/>
    <x v="2"/>
  </r>
  <r>
    <n v="115"/>
    <n v="116"/>
    <x v="18"/>
    <x v="28"/>
    <n v="0"/>
    <n v="0"/>
    <n v="11"/>
    <n v="11"/>
    <x v="0"/>
    <x v="0"/>
    <x v="1"/>
  </r>
  <r>
    <n v="116"/>
    <n v="117"/>
    <x v="10"/>
    <x v="26"/>
    <n v="0"/>
    <n v="0"/>
    <n v="4"/>
    <n v="4"/>
    <x v="0"/>
    <x v="0"/>
    <x v="1"/>
  </r>
  <r>
    <n v="117"/>
    <n v="118"/>
    <x v="10"/>
    <x v="26"/>
    <n v="0"/>
    <n v="0"/>
    <n v="2"/>
    <n v="2"/>
    <x v="0"/>
    <x v="0"/>
    <x v="1"/>
  </r>
  <r>
    <n v="118"/>
    <n v="119"/>
    <x v="12"/>
    <x v="26"/>
    <n v="8.9599999999999999E-2"/>
    <n v="0"/>
    <n v="1"/>
    <n v="1"/>
    <x v="0"/>
    <x v="0"/>
    <x v="1"/>
  </r>
  <r>
    <n v="119"/>
    <n v="120"/>
    <x v="17"/>
    <x v="27"/>
    <n v="8.9599999999999999E-2"/>
    <n v="0"/>
    <n v="4"/>
    <n v="4"/>
    <x v="0"/>
    <x v="0"/>
    <x v="1"/>
  </r>
  <r>
    <n v="120"/>
    <n v="121"/>
    <x v="16"/>
    <x v="30"/>
    <n v="0.1045"/>
    <n v="0"/>
    <n v="36"/>
    <n v="36"/>
    <x v="0"/>
    <x v="0"/>
    <x v="1"/>
  </r>
  <r>
    <n v="121"/>
    <n v="122"/>
    <x v="10"/>
    <x v="29"/>
    <n v="0"/>
    <n v="0"/>
    <n v="95"/>
    <n v="95"/>
    <x v="1"/>
    <x v="0"/>
    <x v="1"/>
  </r>
  <r>
    <n v="122"/>
    <n v="123"/>
    <x v="10"/>
    <x v="29"/>
    <n v="0"/>
    <n v="3"/>
    <n v="216"/>
    <n v="219"/>
    <x v="2"/>
    <x v="0"/>
    <x v="1"/>
  </r>
  <r>
    <n v="123"/>
    <n v="124"/>
    <x v="18"/>
    <x v="33"/>
    <n v="0"/>
    <n v="6"/>
    <n v="116"/>
    <n v="122"/>
    <x v="1"/>
    <x v="0"/>
    <x v="1"/>
  </r>
  <r>
    <n v="124"/>
    <n v="125"/>
    <x v="2"/>
    <x v="19"/>
    <n v="0"/>
    <n v="3"/>
    <n v="42"/>
    <n v="45"/>
    <x v="0"/>
    <x v="0"/>
    <x v="2"/>
  </r>
  <r>
    <n v="125"/>
    <n v="126"/>
    <x v="2"/>
    <x v="18"/>
    <n v="8.9599999999999999E-2"/>
    <n v="2"/>
    <n v="57"/>
    <n v="59"/>
    <x v="1"/>
    <x v="0"/>
    <x v="2"/>
  </r>
  <r>
    <n v="126"/>
    <n v="127"/>
    <x v="0"/>
    <x v="23"/>
    <n v="0"/>
    <n v="6"/>
    <n v="78"/>
    <n v="84"/>
    <x v="1"/>
    <x v="0"/>
    <x v="2"/>
  </r>
  <r>
    <n v="127"/>
    <n v="128"/>
    <x v="1"/>
    <x v="23"/>
    <n v="0.1045"/>
    <n v="12"/>
    <n v="55"/>
    <n v="67"/>
    <x v="1"/>
    <x v="0"/>
    <x v="2"/>
  </r>
  <r>
    <n v="128"/>
    <n v="129"/>
    <x v="1"/>
    <x v="42"/>
    <n v="0.16420000000000001"/>
    <n v="11"/>
    <n v="59"/>
    <n v="70"/>
    <x v="1"/>
    <x v="0"/>
    <x v="2"/>
  </r>
  <r>
    <n v="129"/>
    <n v="130"/>
    <x v="1"/>
    <x v="42"/>
    <n v="0"/>
    <n v="8"/>
    <n v="54"/>
    <n v="62"/>
    <x v="1"/>
    <x v="0"/>
    <x v="2"/>
  </r>
  <r>
    <n v="130"/>
    <n v="131"/>
    <x v="2"/>
    <x v="41"/>
    <n v="0.16420000000000001"/>
    <n v="12"/>
    <n v="74"/>
    <n v="86"/>
    <x v="1"/>
    <x v="0"/>
    <x v="2"/>
  </r>
  <r>
    <n v="131"/>
    <n v="132"/>
    <x v="10"/>
    <x v="33"/>
    <n v="0.16420000000000001"/>
    <n v="9"/>
    <n v="163"/>
    <n v="172"/>
    <x v="2"/>
    <x v="0"/>
    <x v="1"/>
  </r>
  <r>
    <n v="132"/>
    <n v="133"/>
    <x v="10"/>
    <x v="33"/>
    <n v="0.1343"/>
    <n v="5"/>
    <n v="158"/>
    <n v="163"/>
    <x v="2"/>
    <x v="0"/>
    <x v="1"/>
  </r>
  <r>
    <n v="133"/>
    <n v="134"/>
    <x v="2"/>
    <x v="28"/>
    <n v="8.9599999999999999E-2"/>
    <n v="3"/>
    <n v="109"/>
    <n v="112"/>
    <x v="1"/>
    <x v="0"/>
    <x v="1"/>
  </r>
  <r>
    <n v="134"/>
    <n v="135"/>
    <x v="11"/>
    <x v="33"/>
    <n v="0.16420000000000001"/>
    <n v="3"/>
    <n v="66"/>
    <n v="69"/>
    <x v="1"/>
    <x v="0"/>
    <x v="1"/>
  </r>
  <r>
    <n v="135"/>
    <n v="136"/>
    <x v="11"/>
    <x v="28"/>
    <n v="0.22389999999999999"/>
    <n v="0"/>
    <n v="48"/>
    <n v="48"/>
    <x v="0"/>
    <x v="0"/>
    <x v="1"/>
  </r>
  <r>
    <n v="136"/>
    <n v="137"/>
    <x v="11"/>
    <x v="33"/>
    <n v="0.28360000000000002"/>
    <n v="1"/>
    <n v="51"/>
    <n v="52"/>
    <x v="1"/>
    <x v="0"/>
    <x v="1"/>
  </r>
  <r>
    <n v="137"/>
    <n v="138"/>
    <x v="12"/>
    <x v="29"/>
    <n v="0.19400000000000001"/>
    <n v="4"/>
    <n v="19"/>
    <n v="23"/>
    <x v="0"/>
    <x v="0"/>
    <x v="1"/>
  </r>
  <r>
    <n v="138"/>
    <n v="139"/>
    <x v="12"/>
    <x v="26"/>
    <n v="0.19400000000000001"/>
    <n v="4"/>
    <n v="13"/>
    <n v="17"/>
    <x v="0"/>
    <x v="0"/>
    <x v="1"/>
  </r>
  <r>
    <n v="139"/>
    <n v="140"/>
    <x v="12"/>
    <x v="27"/>
    <n v="0.22389999999999999"/>
    <n v="2"/>
    <n v="5"/>
    <n v="7"/>
    <x v="0"/>
    <x v="0"/>
    <x v="1"/>
  </r>
  <r>
    <n v="140"/>
    <n v="141"/>
    <x v="12"/>
    <x v="27"/>
    <n v="0.22389999999999999"/>
    <n v="0"/>
    <n v="1"/>
    <n v="1"/>
    <x v="0"/>
    <x v="0"/>
    <x v="1"/>
  </r>
  <r>
    <n v="141"/>
    <n v="142"/>
    <x v="11"/>
    <x v="27"/>
    <n v="0.1343"/>
    <n v="0"/>
    <n v="1"/>
    <n v="1"/>
    <x v="0"/>
    <x v="0"/>
    <x v="1"/>
  </r>
  <r>
    <n v="142"/>
    <n v="143"/>
    <x v="1"/>
    <x v="28"/>
    <n v="0"/>
    <n v="0"/>
    <n v="5"/>
    <n v="5"/>
    <x v="0"/>
    <x v="0"/>
    <x v="1"/>
  </r>
  <r>
    <n v="143"/>
    <n v="144"/>
    <x v="2"/>
    <x v="27"/>
    <n v="0"/>
    <n v="8"/>
    <n v="26"/>
    <n v="34"/>
    <x v="0"/>
    <x v="0"/>
    <x v="1"/>
  </r>
  <r>
    <n v="144"/>
    <n v="145"/>
    <x v="11"/>
    <x v="27"/>
    <n v="0.1343"/>
    <n v="8"/>
    <n v="76"/>
    <n v="84"/>
    <x v="1"/>
    <x v="0"/>
    <x v="1"/>
  </r>
  <r>
    <n v="145"/>
    <n v="146"/>
    <x v="12"/>
    <x v="33"/>
    <n v="0.25369999999999998"/>
    <n v="20"/>
    <n v="190"/>
    <n v="210"/>
    <x v="2"/>
    <x v="0"/>
    <x v="1"/>
  </r>
  <r>
    <n v="146"/>
    <n v="147"/>
    <x v="17"/>
    <x v="19"/>
    <n v="0.29849999999999999"/>
    <n v="9"/>
    <n v="125"/>
    <n v="134"/>
    <x v="1"/>
    <x v="0"/>
    <x v="2"/>
  </r>
  <r>
    <n v="147"/>
    <n v="148"/>
    <x v="12"/>
    <x v="38"/>
    <n v="0.32840000000000003"/>
    <n v="16"/>
    <n v="47"/>
    <n v="63"/>
    <x v="1"/>
    <x v="0"/>
    <x v="2"/>
  </r>
  <r>
    <n v="148"/>
    <n v="149"/>
    <x v="12"/>
    <x v="22"/>
    <n v="0.22389999999999999"/>
    <n v="19"/>
    <n v="48"/>
    <n v="67"/>
    <x v="1"/>
    <x v="0"/>
    <x v="2"/>
  </r>
  <r>
    <n v="149"/>
    <n v="150"/>
    <x v="12"/>
    <x v="38"/>
    <n v="0.25369999999999998"/>
    <n v="9"/>
    <n v="50"/>
    <n v="59"/>
    <x v="1"/>
    <x v="0"/>
    <x v="2"/>
  </r>
  <r>
    <n v="150"/>
    <n v="151"/>
    <x v="17"/>
    <x v="38"/>
    <n v="0.28360000000000002"/>
    <n v="9"/>
    <n v="64"/>
    <n v="73"/>
    <x v="1"/>
    <x v="0"/>
    <x v="2"/>
  </r>
  <r>
    <n v="151"/>
    <n v="152"/>
    <x v="12"/>
    <x v="22"/>
    <n v="0.25369999999999998"/>
    <n v="7"/>
    <n v="43"/>
    <n v="50"/>
    <x v="0"/>
    <x v="0"/>
    <x v="2"/>
  </r>
  <r>
    <n v="152"/>
    <n v="153"/>
    <x v="11"/>
    <x v="38"/>
    <n v="0.16420000000000001"/>
    <n v="9"/>
    <n v="63"/>
    <n v="72"/>
    <x v="1"/>
    <x v="0"/>
    <x v="2"/>
  </r>
  <r>
    <n v="153"/>
    <n v="154"/>
    <x v="11"/>
    <x v="38"/>
    <n v="0.16420000000000001"/>
    <n v="5"/>
    <n v="82"/>
    <n v="87"/>
    <x v="1"/>
    <x v="0"/>
    <x v="2"/>
  </r>
  <r>
    <n v="154"/>
    <n v="155"/>
    <x v="2"/>
    <x v="38"/>
    <n v="0"/>
    <n v="9"/>
    <n v="178"/>
    <n v="187"/>
    <x v="2"/>
    <x v="0"/>
    <x v="2"/>
  </r>
  <r>
    <n v="155"/>
    <n v="156"/>
    <x v="10"/>
    <x v="22"/>
    <n v="8.9599999999999999E-2"/>
    <n v="7"/>
    <n v="116"/>
    <n v="123"/>
    <x v="1"/>
    <x v="0"/>
    <x v="2"/>
  </r>
  <r>
    <n v="156"/>
    <n v="157"/>
    <x v="12"/>
    <x v="28"/>
    <n v="8.9599999999999999E-2"/>
    <n v="3"/>
    <n v="92"/>
    <n v="95"/>
    <x v="1"/>
    <x v="0"/>
    <x v="1"/>
  </r>
  <r>
    <n v="157"/>
    <n v="158"/>
    <x v="11"/>
    <x v="19"/>
    <n v="0.1045"/>
    <n v="1"/>
    <n v="50"/>
    <n v="51"/>
    <x v="1"/>
    <x v="0"/>
    <x v="2"/>
  </r>
  <r>
    <n v="158"/>
    <n v="159"/>
    <x v="12"/>
    <x v="19"/>
    <n v="0.1343"/>
    <n v="0"/>
    <n v="39"/>
    <n v="39"/>
    <x v="0"/>
    <x v="0"/>
    <x v="2"/>
  </r>
  <r>
    <n v="159"/>
    <n v="160"/>
    <x v="12"/>
    <x v="21"/>
    <n v="0.16420000000000001"/>
    <n v="2"/>
    <n v="34"/>
    <n v="36"/>
    <x v="0"/>
    <x v="0"/>
    <x v="2"/>
  </r>
  <r>
    <n v="160"/>
    <n v="161"/>
    <x v="12"/>
    <x v="33"/>
    <n v="0.16420000000000001"/>
    <n v="1"/>
    <n v="14"/>
    <n v="15"/>
    <x v="0"/>
    <x v="0"/>
    <x v="1"/>
  </r>
  <r>
    <n v="161"/>
    <n v="162"/>
    <x v="12"/>
    <x v="33"/>
    <n v="0.16420000000000001"/>
    <n v="1"/>
    <n v="24"/>
    <n v="25"/>
    <x v="0"/>
    <x v="0"/>
    <x v="1"/>
  </r>
  <r>
    <n v="162"/>
    <n v="163"/>
    <x v="11"/>
    <x v="28"/>
    <n v="8.9599999999999999E-2"/>
    <n v="1"/>
    <n v="15"/>
    <n v="16"/>
    <x v="0"/>
    <x v="0"/>
    <x v="1"/>
  </r>
  <r>
    <n v="163"/>
    <n v="164"/>
    <x v="18"/>
    <x v="28"/>
    <n v="0"/>
    <n v="3"/>
    <n v="13"/>
    <n v="16"/>
    <x v="0"/>
    <x v="0"/>
    <x v="1"/>
  </r>
  <r>
    <n v="164"/>
    <n v="165"/>
    <x v="12"/>
    <x v="28"/>
    <n v="0.16420000000000001"/>
    <n v="0"/>
    <n v="7"/>
    <n v="7"/>
    <x v="0"/>
    <x v="0"/>
    <x v="1"/>
  </r>
  <r>
    <n v="165"/>
    <n v="166"/>
    <x v="12"/>
    <x v="28"/>
    <n v="0.16420000000000001"/>
    <n v="0"/>
    <n v="1"/>
    <n v="1"/>
    <x v="0"/>
    <x v="0"/>
    <x v="1"/>
  </r>
  <r>
    <n v="166"/>
    <n v="167"/>
    <x v="16"/>
    <x v="32"/>
    <n v="0.16420000000000001"/>
    <n v="0"/>
    <n v="5"/>
    <n v="5"/>
    <x v="0"/>
    <x v="0"/>
    <x v="1"/>
  </r>
  <r>
    <n v="167"/>
    <n v="168"/>
    <x v="16"/>
    <x v="32"/>
    <n v="0.16420000000000001"/>
    <n v="0"/>
    <n v="2"/>
    <n v="2"/>
    <x v="0"/>
    <x v="0"/>
    <x v="1"/>
  </r>
  <r>
    <n v="168"/>
    <n v="169"/>
    <x v="17"/>
    <x v="32"/>
    <n v="0.1045"/>
    <n v="1"/>
    <n v="8"/>
    <n v="9"/>
    <x v="0"/>
    <x v="0"/>
    <x v="1"/>
  </r>
  <r>
    <n v="169"/>
    <n v="170"/>
    <x v="17"/>
    <x v="43"/>
    <n v="0.1045"/>
    <n v="0"/>
    <n v="15"/>
    <n v="15"/>
    <x v="0"/>
    <x v="0"/>
    <x v="0"/>
  </r>
  <r>
    <n v="170"/>
    <n v="171"/>
    <x v="17"/>
    <x v="43"/>
    <n v="0.1045"/>
    <n v="0"/>
    <n v="20"/>
    <n v="20"/>
    <x v="0"/>
    <x v="0"/>
    <x v="0"/>
  </r>
  <r>
    <n v="171"/>
    <n v="172"/>
    <x v="12"/>
    <x v="1"/>
    <n v="0.16420000000000001"/>
    <n v="5"/>
    <n v="56"/>
    <n v="61"/>
    <x v="1"/>
    <x v="0"/>
    <x v="1"/>
  </r>
  <r>
    <n v="172"/>
    <n v="173"/>
    <x v="17"/>
    <x v="27"/>
    <n v="0.3881"/>
    <n v="2"/>
    <n v="60"/>
    <n v="62"/>
    <x v="1"/>
    <x v="0"/>
    <x v="1"/>
  </r>
  <r>
    <n v="173"/>
    <n v="174"/>
    <x v="17"/>
    <x v="29"/>
    <n v="0.35820000000000002"/>
    <n v="8"/>
    <n v="90"/>
    <n v="98"/>
    <x v="1"/>
    <x v="0"/>
    <x v="1"/>
  </r>
  <r>
    <n v="174"/>
    <n v="175"/>
    <x v="17"/>
    <x v="18"/>
    <n v="0.32840000000000003"/>
    <n v="7"/>
    <n v="95"/>
    <n v="102"/>
    <x v="1"/>
    <x v="0"/>
    <x v="2"/>
  </r>
  <r>
    <n v="175"/>
    <n v="176"/>
    <x v="16"/>
    <x v="25"/>
    <n v="0.49249999999999999"/>
    <n v="12"/>
    <n v="83"/>
    <n v="95"/>
    <x v="1"/>
    <x v="0"/>
    <x v="2"/>
  </r>
  <r>
    <n v="176"/>
    <n v="177"/>
    <x v="16"/>
    <x v="25"/>
    <n v="0.44779999999999998"/>
    <n v="5"/>
    <n v="69"/>
    <n v="74"/>
    <x v="1"/>
    <x v="0"/>
    <x v="2"/>
  </r>
  <r>
    <n v="177"/>
    <n v="178"/>
    <x v="13"/>
    <x v="44"/>
    <n v="0.44779999999999998"/>
    <n v="8"/>
    <n v="68"/>
    <n v="76"/>
    <x v="1"/>
    <x v="0"/>
    <x v="2"/>
  </r>
  <r>
    <n v="178"/>
    <n v="179"/>
    <x v="15"/>
    <x v="38"/>
    <n v="0.55220000000000002"/>
    <n v="5"/>
    <n v="64"/>
    <n v="69"/>
    <x v="1"/>
    <x v="0"/>
    <x v="2"/>
  </r>
  <r>
    <n v="179"/>
    <n v="180"/>
    <x v="15"/>
    <x v="17"/>
    <n v="0.29849999999999999"/>
    <n v="3"/>
    <n v="52"/>
    <n v="55"/>
    <x v="1"/>
    <x v="0"/>
    <x v="2"/>
  </r>
  <r>
    <n v="180"/>
    <n v="181"/>
    <x v="15"/>
    <x v="42"/>
    <n v="0.25369999999999998"/>
    <n v="4"/>
    <n v="26"/>
    <n v="30"/>
    <x v="0"/>
    <x v="0"/>
    <x v="2"/>
  </r>
  <r>
    <n v="181"/>
    <n v="182"/>
    <x v="15"/>
    <x v="42"/>
    <n v="0.25369999999999998"/>
    <n v="0"/>
    <n v="28"/>
    <n v="28"/>
    <x v="0"/>
    <x v="0"/>
    <x v="2"/>
  </r>
  <r>
    <n v="182"/>
    <n v="183"/>
    <x v="14"/>
    <x v="17"/>
    <n v="0.35820000000000002"/>
    <n v="2"/>
    <n v="35"/>
    <n v="37"/>
    <x v="0"/>
    <x v="0"/>
    <x v="2"/>
  </r>
  <r>
    <n v="183"/>
    <n v="184"/>
    <x v="14"/>
    <x v="42"/>
    <n v="0.3881"/>
    <n v="1"/>
    <n v="33"/>
    <n v="34"/>
    <x v="0"/>
    <x v="0"/>
    <x v="2"/>
  </r>
  <r>
    <n v="184"/>
    <n v="185"/>
    <x v="21"/>
    <x v="17"/>
    <n v="0.44779999999999998"/>
    <n v="0"/>
    <n v="22"/>
    <n v="22"/>
    <x v="0"/>
    <x v="0"/>
    <x v="2"/>
  </r>
  <r>
    <n v="185"/>
    <n v="186"/>
    <x v="22"/>
    <x v="16"/>
    <n v="0.3881"/>
    <n v="1"/>
    <n v="24"/>
    <n v="25"/>
    <x v="0"/>
    <x v="0"/>
    <x v="2"/>
  </r>
  <r>
    <n v="186"/>
    <n v="187"/>
    <x v="21"/>
    <x v="16"/>
    <n v="0.4627"/>
    <n v="0"/>
    <n v="12"/>
    <n v="12"/>
    <x v="0"/>
    <x v="0"/>
    <x v="2"/>
  </r>
  <r>
    <n v="187"/>
    <n v="188"/>
    <x v="21"/>
    <x v="15"/>
    <n v="0.4627"/>
    <n v="0"/>
    <n v="11"/>
    <n v="11"/>
    <x v="0"/>
    <x v="0"/>
    <x v="2"/>
  </r>
  <r>
    <n v="188"/>
    <n v="189"/>
    <x v="22"/>
    <x v="15"/>
    <n v="0.41789999999999999"/>
    <n v="0"/>
    <n v="4"/>
    <n v="4"/>
    <x v="0"/>
    <x v="0"/>
    <x v="2"/>
  </r>
  <r>
    <n v="189"/>
    <n v="190"/>
    <x v="23"/>
    <x v="45"/>
    <n v="0.19400000000000001"/>
    <n v="0"/>
    <n v="1"/>
    <n v="1"/>
    <x v="0"/>
    <x v="0"/>
    <x v="1"/>
  </r>
  <r>
    <n v="190"/>
    <n v="191"/>
    <x v="23"/>
    <x v="45"/>
    <n v="0.19400000000000001"/>
    <n v="0"/>
    <n v="1"/>
    <n v="1"/>
    <x v="0"/>
    <x v="0"/>
    <x v="1"/>
  </r>
  <r>
    <n v="191"/>
    <n v="192"/>
    <x v="23"/>
    <x v="36"/>
    <n v="0.28360000000000002"/>
    <n v="0"/>
    <n v="1"/>
    <n v="1"/>
    <x v="0"/>
    <x v="0"/>
    <x v="2"/>
  </r>
  <r>
    <n v="192"/>
    <n v="193"/>
    <x v="23"/>
    <x v="45"/>
    <n v="0.19400000000000001"/>
    <n v="1"/>
    <n v="5"/>
    <n v="6"/>
    <x v="0"/>
    <x v="0"/>
    <x v="1"/>
  </r>
  <r>
    <n v="193"/>
    <n v="194"/>
    <x v="23"/>
    <x v="36"/>
    <n v="0.28360000000000002"/>
    <n v="0"/>
    <n v="10"/>
    <n v="10"/>
    <x v="0"/>
    <x v="0"/>
    <x v="2"/>
  </r>
  <r>
    <n v="194"/>
    <n v="195"/>
    <x v="22"/>
    <x v="15"/>
    <n v="0.52239999999999998"/>
    <n v="0"/>
    <n v="19"/>
    <n v="19"/>
    <x v="0"/>
    <x v="0"/>
    <x v="2"/>
  </r>
  <r>
    <n v="195"/>
    <n v="196"/>
    <x v="14"/>
    <x v="21"/>
    <n v="0.3881"/>
    <n v="0"/>
    <n v="49"/>
    <n v="49"/>
    <x v="0"/>
    <x v="0"/>
    <x v="2"/>
  </r>
  <r>
    <n v="196"/>
    <n v="197"/>
    <x v="15"/>
    <x v="22"/>
    <n v="0.52239999999999998"/>
    <n v="2"/>
    <n v="47"/>
    <n v="49"/>
    <x v="0"/>
    <x v="0"/>
    <x v="2"/>
  </r>
  <r>
    <n v="197"/>
    <n v="198"/>
    <x v="13"/>
    <x v="38"/>
    <n v="0.44779999999999998"/>
    <n v="4"/>
    <n v="79"/>
    <n v="83"/>
    <x v="1"/>
    <x v="0"/>
    <x v="2"/>
  </r>
  <r>
    <n v="198"/>
    <n v="199"/>
    <x v="16"/>
    <x v="46"/>
    <n v="0.44779999999999998"/>
    <n v="6"/>
    <n v="69"/>
    <n v="75"/>
    <x v="1"/>
    <x v="0"/>
    <x v="2"/>
  </r>
  <r>
    <n v="199"/>
    <n v="200"/>
    <x v="17"/>
    <x v="25"/>
    <n v="0.4627"/>
    <n v="8"/>
    <n v="64"/>
    <n v="72"/>
    <x v="1"/>
    <x v="0"/>
    <x v="2"/>
  </r>
  <r>
    <n v="200"/>
    <n v="201"/>
    <x v="12"/>
    <x v="23"/>
    <n v="0.35820000000000002"/>
    <n v="5"/>
    <n v="77"/>
    <n v="82"/>
    <x v="1"/>
    <x v="0"/>
    <x v="2"/>
  </r>
  <r>
    <n v="201"/>
    <n v="202"/>
    <x v="16"/>
    <x v="46"/>
    <n v="0.44779999999999998"/>
    <n v="13"/>
    <n v="79"/>
    <n v="92"/>
    <x v="1"/>
    <x v="0"/>
    <x v="2"/>
  </r>
  <r>
    <n v="202"/>
    <n v="203"/>
    <x v="19"/>
    <x v="38"/>
    <n v="0.3881"/>
    <n v="3"/>
    <n v="59"/>
    <n v="62"/>
    <x v="1"/>
    <x v="0"/>
    <x v="2"/>
  </r>
  <r>
    <n v="203"/>
    <n v="204"/>
    <x v="13"/>
    <x v="22"/>
    <n v="0.32840000000000003"/>
    <n v="4"/>
    <n v="44"/>
    <n v="48"/>
    <x v="0"/>
    <x v="0"/>
    <x v="2"/>
  </r>
  <r>
    <n v="204"/>
    <n v="205"/>
    <x v="13"/>
    <x v="21"/>
    <n v="0.32840000000000003"/>
    <n v="1"/>
    <n v="40"/>
    <n v="41"/>
    <x v="0"/>
    <x v="0"/>
    <x v="2"/>
  </r>
  <r>
    <n v="205"/>
    <n v="206"/>
    <x v="15"/>
    <x v="15"/>
    <n v="0.25369999999999998"/>
    <n v="0"/>
    <n v="38"/>
    <n v="38"/>
    <x v="0"/>
    <x v="0"/>
    <x v="2"/>
  </r>
  <r>
    <n v="206"/>
    <n v="207"/>
    <x v="14"/>
    <x v="15"/>
    <n v="0.41789999999999999"/>
    <n v="1"/>
    <n v="19"/>
    <n v="20"/>
    <x v="0"/>
    <x v="0"/>
    <x v="2"/>
  </r>
  <r>
    <n v="207"/>
    <n v="208"/>
    <x v="15"/>
    <x v="15"/>
    <n v="0.29849999999999999"/>
    <n v="5"/>
    <n v="10"/>
    <n v="15"/>
    <x v="0"/>
    <x v="0"/>
    <x v="2"/>
  </r>
  <r>
    <n v="208"/>
    <n v="209"/>
    <x v="13"/>
    <x v="20"/>
    <n v="0.19400000000000001"/>
    <n v="0"/>
    <n v="6"/>
    <n v="6"/>
    <x v="0"/>
    <x v="0"/>
    <x v="2"/>
  </r>
  <r>
    <n v="209"/>
    <n v="210"/>
    <x v="15"/>
    <x v="20"/>
    <n v="0.28360000000000002"/>
    <n v="2"/>
    <n v="3"/>
    <n v="5"/>
    <x v="0"/>
    <x v="0"/>
    <x v="2"/>
  </r>
  <r>
    <n v="210"/>
    <n v="211"/>
    <x v="15"/>
    <x v="20"/>
    <n v="0.28360000000000002"/>
    <n v="1"/>
    <n v="0"/>
    <n v="1"/>
    <x v="0"/>
    <x v="1"/>
    <x v="2"/>
  </r>
  <r>
    <n v="211"/>
    <n v="212"/>
    <x v="15"/>
    <x v="20"/>
    <n v="0.22389999999999999"/>
    <n v="0"/>
    <n v="3"/>
    <n v="3"/>
    <x v="0"/>
    <x v="0"/>
    <x v="2"/>
  </r>
  <r>
    <n v="212"/>
    <n v="213"/>
    <x v="15"/>
    <x v="20"/>
    <n v="0.22389999999999999"/>
    <n v="0"/>
    <n v="1"/>
    <n v="1"/>
    <x v="0"/>
    <x v="0"/>
    <x v="2"/>
  </r>
  <r>
    <n v="213"/>
    <n v="214"/>
    <x v="15"/>
    <x v="47"/>
    <n v="0.1343"/>
    <n v="1"/>
    <n v="2"/>
    <n v="3"/>
    <x v="0"/>
    <x v="0"/>
    <x v="1"/>
  </r>
  <r>
    <n v="214"/>
    <n v="215"/>
    <x v="14"/>
    <x v="47"/>
    <n v="0.25369999999999998"/>
    <n v="0"/>
    <n v="3"/>
    <n v="3"/>
    <x v="0"/>
    <x v="0"/>
    <x v="1"/>
  </r>
  <r>
    <n v="215"/>
    <n v="216"/>
    <x v="15"/>
    <x v="20"/>
    <n v="0.28360000000000002"/>
    <n v="0"/>
    <n v="31"/>
    <n v="31"/>
    <x v="0"/>
    <x v="0"/>
    <x v="2"/>
  </r>
  <r>
    <n v="216"/>
    <n v="217"/>
    <x v="15"/>
    <x v="20"/>
    <n v="0.22389999999999999"/>
    <n v="2"/>
    <n v="75"/>
    <n v="77"/>
    <x v="1"/>
    <x v="0"/>
    <x v="2"/>
  </r>
  <r>
    <n v="217"/>
    <n v="218"/>
    <x v="15"/>
    <x v="20"/>
    <n v="0.28360000000000002"/>
    <n v="4"/>
    <n v="184"/>
    <n v="188"/>
    <x v="2"/>
    <x v="0"/>
    <x v="2"/>
  </r>
  <r>
    <n v="218"/>
    <n v="219"/>
    <x v="15"/>
    <x v="20"/>
    <n v="0.25369999999999998"/>
    <n v="2"/>
    <n v="92"/>
    <n v="94"/>
    <x v="1"/>
    <x v="0"/>
    <x v="2"/>
  </r>
  <r>
    <n v="219"/>
    <n v="220"/>
    <x v="15"/>
    <x v="20"/>
    <n v="0.29849999999999999"/>
    <n v="0"/>
    <n v="31"/>
    <n v="31"/>
    <x v="0"/>
    <x v="0"/>
    <x v="2"/>
  </r>
  <r>
    <n v="220"/>
    <n v="221"/>
    <x v="13"/>
    <x v="19"/>
    <n v="0.28360000000000002"/>
    <n v="2"/>
    <n v="28"/>
    <n v="30"/>
    <x v="0"/>
    <x v="0"/>
    <x v="2"/>
  </r>
  <r>
    <n v="221"/>
    <n v="222"/>
    <x v="17"/>
    <x v="22"/>
    <n v="0.28360000000000002"/>
    <n v="5"/>
    <n v="47"/>
    <n v="52"/>
    <x v="1"/>
    <x v="0"/>
    <x v="2"/>
  </r>
  <r>
    <n v="222"/>
    <n v="223"/>
    <x v="17"/>
    <x v="22"/>
    <n v="0.28360000000000002"/>
    <n v="4"/>
    <n v="50"/>
    <n v="54"/>
    <x v="1"/>
    <x v="0"/>
    <x v="2"/>
  </r>
  <r>
    <n v="223"/>
    <n v="224"/>
    <x v="12"/>
    <x v="22"/>
    <n v="0.22389999999999999"/>
    <n v="0"/>
    <n v="47"/>
    <n v="47"/>
    <x v="0"/>
    <x v="0"/>
    <x v="2"/>
  </r>
  <r>
    <n v="224"/>
    <n v="225"/>
    <x v="12"/>
    <x v="22"/>
    <n v="0.22389999999999999"/>
    <n v="2"/>
    <n v="43"/>
    <n v="45"/>
    <x v="0"/>
    <x v="0"/>
    <x v="2"/>
  </r>
  <r>
    <n v="225"/>
    <n v="226"/>
    <x v="11"/>
    <x v="22"/>
    <n v="0.1343"/>
    <n v="4"/>
    <n v="70"/>
    <n v="74"/>
    <x v="1"/>
    <x v="0"/>
    <x v="2"/>
  </r>
  <r>
    <n v="226"/>
    <n v="227"/>
    <x v="10"/>
    <x v="22"/>
    <n v="0.1045"/>
    <n v="4"/>
    <n v="174"/>
    <n v="178"/>
    <x v="2"/>
    <x v="0"/>
    <x v="2"/>
  </r>
  <r>
    <n v="227"/>
    <n v="228"/>
    <x v="12"/>
    <x v="22"/>
    <n v="0.22389999999999999"/>
    <n v="1"/>
    <n v="154"/>
    <n v="155"/>
    <x v="2"/>
    <x v="0"/>
    <x v="2"/>
  </r>
  <r>
    <n v="228"/>
    <n v="229"/>
    <x v="16"/>
    <x v="19"/>
    <n v="0.16420000000000001"/>
    <n v="3"/>
    <n v="92"/>
    <n v="95"/>
    <x v="1"/>
    <x v="0"/>
    <x v="2"/>
  </r>
  <r>
    <n v="229"/>
    <n v="230"/>
    <x v="16"/>
    <x v="20"/>
    <n v="0.16420000000000001"/>
    <n v="1"/>
    <n v="73"/>
    <n v="74"/>
    <x v="1"/>
    <x v="0"/>
    <x v="2"/>
  </r>
  <r>
    <n v="230"/>
    <n v="231"/>
    <x v="13"/>
    <x v="29"/>
    <n v="0.19400000000000001"/>
    <n v="1"/>
    <n v="37"/>
    <n v="38"/>
    <x v="0"/>
    <x v="0"/>
    <x v="1"/>
  </r>
  <r>
    <n v="231"/>
    <n v="232"/>
    <x v="19"/>
    <x v="29"/>
    <n v="0.16420000000000001"/>
    <n v="2"/>
    <n v="22"/>
    <n v="24"/>
    <x v="0"/>
    <x v="0"/>
    <x v="1"/>
  </r>
  <r>
    <n v="232"/>
    <n v="233"/>
    <x v="19"/>
    <x v="29"/>
    <n v="0.16420000000000001"/>
    <n v="0"/>
    <n v="18"/>
    <n v="18"/>
    <x v="0"/>
    <x v="0"/>
    <x v="1"/>
  </r>
  <r>
    <n v="233"/>
    <n v="234"/>
    <x v="16"/>
    <x v="29"/>
    <n v="0.1045"/>
    <n v="2"/>
    <n v="10"/>
    <n v="12"/>
    <x v="0"/>
    <x v="0"/>
    <x v="1"/>
  </r>
  <r>
    <n v="234"/>
    <n v="235"/>
    <x v="19"/>
    <x v="29"/>
    <n v="0.16420000000000001"/>
    <n v="0"/>
    <n v="3"/>
    <n v="3"/>
    <x v="0"/>
    <x v="0"/>
    <x v="1"/>
  </r>
  <r>
    <n v="235"/>
    <n v="236"/>
    <x v="19"/>
    <x v="28"/>
    <n v="0.19400000000000001"/>
    <n v="0"/>
    <n v="3"/>
    <n v="3"/>
    <x v="0"/>
    <x v="0"/>
    <x v="1"/>
  </r>
  <r>
    <n v="236"/>
    <n v="237"/>
    <x v="17"/>
    <x v="28"/>
    <n v="0.1343"/>
    <n v="0"/>
    <n v="6"/>
    <n v="6"/>
    <x v="0"/>
    <x v="0"/>
    <x v="1"/>
  </r>
  <r>
    <n v="237"/>
    <n v="238"/>
    <x v="17"/>
    <x v="28"/>
    <n v="0.1343"/>
    <n v="0"/>
    <n v="27"/>
    <n v="27"/>
    <x v="0"/>
    <x v="0"/>
    <x v="1"/>
  </r>
  <r>
    <n v="238"/>
    <n v="239"/>
    <x v="10"/>
    <x v="28"/>
    <n v="0"/>
    <n v="2"/>
    <n v="97"/>
    <n v="99"/>
    <x v="1"/>
    <x v="0"/>
    <x v="1"/>
  </r>
  <r>
    <n v="239"/>
    <n v="240"/>
    <x v="11"/>
    <x v="33"/>
    <n v="8.9599999999999999E-2"/>
    <n v="3"/>
    <n v="214"/>
    <n v="217"/>
    <x v="2"/>
    <x v="0"/>
    <x v="1"/>
  </r>
  <r>
    <n v="240"/>
    <n v="241"/>
    <x v="12"/>
    <x v="33"/>
    <n v="0.16420000000000001"/>
    <n v="3"/>
    <n v="127"/>
    <n v="130"/>
    <x v="1"/>
    <x v="0"/>
    <x v="1"/>
  </r>
  <r>
    <n v="241"/>
    <n v="242"/>
    <x v="11"/>
    <x v="33"/>
    <n v="0.16420000000000001"/>
    <n v="3"/>
    <n v="51"/>
    <n v="54"/>
    <x v="1"/>
    <x v="0"/>
    <x v="1"/>
  </r>
  <r>
    <n v="242"/>
    <n v="243"/>
    <x v="11"/>
    <x v="19"/>
    <n v="0.1343"/>
    <n v="4"/>
    <n v="31"/>
    <n v="35"/>
    <x v="0"/>
    <x v="0"/>
    <x v="2"/>
  </r>
  <r>
    <n v="243"/>
    <n v="244"/>
    <x v="10"/>
    <x v="33"/>
    <n v="0.1045"/>
    <n v="2"/>
    <n v="55"/>
    <n v="57"/>
    <x v="1"/>
    <x v="0"/>
    <x v="1"/>
  </r>
  <r>
    <n v="244"/>
    <n v="245"/>
    <x v="10"/>
    <x v="29"/>
    <n v="8.9599999999999999E-2"/>
    <n v="6"/>
    <n v="46"/>
    <n v="52"/>
    <x v="1"/>
    <x v="0"/>
    <x v="1"/>
  </r>
  <r>
    <n v="245"/>
    <n v="246"/>
    <x v="10"/>
    <x v="29"/>
    <n v="8.9599999999999999E-2"/>
    <n v="3"/>
    <n v="60"/>
    <n v="63"/>
    <x v="1"/>
    <x v="0"/>
    <x v="1"/>
  </r>
  <r>
    <n v="246"/>
    <n v="247"/>
    <x v="12"/>
    <x v="1"/>
    <n v="8.9599999999999999E-2"/>
    <n v="2"/>
    <n v="45"/>
    <n v="47"/>
    <x v="0"/>
    <x v="0"/>
    <x v="1"/>
  </r>
  <r>
    <n v="247"/>
    <n v="248"/>
    <x v="19"/>
    <x v="3"/>
    <n v="0.22389999999999999"/>
    <n v="4"/>
    <n v="72"/>
    <n v="76"/>
    <x v="1"/>
    <x v="0"/>
    <x v="0"/>
  </r>
  <r>
    <n v="248"/>
    <n v="249"/>
    <x v="19"/>
    <x v="3"/>
    <n v="0.22389999999999999"/>
    <n v="6"/>
    <n v="130"/>
    <n v="136"/>
    <x v="1"/>
    <x v="0"/>
    <x v="0"/>
  </r>
  <r>
    <n v="249"/>
    <n v="250"/>
    <x v="17"/>
    <x v="43"/>
    <n v="0.1045"/>
    <n v="1"/>
    <n v="94"/>
    <n v="95"/>
    <x v="1"/>
    <x v="0"/>
    <x v="0"/>
  </r>
  <r>
    <n v="250"/>
    <n v="251"/>
    <x v="10"/>
    <x v="43"/>
    <n v="0"/>
    <n v="0"/>
    <n v="51"/>
    <n v="51"/>
    <x v="1"/>
    <x v="0"/>
    <x v="0"/>
  </r>
  <r>
    <n v="251"/>
    <n v="252"/>
    <x v="19"/>
    <x v="43"/>
    <n v="0.19400000000000001"/>
    <n v="0"/>
    <n v="32"/>
    <n v="32"/>
    <x v="0"/>
    <x v="0"/>
    <x v="0"/>
  </r>
  <r>
    <n v="252"/>
    <n v="253"/>
    <x v="12"/>
    <x v="3"/>
    <n v="8.9599999999999999E-2"/>
    <n v="0"/>
    <n v="20"/>
    <n v="20"/>
    <x v="0"/>
    <x v="0"/>
    <x v="0"/>
  </r>
  <r>
    <n v="253"/>
    <n v="254"/>
    <x v="17"/>
    <x v="43"/>
    <n v="0.1045"/>
    <n v="1"/>
    <n v="28"/>
    <n v="29"/>
    <x v="0"/>
    <x v="0"/>
    <x v="0"/>
  </r>
  <r>
    <n v="254"/>
    <n v="255"/>
    <x v="12"/>
    <x v="43"/>
    <n v="8.9599999999999999E-2"/>
    <n v="1"/>
    <n v="18"/>
    <n v="19"/>
    <x v="0"/>
    <x v="0"/>
    <x v="0"/>
  </r>
  <r>
    <n v="255"/>
    <n v="256"/>
    <x v="12"/>
    <x v="3"/>
    <n v="8.9599999999999999E-2"/>
    <n v="0"/>
    <n v="7"/>
    <n v="7"/>
    <x v="0"/>
    <x v="0"/>
    <x v="0"/>
  </r>
  <r>
    <n v="256"/>
    <n v="257"/>
    <x v="17"/>
    <x v="3"/>
    <n v="0.1045"/>
    <n v="0"/>
    <n v="6"/>
    <n v="6"/>
    <x v="0"/>
    <x v="0"/>
    <x v="0"/>
  </r>
  <r>
    <n v="257"/>
    <n v="258"/>
    <x v="19"/>
    <x v="3"/>
    <n v="0.1343"/>
    <n v="0"/>
    <n v="1"/>
    <n v="1"/>
    <x v="0"/>
    <x v="0"/>
    <x v="0"/>
  </r>
  <r>
    <n v="258"/>
    <n v="259"/>
    <x v="19"/>
    <x v="3"/>
    <n v="0.16420000000000001"/>
    <n v="0"/>
    <n v="5"/>
    <n v="5"/>
    <x v="0"/>
    <x v="0"/>
    <x v="0"/>
  </r>
  <r>
    <n v="259"/>
    <n v="260"/>
    <x v="19"/>
    <x v="43"/>
    <n v="0.1343"/>
    <n v="0"/>
    <n v="16"/>
    <n v="16"/>
    <x v="0"/>
    <x v="0"/>
    <x v="0"/>
  </r>
  <r>
    <n v="260"/>
    <n v="261"/>
    <x v="19"/>
    <x v="27"/>
    <n v="0.1343"/>
    <n v="0"/>
    <n v="54"/>
    <n v="54"/>
    <x v="1"/>
    <x v="0"/>
    <x v="1"/>
  </r>
  <r>
    <n v="261"/>
    <n v="262"/>
    <x v="16"/>
    <x v="29"/>
    <n v="0.16420000000000001"/>
    <n v="3"/>
    <n v="125"/>
    <n v="128"/>
    <x v="1"/>
    <x v="0"/>
    <x v="1"/>
  </r>
  <r>
    <n v="262"/>
    <n v="263"/>
    <x v="13"/>
    <x v="29"/>
    <n v="0.32840000000000003"/>
    <n v="3"/>
    <n v="78"/>
    <n v="81"/>
    <x v="1"/>
    <x v="0"/>
    <x v="1"/>
  </r>
  <r>
    <n v="263"/>
    <n v="264"/>
    <x v="17"/>
    <x v="28"/>
    <n v="0.22389999999999999"/>
    <n v="0"/>
    <n v="39"/>
    <n v="39"/>
    <x v="0"/>
    <x v="0"/>
    <x v="1"/>
  </r>
  <r>
    <n v="264"/>
    <n v="265"/>
    <x v="17"/>
    <x v="33"/>
    <n v="0.3881"/>
    <n v="3"/>
    <n v="32"/>
    <n v="35"/>
    <x v="0"/>
    <x v="0"/>
    <x v="1"/>
  </r>
  <r>
    <n v="265"/>
    <n v="266"/>
    <x v="19"/>
    <x v="19"/>
    <n v="0.58209999999999995"/>
    <n v="3"/>
    <n v="52"/>
    <n v="55"/>
    <x v="1"/>
    <x v="0"/>
    <x v="2"/>
  </r>
  <r>
    <n v="266"/>
    <n v="267"/>
    <x v="12"/>
    <x v="18"/>
    <n v="0.35820000000000002"/>
    <n v="0"/>
    <n v="49"/>
    <n v="49"/>
    <x v="0"/>
    <x v="0"/>
    <x v="2"/>
  </r>
  <r>
    <n v="267"/>
    <n v="268"/>
    <x v="17"/>
    <x v="19"/>
    <n v="0.32840000000000003"/>
    <n v="0"/>
    <n v="44"/>
    <n v="44"/>
    <x v="0"/>
    <x v="0"/>
    <x v="2"/>
  </r>
  <r>
    <n v="268"/>
    <n v="269"/>
    <x v="16"/>
    <x v="19"/>
    <n v="0.41789999999999999"/>
    <n v="1"/>
    <n v="48"/>
    <n v="49"/>
    <x v="0"/>
    <x v="0"/>
    <x v="2"/>
  </r>
  <r>
    <n v="269"/>
    <n v="270"/>
    <x v="12"/>
    <x v="18"/>
    <n v="0.32840000000000003"/>
    <n v="5"/>
    <n v="63"/>
    <n v="68"/>
    <x v="1"/>
    <x v="0"/>
    <x v="2"/>
  </r>
  <r>
    <n v="270"/>
    <n v="271"/>
    <x v="17"/>
    <x v="19"/>
    <n v="0.35820000000000002"/>
    <n v="0"/>
    <n v="139"/>
    <n v="139"/>
    <x v="1"/>
    <x v="0"/>
    <x v="2"/>
  </r>
  <r>
    <n v="271"/>
    <n v="272"/>
    <x v="19"/>
    <x v="19"/>
    <n v="0.52239999999999998"/>
    <n v="2"/>
    <n v="135"/>
    <n v="137"/>
    <x v="1"/>
    <x v="0"/>
    <x v="2"/>
  </r>
  <r>
    <n v="272"/>
    <n v="273"/>
    <x v="19"/>
    <x v="19"/>
    <n v="0.41789999999999999"/>
    <n v="1"/>
    <n v="82"/>
    <n v="83"/>
    <x v="1"/>
    <x v="0"/>
    <x v="2"/>
  </r>
  <r>
    <n v="273"/>
    <n v="274"/>
    <x v="13"/>
    <x v="20"/>
    <n v="0.32840000000000003"/>
    <n v="2"/>
    <n v="54"/>
    <n v="56"/>
    <x v="1"/>
    <x v="0"/>
    <x v="2"/>
  </r>
  <r>
    <n v="274"/>
    <n v="275"/>
    <x v="13"/>
    <x v="28"/>
    <n v="0.32840000000000003"/>
    <n v="0"/>
    <n v="57"/>
    <n v="57"/>
    <x v="1"/>
    <x v="0"/>
    <x v="1"/>
  </r>
  <r>
    <n v="275"/>
    <n v="276"/>
    <x v="15"/>
    <x v="28"/>
    <n v="0.44779999999999998"/>
    <n v="1"/>
    <n v="32"/>
    <n v="33"/>
    <x v="0"/>
    <x v="0"/>
    <x v="1"/>
  </r>
  <r>
    <n v="276"/>
    <n v="277"/>
    <x v="14"/>
    <x v="29"/>
    <n v="0.41789999999999999"/>
    <n v="1"/>
    <n v="19"/>
    <n v="20"/>
    <x v="0"/>
    <x v="0"/>
    <x v="1"/>
  </r>
  <r>
    <n v="277"/>
    <n v="278"/>
    <x v="15"/>
    <x v="29"/>
    <n v="0.28360000000000002"/>
    <n v="1"/>
    <n v="6"/>
    <n v="7"/>
    <x v="0"/>
    <x v="0"/>
    <x v="1"/>
  </r>
  <r>
    <n v="278"/>
    <n v="279"/>
    <x v="15"/>
    <x v="20"/>
    <n v="0.28360000000000002"/>
    <n v="0"/>
    <n v="2"/>
    <n v="2"/>
    <x v="0"/>
    <x v="0"/>
    <x v="2"/>
  </r>
  <r>
    <n v="279"/>
    <n v="280"/>
    <x v="15"/>
    <x v="20"/>
    <n v="0.35820000000000002"/>
    <n v="0"/>
    <n v="2"/>
    <n v="2"/>
    <x v="0"/>
    <x v="0"/>
    <x v="2"/>
  </r>
  <r>
    <n v="280"/>
    <n v="281"/>
    <x v="15"/>
    <x v="20"/>
    <n v="0.32840000000000003"/>
    <n v="0"/>
    <n v="3"/>
    <n v="3"/>
    <x v="0"/>
    <x v="0"/>
    <x v="2"/>
  </r>
  <r>
    <n v="281"/>
    <n v="282"/>
    <x v="15"/>
    <x v="20"/>
    <n v="0.25369999999999998"/>
    <n v="0"/>
    <n v="4"/>
    <n v="4"/>
    <x v="0"/>
    <x v="0"/>
    <x v="2"/>
  </r>
  <r>
    <n v="282"/>
    <n v="283"/>
    <x v="15"/>
    <x v="20"/>
    <n v="0.29849999999999999"/>
    <n v="0"/>
    <n v="3"/>
    <n v="3"/>
    <x v="0"/>
    <x v="0"/>
    <x v="2"/>
  </r>
  <r>
    <n v="283"/>
    <n v="284"/>
    <x v="19"/>
    <x v="47"/>
    <n v="0.1343"/>
    <n v="0"/>
    <n v="28"/>
    <n v="28"/>
    <x v="0"/>
    <x v="0"/>
    <x v="1"/>
  </r>
  <r>
    <n v="284"/>
    <n v="285"/>
    <x v="19"/>
    <x v="47"/>
    <n v="0.1343"/>
    <n v="0"/>
    <n v="72"/>
    <n v="72"/>
    <x v="1"/>
    <x v="0"/>
    <x v="1"/>
  </r>
  <r>
    <n v="285"/>
    <n v="286"/>
    <x v="13"/>
    <x v="20"/>
    <n v="0.19400000000000001"/>
    <n v="5"/>
    <n v="197"/>
    <n v="202"/>
    <x v="2"/>
    <x v="0"/>
    <x v="2"/>
  </r>
  <r>
    <n v="286"/>
    <n v="287"/>
    <x v="15"/>
    <x v="20"/>
    <n v="0.32840000000000003"/>
    <n v="2"/>
    <n v="137"/>
    <n v="139"/>
    <x v="1"/>
    <x v="0"/>
    <x v="2"/>
  </r>
  <r>
    <n v="287"/>
    <n v="288"/>
    <x v="13"/>
    <x v="20"/>
    <n v="0.35820000000000002"/>
    <n v="2"/>
    <n v="36"/>
    <n v="38"/>
    <x v="0"/>
    <x v="0"/>
    <x v="2"/>
  </r>
  <r>
    <n v="288"/>
    <n v="289"/>
    <x v="16"/>
    <x v="18"/>
    <n v="0.44779999999999998"/>
    <n v="4"/>
    <n v="33"/>
    <n v="37"/>
    <x v="0"/>
    <x v="0"/>
    <x v="2"/>
  </r>
  <r>
    <n v="289"/>
    <n v="290"/>
    <x v="16"/>
    <x v="18"/>
    <n v="0.41789999999999999"/>
    <n v="3"/>
    <n v="49"/>
    <n v="52"/>
    <x v="1"/>
    <x v="0"/>
    <x v="2"/>
  </r>
  <r>
    <n v="290"/>
    <n v="291"/>
    <x v="12"/>
    <x v="48"/>
    <n v="0.44779999999999998"/>
    <n v="2"/>
    <n v="81"/>
    <n v="83"/>
    <x v="1"/>
    <x v="0"/>
    <x v="2"/>
  </r>
  <r>
    <n v="291"/>
    <n v="292"/>
    <x v="12"/>
    <x v="48"/>
    <n v="0.3881"/>
    <n v="3"/>
    <n v="39"/>
    <n v="42"/>
    <x v="0"/>
    <x v="0"/>
    <x v="2"/>
  </r>
  <r>
    <n v="292"/>
    <n v="293"/>
    <x v="11"/>
    <x v="41"/>
    <n v="0.29849999999999999"/>
    <n v="5"/>
    <n v="55"/>
    <n v="60"/>
    <x v="1"/>
    <x v="0"/>
    <x v="2"/>
  </r>
  <r>
    <n v="293"/>
    <n v="294"/>
    <x v="11"/>
    <x v="41"/>
    <n v="0.35820000000000002"/>
    <n v="2"/>
    <n v="76"/>
    <n v="78"/>
    <x v="1"/>
    <x v="0"/>
    <x v="2"/>
  </r>
  <r>
    <n v="294"/>
    <n v="295"/>
    <x v="17"/>
    <x v="22"/>
    <n v="0.28360000000000002"/>
    <n v="4"/>
    <n v="158"/>
    <n v="162"/>
    <x v="2"/>
    <x v="0"/>
    <x v="2"/>
  </r>
  <r>
    <n v="295"/>
    <n v="296"/>
    <x v="17"/>
    <x v="22"/>
    <n v="0.32840000000000003"/>
    <n v="3"/>
    <n v="141"/>
    <n v="144"/>
    <x v="1"/>
    <x v="0"/>
    <x v="2"/>
  </r>
  <r>
    <n v="296"/>
    <n v="297"/>
    <x v="19"/>
    <x v="19"/>
    <n v="0.25369999999999998"/>
    <n v="1"/>
    <n v="98"/>
    <n v="99"/>
    <x v="1"/>
    <x v="0"/>
    <x v="2"/>
  </r>
  <r>
    <n v="297"/>
    <n v="298"/>
    <x v="19"/>
    <x v="19"/>
    <n v="0.22389999999999999"/>
    <n v="0"/>
    <n v="64"/>
    <n v="64"/>
    <x v="1"/>
    <x v="0"/>
    <x v="2"/>
  </r>
  <r>
    <n v="298"/>
    <n v="299"/>
    <x v="15"/>
    <x v="15"/>
    <n v="0.29849999999999999"/>
    <n v="0"/>
    <n v="40"/>
    <n v="40"/>
    <x v="0"/>
    <x v="0"/>
    <x v="2"/>
  </r>
  <r>
    <n v="299"/>
    <n v="300"/>
    <x v="15"/>
    <x v="15"/>
    <n v="0.32840000000000003"/>
    <n v="0"/>
    <n v="30"/>
    <n v="30"/>
    <x v="0"/>
    <x v="0"/>
    <x v="2"/>
  </r>
  <r>
    <n v="300"/>
    <n v="301"/>
    <x v="13"/>
    <x v="20"/>
    <n v="0.19400000000000001"/>
    <n v="1"/>
    <n v="14"/>
    <n v="15"/>
    <x v="0"/>
    <x v="0"/>
    <x v="2"/>
  </r>
  <r>
    <n v="301"/>
    <n v="302"/>
    <x v="13"/>
    <x v="20"/>
    <n v="0.19400000000000001"/>
    <n v="0"/>
    <n v="14"/>
    <n v="14"/>
    <x v="0"/>
    <x v="0"/>
    <x v="2"/>
  </r>
  <r>
    <n v="302"/>
    <n v="303"/>
    <x v="15"/>
    <x v="47"/>
    <n v="0.16420000000000001"/>
    <n v="0"/>
    <n v="5"/>
    <n v="5"/>
    <x v="0"/>
    <x v="0"/>
    <x v="1"/>
  </r>
  <r>
    <n v="303"/>
    <n v="304"/>
    <x v="15"/>
    <x v="47"/>
    <n v="0.1343"/>
    <n v="0"/>
    <n v="1"/>
    <n v="1"/>
    <x v="0"/>
    <x v="0"/>
    <x v="1"/>
  </r>
  <r>
    <n v="304"/>
    <n v="305"/>
    <x v="13"/>
    <x v="47"/>
    <n v="0.1045"/>
    <n v="0"/>
    <n v="1"/>
    <n v="1"/>
    <x v="0"/>
    <x v="0"/>
    <x v="1"/>
  </r>
  <r>
    <n v="305"/>
    <n v="306"/>
    <x v="13"/>
    <x v="47"/>
    <n v="8.9599999999999999E-2"/>
    <n v="0"/>
    <n v="8"/>
    <n v="8"/>
    <x v="0"/>
    <x v="0"/>
    <x v="1"/>
  </r>
  <r>
    <n v="306"/>
    <n v="307"/>
    <x v="17"/>
    <x v="47"/>
    <n v="0"/>
    <n v="0"/>
    <n v="17"/>
    <n v="17"/>
    <x v="0"/>
    <x v="0"/>
    <x v="1"/>
  </r>
  <r>
    <n v="307"/>
    <n v="308"/>
    <x v="15"/>
    <x v="32"/>
    <n v="0.16420000000000001"/>
    <n v="0"/>
    <n v="70"/>
    <n v="70"/>
    <x v="1"/>
    <x v="0"/>
    <x v="1"/>
  </r>
  <r>
    <n v="308"/>
    <n v="309"/>
    <x v="16"/>
    <x v="31"/>
    <n v="0"/>
    <n v="2"/>
    <n v="156"/>
    <n v="158"/>
    <x v="2"/>
    <x v="0"/>
    <x v="1"/>
  </r>
  <r>
    <n v="309"/>
    <n v="310"/>
    <x v="19"/>
    <x v="27"/>
    <n v="0.1343"/>
    <n v="0"/>
    <n v="117"/>
    <n v="117"/>
    <x v="1"/>
    <x v="0"/>
    <x v="1"/>
  </r>
  <r>
    <n v="310"/>
    <n v="311"/>
    <x v="17"/>
    <x v="28"/>
    <n v="0.19400000000000001"/>
    <n v="4"/>
    <n v="40"/>
    <n v="44"/>
    <x v="0"/>
    <x v="0"/>
    <x v="1"/>
  </r>
  <r>
    <n v="311"/>
    <n v="312"/>
    <x v="16"/>
    <x v="33"/>
    <n v="0.28360000000000002"/>
    <n v="6"/>
    <n v="47"/>
    <n v="53"/>
    <x v="1"/>
    <x v="0"/>
    <x v="1"/>
  </r>
  <r>
    <n v="312"/>
    <n v="313"/>
    <x v="12"/>
    <x v="18"/>
    <n v="0.25369999999999998"/>
    <n v="2"/>
    <n v="59"/>
    <n v="61"/>
    <x v="1"/>
    <x v="0"/>
    <x v="2"/>
  </r>
  <r>
    <n v="313"/>
    <n v="314"/>
    <x v="12"/>
    <x v="38"/>
    <n v="0.3881"/>
    <n v="4"/>
    <n v="73"/>
    <n v="77"/>
    <x v="1"/>
    <x v="0"/>
    <x v="2"/>
  </r>
  <r>
    <n v="314"/>
    <n v="315"/>
    <x v="11"/>
    <x v="48"/>
    <n v="0.28360000000000002"/>
    <n v="5"/>
    <n v="59"/>
    <n v="64"/>
    <x v="1"/>
    <x v="0"/>
    <x v="2"/>
  </r>
  <r>
    <n v="315"/>
    <n v="316"/>
    <x v="18"/>
    <x v="41"/>
    <n v="0.16420000000000001"/>
    <n v="9"/>
    <n v="59"/>
    <n v="68"/>
    <x v="1"/>
    <x v="0"/>
    <x v="2"/>
  </r>
  <r>
    <n v="316"/>
    <n v="317"/>
    <x v="18"/>
    <x v="48"/>
    <n v="0.1045"/>
    <n v="3"/>
    <n v="87"/>
    <n v="90"/>
    <x v="1"/>
    <x v="0"/>
    <x v="2"/>
  </r>
  <r>
    <n v="317"/>
    <n v="318"/>
    <x v="10"/>
    <x v="48"/>
    <n v="0.16420000000000001"/>
    <n v="4"/>
    <n v="155"/>
    <n v="159"/>
    <x v="2"/>
    <x v="0"/>
    <x v="2"/>
  </r>
  <r>
    <n v="318"/>
    <n v="319"/>
    <x v="2"/>
    <x v="19"/>
    <n v="0"/>
    <n v="5"/>
    <n v="134"/>
    <n v="139"/>
    <x v="1"/>
    <x v="0"/>
    <x v="2"/>
  </r>
  <r>
    <n v="319"/>
    <n v="320"/>
    <x v="12"/>
    <x v="29"/>
    <n v="8.9599999999999999E-2"/>
    <n v="3"/>
    <n v="89"/>
    <n v="92"/>
    <x v="1"/>
    <x v="0"/>
    <x v="1"/>
  </r>
  <r>
    <n v="320"/>
    <n v="321"/>
    <x v="18"/>
    <x v="29"/>
    <n v="0"/>
    <n v="0"/>
    <n v="68"/>
    <n v="68"/>
    <x v="1"/>
    <x v="0"/>
    <x v="1"/>
  </r>
  <r>
    <n v="321"/>
    <n v="322"/>
    <x v="10"/>
    <x v="27"/>
    <n v="0"/>
    <n v="4"/>
    <n v="48"/>
    <n v="52"/>
    <x v="1"/>
    <x v="0"/>
    <x v="1"/>
  </r>
  <r>
    <n v="322"/>
    <n v="323"/>
    <x v="10"/>
    <x v="27"/>
    <n v="0"/>
    <n v="2"/>
    <n v="34"/>
    <n v="36"/>
    <x v="0"/>
    <x v="0"/>
    <x v="1"/>
  </r>
  <r>
    <n v="323"/>
    <n v="324"/>
    <x v="18"/>
    <x v="28"/>
    <n v="0"/>
    <n v="1"/>
    <n v="26"/>
    <n v="27"/>
    <x v="0"/>
    <x v="0"/>
    <x v="1"/>
  </r>
  <r>
    <n v="324"/>
    <n v="325"/>
    <x v="18"/>
    <x v="28"/>
    <n v="0"/>
    <n v="3"/>
    <n v="25"/>
    <n v="28"/>
    <x v="0"/>
    <x v="0"/>
    <x v="1"/>
  </r>
  <r>
    <n v="325"/>
    <n v="326"/>
    <x v="12"/>
    <x v="29"/>
    <n v="8.9599999999999999E-2"/>
    <n v="2"/>
    <n v="18"/>
    <n v="20"/>
    <x v="0"/>
    <x v="0"/>
    <x v="1"/>
  </r>
  <r>
    <n v="326"/>
    <n v="327"/>
    <x v="12"/>
    <x v="29"/>
    <n v="8.9599999999999999E-2"/>
    <n v="0"/>
    <n v="12"/>
    <n v="12"/>
    <x v="0"/>
    <x v="0"/>
    <x v="1"/>
  </r>
  <r>
    <n v="327"/>
    <n v="328"/>
    <x v="10"/>
    <x v="29"/>
    <n v="0"/>
    <n v="1"/>
    <n v="7"/>
    <n v="8"/>
    <x v="0"/>
    <x v="0"/>
    <x v="1"/>
  </r>
  <r>
    <n v="328"/>
    <n v="329"/>
    <x v="10"/>
    <x v="29"/>
    <n v="0"/>
    <n v="0"/>
    <n v="5"/>
    <n v="5"/>
    <x v="0"/>
    <x v="0"/>
    <x v="1"/>
  </r>
  <r>
    <n v="329"/>
    <n v="330"/>
    <x v="10"/>
    <x v="29"/>
    <n v="0"/>
    <n v="0"/>
    <n v="1"/>
    <n v="1"/>
    <x v="0"/>
    <x v="0"/>
    <x v="1"/>
  </r>
  <r>
    <n v="330"/>
    <n v="331"/>
    <x v="16"/>
    <x v="30"/>
    <n v="0.1045"/>
    <n v="1"/>
    <n v="2"/>
    <n v="3"/>
    <x v="0"/>
    <x v="0"/>
    <x v="1"/>
  </r>
  <r>
    <n v="331"/>
    <n v="332"/>
    <x v="11"/>
    <x v="30"/>
    <n v="0"/>
    <n v="1"/>
    <n v="9"/>
    <n v="10"/>
    <x v="0"/>
    <x v="0"/>
    <x v="1"/>
  </r>
  <r>
    <n v="332"/>
    <n v="333"/>
    <x v="19"/>
    <x v="30"/>
    <n v="0.1343"/>
    <n v="1"/>
    <n v="22"/>
    <n v="23"/>
    <x v="0"/>
    <x v="0"/>
    <x v="1"/>
  </r>
  <r>
    <n v="333"/>
    <n v="334"/>
    <x v="17"/>
    <x v="26"/>
    <n v="0.1343"/>
    <n v="2"/>
    <n v="31"/>
    <n v="33"/>
    <x v="0"/>
    <x v="0"/>
    <x v="1"/>
  </r>
  <r>
    <n v="334"/>
    <n v="335"/>
    <x v="12"/>
    <x v="29"/>
    <n v="0.16420000000000001"/>
    <n v="2"/>
    <n v="57"/>
    <n v="59"/>
    <x v="1"/>
    <x v="0"/>
    <x v="1"/>
  </r>
  <r>
    <n v="335"/>
    <n v="336"/>
    <x v="12"/>
    <x v="28"/>
    <n v="0.22389999999999999"/>
    <n v="18"/>
    <n v="54"/>
    <n v="72"/>
    <x v="1"/>
    <x v="0"/>
    <x v="1"/>
  </r>
  <r>
    <n v="336"/>
    <n v="337"/>
    <x v="10"/>
    <x v="37"/>
    <n v="0.22389999999999999"/>
    <n v="15"/>
    <n v="74"/>
    <n v="89"/>
    <x v="1"/>
    <x v="0"/>
    <x v="2"/>
  </r>
  <r>
    <n v="337"/>
    <n v="338"/>
    <x v="2"/>
    <x v="41"/>
    <n v="0.29849999999999999"/>
    <n v="21"/>
    <n v="80"/>
    <n v="101"/>
    <x v="1"/>
    <x v="0"/>
    <x v="2"/>
  </r>
  <r>
    <n v="338"/>
    <n v="339"/>
    <x v="0"/>
    <x v="17"/>
    <n v="0.28360000000000002"/>
    <n v="26"/>
    <n v="92"/>
    <n v="118"/>
    <x v="1"/>
    <x v="0"/>
    <x v="2"/>
  </r>
  <r>
    <n v="339"/>
    <n v="340"/>
    <x v="20"/>
    <x v="42"/>
    <n v="0.19400000000000001"/>
    <n v="21"/>
    <n v="108"/>
    <n v="129"/>
    <x v="1"/>
    <x v="0"/>
    <x v="2"/>
  </r>
  <r>
    <n v="340"/>
    <n v="341"/>
    <x v="5"/>
    <x v="46"/>
    <n v="0.19400000000000001"/>
    <n v="33"/>
    <n v="95"/>
    <n v="128"/>
    <x v="1"/>
    <x v="0"/>
    <x v="2"/>
  </r>
  <r>
    <n v="341"/>
    <n v="342"/>
    <x v="24"/>
    <x v="42"/>
    <n v="0.28360000000000002"/>
    <n v="29"/>
    <n v="54"/>
    <n v="83"/>
    <x v="1"/>
    <x v="0"/>
    <x v="2"/>
  </r>
  <r>
    <n v="342"/>
    <n v="343"/>
    <x v="0"/>
    <x v="49"/>
    <n v="0.25369999999999998"/>
    <n v="15"/>
    <n v="69"/>
    <n v="84"/>
    <x v="1"/>
    <x v="0"/>
    <x v="2"/>
  </r>
  <r>
    <n v="343"/>
    <n v="344"/>
    <x v="24"/>
    <x v="17"/>
    <n v="0.25369999999999998"/>
    <n v="14"/>
    <n v="60"/>
    <n v="74"/>
    <x v="1"/>
    <x v="0"/>
    <x v="2"/>
  </r>
  <r>
    <n v="344"/>
    <n v="345"/>
    <x v="24"/>
    <x v="17"/>
    <n v="0.25369999999999998"/>
    <n v="6"/>
    <n v="35"/>
    <n v="41"/>
    <x v="0"/>
    <x v="0"/>
    <x v="2"/>
  </r>
  <r>
    <n v="345"/>
    <n v="346"/>
    <x v="24"/>
    <x v="17"/>
    <n v="0.22389999999999999"/>
    <n v="6"/>
    <n v="51"/>
    <n v="57"/>
    <x v="1"/>
    <x v="0"/>
    <x v="2"/>
  </r>
  <r>
    <n v="346"/>
    <n v="347"/>
    <x v="20"/>
    <x v="16"/>
    <n v="0.1045"/>
    <n v="0"/>
    <n v="26"/>
    <n v="26"/>
    <x v="0"/>
    <x v="0"/>
    <x v="2"/>
  </r>
  <r>
    <n v="347"/>
    <n v="348"/>
    <x v="0"/>
    <x v="49"/>
    <n v="0.28360000000000002"/>
    <n v="5"/>
    <n v="39"/>
    <n v="44"/>
    <x v="0"/>
    <x v="0"/>
    <x v="2"/>
  </r>
  <r>
    <n v="348"/>
    <n v="349"/>
    <x v="24"/>
    <x v="34"/>
    <n v="0"/>
    <n v="6"/>
    <n v="33"/>
    <n v="39"/>
    <x v="0"/>
    <x v="0"/>
    <x v="1"/>
  </r>
  <r>
    <n v="349"/>
    <n v="350"/>
    <x v="1"/>
    <x v="34"/>
    <n v="0.1343"/>
    <n v="4"/>
    <n v="19"/>
    <n v="23"/>
    <x v="0"/>
    <x v="0"/>
    <x v="1"/>
  </r>
  <r>
    <n v="350"/>
    <n v="351"/>
    <x v="0"/>
    <x v="34"/>
    <n v="8.9599999999999999E-2"/>
    <n v="3"/>
    <n v="13"/>
    <n v="16"/>
    <x v="0"/>
    <x v="0"/>
    <x v="1"/>
  </r>
  <r>
    <n v="351"/>
    <n v="352"/>
    <x v="1"/>
    <x v="27"/>
    <n v="0"/>
    <n v="9"/>
    <n v="6"/>
    <n v="15"/>
    <x v="0"/>
    <x v="1"/>
    <x v="1"/>
  </r>
  <r>
    <n v="352"/>
    <n v="353"/>
    <x v="2"/>
    <x v="34"/>
    <n v="0.16420000000000001"/>
    <n v="0"/>
    <n v="1"/>
    <n v="1"/>
    <x v="0"/>
    <x v="0"/>
    <x v="1"/>
  </r>
  <r>
    <n v="353"/>
    <n v="354"/>
    <x v="2"/>
    <x v="34"/>
    <n v="0.16420000000000001"/>
    <n v="1"/>
    <n v="1"/>
    <n v="2"/>
    <x v="0"/>
    <x v="0"/>
    <x v="1"/>
  </r>
  <r>
    <n v="354"/>
    <n v="355"/>
    <x v="2"/>
    <x v="34"/>
    <n v="0.16420000000000001"/>
    <n v="0"/>
    <n v="1"/>
    <n v="1"/>
    <x v="0"/>
    <x v="0"/>
    <x v="1"/>
  </r>
  <r>
    <n v="355"/>
    <n v="356"/>
    <x v="11"/>
    <x v="34"/>
    <n v="0.29849999999999999"/>
    <n v="0"/>
    <n v="3"/>
    <n v="3"/>
    <x v="0"/>
    <x v="0"/>
    <x v="1"/>
  </r>
  <r>
    <n v="356"/>
    <n v="357"/>
    <x v="11"/>
    <x v="28"/>
    <n v="0.28360000000000002"/>
    <n v="0"/>
    <n v="18"/>
    <n v="18"/>
    <x v="0"/>
    <x v="0"/>
    <x v="1"/>
  </r>
  <r>
    <n v="357"/>
    <n v="358"/>
    <x v="11"/>
    <x v="33"/>
    <n v="0.25369999999999998"/>
    <n v="3"/>
    <n v="29"/>
    <n v="32"/>
    <x v="0"/>
    <x v="0"/>
    <x v="1"/>
  </r>
  <r>
    <n v="358"/>
    <n v="359"/>
    <x v="11"/>
    <x v="33"/>
    <n v="0.28360000000000002"/>
    <n v="8"/>
    <n v="71"/>
    <n v="79"/>
    <x v="1"/>
    <x v="0"/>
    <x v="1"/>
  </r>
  <r>
    <n v="359"/>
    <n v="360"/>
    <x v="10"/>
    <x v="18"/>
    <n v="0.25369999999999998"/>
    <n v="23"/>
    <n v="70"/>
    <n v="93"/>
    <x v="1"/>
    <x v="0"/>
    <x v="2"/>
  </r>
  <r>
    <n v="360"/>
    <n v="361"/>
    <x v="11"/>
    <x v="48"/>
    <n v="0.28360000000000002"/>
    <n v="29"/>
    <n v="75"/>
    <n v="104"/>
    <x v="1"/>
    <x v="0"/>
    <x v="2"/>
  </r>
  <r>
    <n v="361"/>
    <n v="362"/>
    <x v="10"/>
    <x v="23"/>
    <n v="0.29849999999999999"/>
    <n v="23"/>
    <n v="95"/>
    <n v="118"/>
    <x v="1"/>
    <x v="0"/>
    <x v="2"/>
  </r>
  <r>
    <n v="362"/>
    <n v="363"/>
    <x v="1"/>
    <x v="42"/>
    <n v="0.25369999999999998"/>
    <n v="22"/>
    <n v="69"/>
    <n v="91"/>
    <x v="1"/>
    <x v="0"/>
    <x v="2"/>
  </r>
  <r>
    <n v="363"/>
    <n v="364"/>
    <x v="18"/>
    <x v="41"/>
    <n v="0.25369999999999998"/>
    <n v="35"/>
    <n v="78"/>
    <n v="113"/>
    <x v="1"/>
    <x v="0"/>
    <x v="2"/>
  </r>
  <r>
    <n v="364"/>
    <n v="365"/>
    <x v="10"/>
    <x v="41"/>
    <n v="0.22389999999999999"/>
    <n v="22"/>
    <n v="77"/>
    <n v="99"/>
    <x v="1"/>
    <x v="0"/>
    <x v="2"/>
  </r>
  <r>
    <n v="365"/>
    <n v="366"/>
    <x v="11"/>
    <x v="38"/>
    <n v="0.25369999999999998"/>
    <n v="23"/>
    <n v="82"/>
    <n v="105"/>
    <x v="1"/>
    <x v="0"/>
    <x v="2"/>
  </r>
  <r>
    <n v="366"/>
    <n v="367"/>
    <x v="11"/>
    <x v="22"/>
    <n v="0.16420000000000001"/>
    <n v="11"/>
    <n v="56"/>
    <n v="67"/>
    <x v="1"/>
    <x v="0"/>
    <x v="2"/>
  </r>
  <r>
    <n v="367"/>
    <n v="368"/>
    <x v="12"/>
    <x v="19"/>
    <n v="0.1343"/>
    <n v="14"/>
    <n v="47"/>
    <n v="61"/>
    <x v="1"/>
    <x v="0"/>
    <x v="2"/>
  </r>
  <r>
    <n v="368"/>
    <n v="369"/>
    <x v="12"/>
    <x v="19"/>
    <n v="0.16420000000000001"/>
    <n v="7"/>
    <n v="50"/>
    <n v="57"/>
    <x v="1"/>
    <x v="0"/>
    <x v="2"/>
  </r>
  <r>
    <n v="369"/>
    <n v="370"/>
    <x v="12"/>
    <x v="33"/>
    <n v="0.16420000000000001"/>
    <n v="6"/>
    <n v="22"/>
    <n v="28"/>
    <x v="0"/>
    <x v="0"/>
    <x v="1"/>
  </r>
  <r>
    <n v="370"/>
    <n v="371"/>
    <x v="11"/>
    <x v="36"/>
    <n v="0.1343"/>
    <n v="2"/>
    <n v="19"/>
    <n v="21"/>
    <x v="0"/>
    <x v="0"/>
    <x v="2"/>
  </r>
  <r>
    <n v="371"/>
    <n v="372"/>
    <x v="10"/>
    <x v="22"/>
    <n v="0.1045"/>
    <n v="0"/>
    <n v="18"/>
    <n v="18"/>
    <x v="0"/>
    <x v="0"/>
    <x v="2"/>
  </r>
  <r>
    <n v="372"/>
    <n v="373"/>
    <x v="12"/>
    <x v="19"/>
    <n v="0.22389999999999999"/>
    <n v="1"/>
    <n v="16"/>
    <n v="17"/>
    <x v="0"/>
    <x v="0"/>
    <x v="2"/>
  </r>
  <r>
    <n v="373"/>
    <n v="374"/>
    <x v="12"/>
    <x v="18"/>
    <n v="0.19400000000000001"/>
    <n v="1"/>
    <n v="15"/>
    <n v="16"/>
    <x v="0"/>
    <x v="0"/>
    <x v="2"/>
  </r>
  <r>
    <n v="374"/>
    <n v="375"/>
    <x v="16"/>
    <x v="21"/>
    <n v="0.25369999999999998"/>
    <n v="0"/>
    <n v="8"/>
    <n v="8"/>
    <x v="0"/>
    <x v="0"/>
    <x v="2"/>
  </r>
  <r>
    <n v="375"/>
    <n v="376"/>
    <x v="17"/>
    <x v="21"/>
    <n v="0.19400000000000001"/>
    <n v="0"/>
    <n v="2"/>
    <n v="2"/>
    <x v="0"/>
    <x v="0"/>
    <x v="2"/>
  </r>
  <r>
    <n v="376"/>
    <n v="377"/>
    <x v="12"/>
    <x v="21"/>
    <n v="0.1343"/>
    <n v="1"/>
    <n v="2"/>
    <n v="3"/>
    <x v="0"/>
    <x v="0"/>
    <x v="2"/>
  </r>
  <r>
    <n v="377"/>
    <n v="378"/>
    <x v="12"/>
    <x v="21"/>
    <n v="0.16420000000000001"/>
    <n v="0"/>
    <n v="1"/>
    <n v="1"/>
    <x v="0"/>
    <x v="0"/>
    <x v="2"/>
  </r>
  <r>
    <n v="378"/>
    <n v="379"/>
    <x v="17"/>
    <x v="21"/>
    <n v="0.19400000000000001"/>
    <n v="0"/>
    <n v="5"/>
    <n v="5"/>
    <x v="0"/>
    <x v="0"/>
    <x v="2"/>
  </r>
  <r>
    <n v="379"/>
    <n v="380"/>
    <x v="17"/>
    <x v="20"/>
    <n v="0.1343"/>
    <n v="4"/>
    <n v="9"/>
    <n v="13"/>
    <x v="0"/>
    <x v="0"/>
    <x v="2"/>
  </r>
  <r>
    <n v="380"/>
    <n v="381"/>
    <x v="19"/>
    <x v="19"/>
    <n v="0.22389999999999999"/>
    <n v="3"/>
    <n v="30"/>
    <n v="33"/>
    <x v="0"/>
    <x v="0"/>
    <x v="2"/>
  </r>
  <r>
    <n v="381"/>
    <n v="382"/>
    <x v="19"/>
    <x v="19"/>
    <n v="0.22389999999999999"/>
    <n v="8"/>
    <n v="39"/>
    <n v="47"/>
    <x v="0"/>
    <x v="0"/>
    <x v="2"/>
  </r>
  <r>
    <n v="382"/>
    <n v="383"/>
    <x v="19"/>
    <x v="20"/>
    <n v="0.25369999999999998"/>
    <n v="7"/>
    <n v="50"/>
    <n v="57"/>
    <x v="1"/>
    <x v="0"/>
    <x v="2"/>
  </r>
  <r>
    <n v="383"/>
    <n v="384"/>
    <x v="19"/>
    <x v="28"/>
    <n v="0.19400000000000001"/>
    <n v="9"/>
    <n v="55"/>
    <n v="64"/>
    <x v="1"/>
    <x v="0"/>
    <x v="1"/>
  </r>
  <r>
    <n v="384"/>
    <n v="385"/>
    <x v="12"/>
    <x v="19"/>
    <n v="0.1343"/>
    <n v="10"/>
    <n v="70"/>
    <n v="80"/>
    <x v="1"/>
    <x v="0"/>
    <x v="2"/>
  </r>
  <r>
    <n v="385"/>
    <n v="386"/>
    <x v="12"/>
    <x v="19"/>
    <n v="0.1343"/>
    <n v="13"/>
    <n v="80"/>
    <n v="93"/>
    <x v="1"/>
    <x v="0"/>
    <x v="2"/>
  </r>
  <r>
    <n v="386"/>
    <n v="387"/>
    <x v="11"/>
    <x v="21"/>
    <n v="0.1045"/>
    <n v="12"/>
    <n v="74"/>
    <n v="86"/>
    <x v="1"/>
    <x v="0"/>
    <x v="2"/>
  </r>
  <r>
    <n v="387"/>
    <n v="388"/>
    <x v="11"/>
    <x v="19"/>
    <n v="0.16420000000000001"/>
    <n v="21"/>
    <n v="72"/>
    <n v="93"/>
    <x v="1"/>
    <x v="0"/>
    <x v="2"/>
  </r>
  <r>
    <n v="388"/>
    <n v="389"/>
    <x v="11"/>
    <x v="19"/>
    <n v="0.16420000000000001"/>
    <n v="6"/>
    <n v="76"/>
    <n v="82"/>
    <x v="1"/>
    <x v="0"/>
    <x v="2"/>
  </r>
  <r>
    <n v="389"/>
    <n v="390"/>
    <x v="12"/>
    <x v="33"/>
    <n v="0.19400000000000001"/>
    <n v="4"/>
    <n v="67"/>
    <n v="71"/>
    <x v="1"/>
    <x v="0"/>
    <x v="1"/>
  </r>
  <r>
    <n v="390"/>
    <n v="391"/>
    <x v="16"/>
    <x v="28"/>
    <n v="0.25369999999999998"/>
    <n v="7"/>
    <n v="85"/>
    <n v="92"/>
    <x v="1"/>
    <x v="0"/>
    <x v="1"/>
  </r>
  <r>
    <n v="391"/>
    <n v="392"/>
    <x v="17"/>
    <x v="29"/>
    <n v="0.19400000000000001"/>
    <n v="2"/>
    <n v="58"/>
    <n v="60"/>
    <x v="1"/>
    <x v="0"/>
    <x v="1"/>
  </r>
  <r>
    <n v="392"/>
    <n v="393"/>
    <x v="19"/>
    <x v="1"/>
    <n v="0.19400000000000001"/>
    <n v="4"/>
    <n v="29"/>
    <n v="33"/>
    <x v="0"/>
    <x v="0"/>
    <x v="1"/>
  </r>
  <r>
    <n v="393"/>
    <n v="394"/>
    <x v="19"/>
    <x v="1"/>
    <n v="0.19400000000000001"/>
    <n v="3"/>
    <n v="24"/>
    <n v="27"/>
    <x v="0"/>
    <x v="0"/>
    <x v="1"/>
  </r>
  <r>
    <n v="394"/>
    <n v="395"/>
    <x v="15"/>
    <x v="43"/>
    <n v="0.25369999999999998"/>
    <n v="0"/>
    <n v="13"/>
    <n v="13"/>
    <x v="0"/>
    <x v="0"/>
    <x v="0"/>
  </r>
  <r>
    <n v="395"/>
    <n v="396"/>
    <x v="13"/>
    <x v="3"/>
    <n v="0.28360000000000002"/>
    <n v="1"/>
    <n v="3"/>
    <n v="4"/>
    <x v="0"/>
    <x v="0"/>
    <x v="0"/>
  </r>
  <r>
    <n v="396"/>
    <n v="397"/>
    <x v="17"/>
    <x v="3"/>
    <n v="0.32840000000000003"/>
    <n v="0"/>
    <n v="3"/>
    <n v="3"/>
    <x v="0"/>
    <x v="0"/>
    <x v="0"/>
  </r>
  <r>
    <n v="397"/>
    <n v="398"/>
    <x v="12"/>
    <x v="3"/>
    <n v="0.22389999999999999"/>
    <n v="0"/>
    <n v="22"/>
    <n v="22"/>
    <x v="0"/>
    <x v="0"/>
    <x v="0"/>
  </r>
  <r>
    <n v="398"/>
    <n v="399"/>
    <x v="10"/>
    <x v="1"/>
    <n v="0.16420000000000001"/>
    <n v="2"/>
    <n v="26"/>
    <n v="28"/>
    <x v="0"/>
    <x v="0"/>
    <x v="1"/>
  </r>
  <r>
    <n v="399"/>
    <n v="400"/>
    <x v="10"/>
    <x v="9"/>
    <n v="0.16420000000000001"/>
    <n v="3"/>
    <n v="32"/>
    <n v="35"/>
    <x v="0"/>
    <x v="0"/>
    <x v="0"/>
  </r>
  <r>
    <n v="400"/>
    <n v="401"/>
    <x v="10"/>
    <x v="9"/>
    <n v="0.19400000000000001"/>
    <n v="0"/>
    <n v="61"/>
    <n v="61"/>
    <x v="1"/>
    <x v="0"/>
    <x v="0"/>
  </r>
  <r>
    <n v="401"/>
    <n v="402"/>
    <x v="10"/>
    <x v="7"/>
    <n v="0.19400000000000001"/>
    <n v="1"/>
    <n v="124"/>
    <n v="125"/>
    <x v="1"/>
    <x v="0"/>
    <x v="0"/>
  </r>
  <r>
    <n v="402"/>
    <n v="403"/>
    <x v="10"/>
    <x v="1"/>
    <n v="0.16420000000000001"/>
    <n v="1"/>
    <n v="132"/>
    <n v="133"/>
    <x v="1"/>
    <x v="0"/>
    <x v="1"/>
  </r>
  <r>
    <n v="403"/>
    <n v="404"/>
    <x v="10"/>
    <x v="1"/>
    <n v="0.1343"/>
    <n v="1"/>
    <n v="98"/>
    <n v="99"/>
    <x v="1"/>
    <x v="0"/>
    <x v="1"/>
  </r>
  <r>
    <n v="404"/>
    <n v="405"/>
    <x v="1"/>
    <x v="9"/>
    <n v="0"/>
    <n v="0"/>
    <n v="83"/>
    <n v="83"/>
    <x v="1"/>
    <x v="0"/>
    <x v="0"/>
  </r>
  <r>
    <n v="405"/>
    <n v="406"/>
    <x v="18"/>
    <x v="43"/>
    <n v="0.1045"/>
    <n v="0"/>
    <n v="41"/>
    <n v="41"/>
    <x v="0"/>
    <x v="0"/>
    <x v="0"/>
  </r>
  <r>
    <n v="406"/>
    <n v="407"/>
    <x v="2"/>
    <x v="43"/>
    <n v="8.9599999999999999E-2"/>
    <n v="0"/>
    <n v="33"/>
    <n v="33"/>
    <x v="0"/>
    <x v="0"/>
    <x v="0"/>
  </r>
  <r>
    <n v="407"/>
    <n v="408"/>
    <x v="1"/>
    <x v="43"/>
    <n v="0"/>
    <n v="1"/>
    <n v="19"/>
    <n v="20"/>
    <x v="0"/>
    <x v="0"/>
    <x v="0"/>
  </r>
  <r>
    <n v="408"/>
    <n v="409"/>
    <x v="1"/>
    <x v="43"/>
    <n v="0"/>
    <n v="0"/>
    <n v="3"/>
    <n v="3"/>
    <x v="0"/>
    <x v="0"/>
    <x v="0"/>
  </r>
  <r>
    <n v="409"/>
    <n v="410"/>
    <x v="10"/>
    <x v="43"/>
    <n v="0.1343"/>
    <n v="1"/>
    <n v="6"/>
    <n v="7"/>
    <x v="0"/>
    <x v="0"/>
    <x v="0"/>
  </r>
  <r>
    <n v="410"/>
    <n v="411"/>
    <x v="10"/>
    <x v="43"/>
    <n v="0.1343"/>
    <n v="0"/>
    <n v="3"/>
    <n v="3"/>
    <x v="0"/>
    <x v="0"/>
    <x v="0"/>
  </r>
  <r>
    <n v="411"/>
    <n v="412"/>
    <x v="10"/>
    <x v="43"/>
    <n v="0.1343"/>
    <n v="1"/>
    <n v="1"/>
    <n v="2"/>
    <x v="0"/>
    <x v="0"/>
    <x v="0"/>
  </r>
  <r>
    <n v="412"/>
    <n v="413"/>
    <x v="2"/>
    <x v="43"/>
    <n v="8.9599999999999999E-2"/>
    <n v="0"/>
    <n v="7"/>
    <n v="7"/>
    <x v="0"/>
    <x v="0"/>
    <x v="0"/>
  </r>
  <r>
    <n v="413"/>
    <n v="414"/>
    <x v="2"/>
    <x v="43"/>
    <n v="8.9599999999999999E-2"/>
    <n v="0"/>
    <n v="32"/>
    <n v="32"/>
    <x v="0"/>
    <x v="0"/>
    <x v="0"/>
  </r>
  <r>
    <n v="414"/>
    <n v="415"/>
    <x v="2"/>
    <x v="50"/>
    <n v="0.1045"/>
    <n v="1"/>
    <n v="89"/>
    <n v="90"/>
    <x v="1"/>
    <x v="0"/>
    <x v="0"/>
  </r>
  <r>
    <n v="415"/>
    <n v="416"/>
    <x v="2"/>
    <x v="43"/>
    <n v="0.1045"/>
    <n v="1"/>
    <n v="196"/>
    <n v="197"/>
    <x v="2"/>
    <x v="0"/>
    <x v="0"/>
  </r>
  <r>
    <n v="416"/>
    <n v="417"/>
    <x v="2"/>
    <x v="43"/>
    <n v="0.1045"/>
    <n v="2"/>
    <n v="107"/>
    <n v="109"/>
    <x v="1"/>
    <x v="0"/>
    <x v="0"/>
  </r>
  <r>
    <n v="417"/>
    <n v="418"/>
    <x v="1"/>
    <x v="43"/>
    <n v="0.1343"/>
    <n v="1"/>
    <n v="46"/>
    <n v="47"/>
    <x v="0"/>
    <x v="0"/>
    <x v="0"/>
  </r>
  <r>
    <n v="418"/>
    <n v="419"/>
    <x v="24"/>
    <x v="9"/>
    <n v="8.9599999999999999E-2"/>
    <n v="5"/>
    <n v="47"/>
    <n v="52"/>
    <x v="1"/>
    <x v="0"/>
    <x v="0"/>
  </r>
  <r>
    <n v="419"/>
    <n v="420"/>
    <x v="20"/>
    <x v="0"/>
    <n v="8.9599999999999999E-2"/>
    <n v="5"/>
    <n v="65"/>
    <n v="70"/>
    <x v="1"/>
    <x v="0"/>
    <x v="0"/>
  </r>
  <r>
    <n v="420"/>
    <n v="421"/>
    <x v="9"/>
    <x v="51"/>
    <n v="0.28360000000000002"/>
    <n v="11"/>
    <n v="67"/>
    <n v="78"/>
    <x v="1"/>
    <x v="0"/>
    <x v="1"/>
  </r>
  <r>
    <n v="421"/>
    <n v="422"/>
    <x v="9"/>
    <x v="52"/>
    <n v="0.25369999999999998"/>
    <n v="7"/>
    <n v="68"/>
    <n v="75"/>
    <x v="1"/>
    <x v="0"/>
    <x v="1"/>
  </r>
  <r>
    <n v="422"/>
    <n v="423"/>
    <x v="9"/>
    <x v="47"/>
    <n v="0.28360000000000002"/>
    <n v="4"/>
    <n v="78"/>
    <n v="82"/>
    <x v="1"/>
    <x v="0"/>
    <x v="1"/>
  </r>
  <r>
    <n v="423"/>
    <n v="424"/>
    <x v="4"/>
    <x v="52"/>
    <n v="0.3881"/>
    <n v="10"/>
    <n v="94"/>
    <n v="104"/>
    <x v="1"/>
    <x v="0"/>
    <x v="1"/>
  </r>
  <r>
    <n v="424"/>
    <n v="425"/>
    <x v="5"/>
    <x v="14"/>
    <n v="0.32840000000000003"/>
    <n v="7"/>
    <n v="190"/>
    <n v="197"/>
    <x v="2"/>
    <x v="0"/>
    <x v="1"/>
  </r>
  <r>
    <n v="425"/>
    <n v="426"/>
    <x v="20"/>
    <x v="53"/>
    <n v="0.28360000000000002"/>
    <n v="5"/>
    <n v="156"/>
    <n v="161"/>
    <x v="2"/>
    <x v="0"/>
    <x v="1"/>
  </r>
  <r>
    <n v="426"/>
    <n v="427"/>
    <x v="0"/>
    <x v="14"/>
    <n v="0.41789999999999999"/>
    <n v="4"/>
    <n v="108"/>
    <n v="112"/>
    <x v="1"/>
    <x v="0"/>
    <x v="1"/>
  </r>
  <r>
    <n v="427"/>
    <n v="428"/>
    <x v="24"/>
    <x v="36"/>
    <n v="0.29849999999999999"/>
    <n v="2"/>
    <n v="74"/>
    <n v="76"/>
    <x v="1"/>
    <x v="0"/>
    <x v="2"/>
  </r>
  <r>
    <n v="428"/>
    <n v="429"/>
    <x v="0"/>
    <x v="36"/>
    <n v="0.41789999999999999"/>
    <n v="4"/>
    <n v="55"/>
    <n v="59"/>
    <x v="1"/>
    <x v="0"/>
    <x v="2"/>
  </r>
  <r>
    <n v="429"/>
    <n v="430"/>
    <x v="24"/>
    <x v="35"/>
    <n v="0.16420000000000001"/>
    <n v="6"/>
    <n v="53"/>
    <n v="59"/>
    <x v="1"/>
    <x v="0"/>
    <x v="1"/>
  </r>
  <r>
    <n v="430"/>
    <n v="431"/>
    <x v="1"/>
    <x v="35"/>
    <n v="0.4627"/>
    <n v="1"/>
    <n v="27"/>
    <n v="28"/>
    <x v="0"/>
    <x v="0"/>
    <x v="1"/>
  </r>
  <r>
    <n v="431"/>
    <n v="432"/>
    <x v="10"/>
    <x v="34"/>
    <n v="0.3881"/>
    <n v="5"/>
    <n v="8"/>
    <n v="13"/>
    <x v="0"/>
    <x v="0"/>
    <x v="1"/>
  </r>
  <r>
    <n v="432"/>
    <n v="433"/>
    <x v="1"/>
    <x v="34"/>
    <n v="0"/>
    <n v="2"/>
    <n v="3"/>
    <n v="5"/>
    <x v="0"/>
    <x v="0"/>
    <x v="1"/>
  </r>
  <r>
    <n v="433"/>
    <n v="434"/>
    <x v="1"/>
    <x v="34"/>
    <n v="0"/>
    <n v="0"/>
    <n v="2"/>
    <n v="2"/>
    <x v="0"/>
    <x v="0"/>
    <x v="1"/>
  </r>
  <r>
    <n v="434"/>
    <n v="435"/>
    <x v="2"/>
    <x v="34"/>
    <n v="0.16420000000000001"/>
    <n v="0"/>
    <n v="1"/>
    <n v="1"/>
    <x v="0"/>
    <x v="0"/>
    <x v="1"/>
  </r>
  <r>
    <n v="435"/>
    <n v="436"/>
    <x v="2"/>
    <x v="34"/>
    <n v="0.16420000000000001"/>
    <n v="0"/>
    <n v="1"/>
    <n v="1"/>
    <x v="0"/>
    <x v="0"/>
    <x v="1"/>
  </r>
  <r>
    <n v="436"/>
    <n v="437"/>
    <x v="10"/>
    <x v="54"/>
    <n v="0.22389999999999999"/>
    <n v="0"/>
    <n v="6"/>
    <n v="6"/>
    <x v="0"/>
    <x v="0"/>
    <x v="1"/>
  </r>
  <r>
    <n v="437"/>
    <n v="438"/>
    <x v="11"/>
    <x v="54"/>
    <n v="0.22389999999999999"/>
    <n v="0"/>
    <n v="35"/>
    <n v="35"/>
    <x v="0"/>
    <x v="0"/>
    <x v="1"/>
  </r>
  <r>
    <n v="438"/>
    <n v="439"/>
    <x v="11"/>
    <x v="28"/>
    <n v="0.22389999999999999"/>
    <n v="1"/>
    <n v="100"/>
    <n v="101"/>
    <x v="1"/>
    <x v="0"/>
    <x v="1"/>
  </r>
  <r>
    <n v="439"/>
    <n v="440"/>
    <x v="11"/>
    <x v="28"/>
    <n v="0.28360000000000002"/>
    <n v="2"/>
    <n v="247"/>
    <n v="249"/>
    <x v="2"/>
    <x v="0"/>
    <x v="1"/>
  </r>
  <r>
    <n v="440"/>
    <n v="441"/>
    <x v="10"/>
    <x v="35"/>
    <n v="0.22389999999999999"/>
    <n v="3"/>
    <n v="140"/>
    <n v="143"/>
    <x v="1"/>
    <x v="0"/>
    <x v="1"/>
  </r>
  <r>
    <n v="441"/>
    <n v="442"/>
    <x v="10"/>
    <x v="37"/>
    <n v="0.29849999999999999"/>
    <n v="1"/>
    <n v="56"/>
    <n v="57"/>
    <x v="1"/>
    <x v="0"/>
    <x v="2"/>
  </r>
  <r>
    <n v="442"/>
    <n v="443"/>
    <x v="1"/>
    <x v="49"/>
    <n v="0.16420000000000001"/>
    <n v="5"/>
    <n v="63"/>
    <n v="68"/>
    <x v="1"/>
    <x v="0"/>
    <x v="2"/>
  </r>
  <r>
    <n v="443"/>
    <n v="444"/>
    <x v="5"/>
    <x v="16"/>
    <n v="0"/>
    <n v="7"/>
    <n v="77"/>
    <n v="84"/>
    <x v="1"/>
    <x v="0"/>
    <x v="2"/>
  </r>
  <r>
    <n v="444"/>
    <n v="445"/>
    <x v="0"/>
    <x v="49"/>
    <n v="0.1045"/>
    <n v="12"/>
    <n v="86"/>
    <n v="98"/>
    <x v="1"/>
    <x v="0"/>
    <x v="2"/>
  </r>
  <r>
    <n v="445"/>
    <n v="446"/>
    <x v="24"/>
    <x v="49"/>
    <n v="0.1343"/>
    <n v="6"/>
    <n v="75"/>
    <n v="81"/>
    <x v="1"/>
    <x v="0"/>
    <x v="2"/>
  </r>
  <r>
    <n v="446"/>
    <n v="447"/>
    <x v="20"/>
    <x v="49"/>
    <n v="0.19400000000000001"/>
    <n v="8"/>
    <n v="62"/>
    <n v="70"/>
    <x v="1"/>
    <x v="0"/>
    <x v="2"/>
  </r>
  <r>
    <n v="447"/>
    <n v="448"/>
    <x v="24"/>
    <x v="36"/>
    <n v="0.1343"/>
    <n v="8"/>
    <n v="83"/>
    <n v="91"/>
    <x v="1"/>
    <x v="0"/>
    <x v="2"/>
  </r>
  <r>
    <n v="448"/>
    <n v="449"/>
    <x v="20"/>
    <x v="36"/>
    <n v="0.1045"/>
    <n v="8"/>
    <n v="207"/>
    <n v="215"/>
    <x v="2"/>
    <x v="0"/>
    <x v="2"/>
  </r>
  <r>
    <n v="449"/>
    <n v="450"/>
    <x v="2"/>
    <x v="34"/>
    <n v="0.19400000000000001"/>
    <n v="1"/>
    <n v="184"/>
    <n v="185"/>
    <x v="2"/>
    <x v="0"/>
    <x v="1"/>
  </r>
  <r>
    <n v="450"/>
    <n v="451"/>
    <x v="10"/>
    <x v="34"/>
    <n v="0.32840000000000003"/>
    <n v="6"/>
    <n v="146"/>
    <n v="152"/>
    <x v="2"/>
    <x v="0"/>
    <x v="1"/>
  </r>
  <r>
    <n v="451"/>
    <n v="452"/>
    <x v="18"/>
    <x v="54"/>
    <n v="0.28360000000000002"/>
    <n v="2"/>
    <n v="124"/>
    <n v="126"/>
    <x v="1"/>
    <x v="0"/>
    <x v="1"/>
  </r>
  <r>
    <n v="452"/>
    <n v="453"/>
    <x v="10"/>
    <x v="54"/>
    <n v="0.25369999999999998"/>
    <n v="3"/>
    <n v="54"/>
    <n v="57"/>
    <x v="1"/>
    <x v="0"/>
    <x v="1"/>
  </r>
  <r>
    <n v="453"/>
    <n v="454"/>
    <x v="11"/>
    <x v="55"/>
    <n v="0.28360000000000002"/>
    <n v="0"/>
    <n v="56"/>
    <n v="56"/>
    <x v="1"/>
    <x v="0"/>
    <x v="1"/>
  </r>
  <r>
    <n v="454"/>
    <n v="455"/>
    <x v="11"/>
    <x v="55"/>
    <n v="0.32840000000000003"/>
    <n v="3"/>
    <n v="28"/>
    <n v="31"/>
    <x v="0"/>
    <x v="0"/>
    <x v="1"/>
  </r>
  <r>
    <n v="455"/>
    <n v="456"/>
    <x v="10"/>
    <x v="56"/>
    <n v="0.25369999999999998"/>
    <n v="1"/>
    <n v="20"/>
    <n v="21"/>
    <x v="0"/>
    <x v="0"/>
    <x v="1"/>
  </r>
  <r>
    <n v="456"/>
    <n v="457"/>
    <x v="10"/>
    <x v="56"/>
    <n v="0.25369999999999998"/>
    <n v="0"/>
    <n v="6"/>
    <n v="6"/>
    <x v="0"/>
    <x v="0"/>
    <x v="1"/>
  </r>
  <r>
    <n v="457"/>
    <n v="458"/>
    <x v="18"/>
    <x v="2"/>
    <n v="0.16420000000000001"/>
    <n v="0"/>
    <n v="2"/>
    <n v="2"/>
    <x v="0"/>
    <x v="0"/>
    <x v="1"/>
  </r>
  <r>
    <n v="458"/>
    <n v="459"/>
    <x v="11"/>
    <x v="1"/>
    <n v="0.29849999999999999"/>
    <n v="0"/>
    <n v="1"/>
    <n v="1"/>
    <x v="0"/>
    <x v="0"/>
    <x v="1"/>
  </r>
  <r>
    <n v="459"/>
    <n v="460"/>
    <x v="2"/>
    <x v="9"/>
    <n v="8.9599999999999999E-2"/>
    <n v="0"/>
    <n v="1"/>
    <n v="1"/>
    <x v="0"/>
    <x v="0"/>
    <x v="0"/>
  </r>
  <r>
    <n v="460"/>
    <n v="461"/>
    <x v="12"/>
    <x v="54"/>
    <n v="0.41789999999999999"/>
    <n v="1"/>
    <n v="4"/>
    <n v="5"/>
    <x v="0"/>
    <x v="0"/>
    <x v="1"/>
  </r>
  <r>
    <n v="461"/>
    <n v="462"/>
    <x v="11"/>
    <x v="28"/>
    <n v="0.25369999999999998"/>
    <n v="0"/>
    <n v="27"/>
    <n v="27"/>
    <x v="0"/>
    <x v="0"/>
    <x v="1"/>
  </r>
  <r>
    <n v="462"/>
    <n v="463"/>
    <x v="17"/>
    <x v="33"/>
    <n v="0.28360000000000002"/>
    <n v="2"/>
    <n v="66"/>
    <n v="68"/>
    <x v="1"/>
    <x v="0"/>
    <x v="1"/>
  </r>
  <r>
    <n v="463"/>
    <n v="464"/>
    <x v="17"/>
    <x v="19"/>
    <n v="0.32840000000000003"/>
    <n v="7"/>
    <n v="210"/>
    <n v="217"/>
    <x v="2"/>
    <x v="0"/>
    <x v="2"/>
  </r>
  <r>
    <n v="464"/>
    <n v="465"/>
    <x v="17"/>
    <x v="33"/>
    <n v="0.35820000000000002"/>
    <n v="7"/>
    <n v="159"/>
    <n v="166"/>
    <x v="2"/>
    <x v="0"/>
    <x v="1"/>
  </r>
  <r>
    <n v="465"/>
    <n v="466"/>
    <x v="16"/>
    <x v="19"/>
    <n v="0.4627"/>
    <n v="6"/>
    <n v="57"/>
    <n v="63"/>
    <x v="1"/>
    <x v="0"/>
    <x v="2"/>
  </r>
  <r>
    <n v="466"/>
    <n v="467"/>
    <x v="17"/>
    <x v="48"/>
    <n v="0.4627"/>
    <n v="6"/>
    <n v="53"/>
    <n v="59"/>
    <x v="1"/>
    <x v="0"/>
    <x v="2"/>
  </r>
  <r>
    <n v="467"/>
    <n v="468"/>
    <x v="17"/>
    <x v="57"/>
    <n v="0.58209999999999995"/>
    <n v="11"/>
    <n v="67"/>
    <n v="78"/>
    <x v="1"/>
    <x v="0"/>
    <x v="2"/>
  </r>
  <r>
    <n v="468"/>
    <n v="469"/>
    <x v="19"/>
    <x v="58"/>
    <n v="0.58209999999999995"/>
    <n v="8"/>
    <n v="65"/>
    <n v="73"/>
    <x v="1"/>
    <x v="0"/>
    <x v="2"/>
  </r>
  <r>
    <n v="469"/>
    <n v="470"/>
    <x v="19"/>
    <x v="59"/>
    <n v="0.52239999999999998"/>
    <n v="6"/>
    <n v="56"/>
    <n v="62"/>
    <x v="1"/>
    <x v="0"/>
    <x v="2"/>
  </r>
  <r>
    <n v="470"/>
    <n v="471"/>
    <x v="15"/>
    <x v="60"/>
    <n v="0.44779999999999998"/>
    <n v="4"/>
    <n v="61"/>
    <n v="65"/>
    <x v="1"/>
    <x v="0"/>
    <x v="2"/>
  </r>
  <r>
    <n v="471"/>
    <n v="472"/>
    <x v="13"/>
    <x v="60"/>
    <n v="0.35820000000000002"/>
    <n v="0"/>
    <n v="97"/>
    <n v="97"/>
    <x v="1"/>
    <x v="0"/>
    <x v="2"/>
  </r>
  <r>
    <n v="472"/>
    <n v="473"/>
    <x v="15"/>
    <x v="40"/>
    <n v="0.35820000000000002"/>
    <n v="10"/>
    <n v="151"/>
    <n v="161"/>
    <x v="2"/>
    <x v="0"/>
    <x v="2"/>
  </r>
  <r>
    <n v="473"/>
    <n v="474"/>
    <x v="15"/>
    <x v="24"/>
    <n v="0.25369999999999998"/>
    <n v="1"/>
    <n v="119"/>
    <n v="120"/>
    <x v="1"/>
    <x v="0"/>
    <x v="2"/>
  </r>
  <r>
    <n v="474"/>
    <n v="475"/>
    <x v="14"/>
    <x v="24"/>
    <n v="0.32840000000000003"/>
    <n v="3"/>
    <n v="93"/>
    <n v="96"/>
    <x v="1"/>
    <x v="0"/>
    <x v="2"/>
  </r>
  <r>
    <n v="475"/>
    <n v="476"/>
    <x v="22"/>
    <x v="39"/>
    <n v="0.41789999999999999"/>
    <n v="1"/>
    <n v="52"/>
    <n v="53"/>
    <x v="1"/>
    <x v="0"/>
    <x v="2"/>
  </r>
  <r>
    <n v="476"/>
    <n v="477"/>
    <x v="22"/>
    <x v="41"/>
    <n v="0.28360000000000002"/>
    <n v="0"/>
    <n v="41"/>
    <n v="41"/>
    <x v="0"/>
    <x v="0"/>
    <x v="2"/>
  </r>
  <r>
    <n v="477"/>
    <n v="478"/>
    <x v="25"/>
    <x v="48"/>
    <n v="0.3881"/>
    <n v="1"/>
    <n v="33"/>
    <n v="34"/>
    <x v="0"/>
    <x v="0"/>
    <x v="2"/>
  </r>
  <r>
    <n v="478"/>
    <n v="479"/>
    <x v="26"/>
    <x v="41"/>
    <n v="0.32840000000000003"/>
    <n v="0"/>
    <n v="27"/>
    <n v="27"/>
    <x v="0"/>
    <x v="0"/>
    <x v="2"/>
  </r>
  <r>
    <n v="479"/>
    <n v="480"/>
    <x v="25"/>
    <x v="49"/>
    <n v="0.25369999999999998"/>
    <n v="0"/>
    <n v="13"/>
    <n v="13"/>
    <x v="0"/>
    <x v="0"/>
    <x v="2"/>
  </r>
  <r>
    <n v="480"/>
    <n v="481"/>
    <x v="27"/>
    <x v="48"/>
    <n v="0.3881"/>
    <n v="3"/>
    <n v="9"/>
    <n v="12"/>
    <x v="0"/>
    <x v="0"/>
    <x v="2"/>
  </r>
  <r>
    <n v="481"/>
    <n v="482"/>
    <x v="25"/>
    <x v="48"/>
    <n v="0.25369999999999998"/>
    <n v="0"/>
    <n v="11"/>
    <n v="11"/>
    <x v="0"/>
    <x v="0"/>
    <x v="2"/>
  </r>
  <r>
    <n v="482"/>
    <n v="483"/>
    <x v="25"/>
    <x v="48"/>
    <n v="0.28360000000000002"/>
    <n v="1"/>
    <n v="6"/>
    <n v="7"/>
    <x v="0"/>
    <x v="0"/>
    <x v="2"/>
  </r>
  <r>
    <n v="483"/>
    <n v="484"/>
    <x v="28"/>
    <x v="37"/>
    <n v="0.29849999999999999"/>
    <n v="0"/>
    <n v="3"/>
    <n v="3"/>
    <x v="0"/>
    <x v="0"/>
    <x v="2"/>
  </r>
  <r>
    <n v="484"/>
    <n v="485"/>
    <x v="25"/>
    <x v="18"/>
    <n v="0.22389999999999999"/>
    <n v="0"/>
    <n v="2"/>
    <n v="2"/>
    <x v="0"/>
    <x v="0"/>
    <x v="2"/>
  </r>
  <r>
    <n v="485"/>
    <n v="486"/>
    <x v="28"/>
    <x v="18"/>
    <n v="0.28360000000000002"/>
    <n v="0"/>
    <n v="8"/>
    <n v="8"/>
    <x v="0"/>
    <x v="0"/>
    <x v="2"/>
  </r>
  <r>
    <n v="486"/>
    <n v="487"/>
    <x v="27"/>
    <x v="18"/>
    <n v="0.32840000000000003"/>
    <n v="1"/>
    <n v="26"/>
    <n v="27"/>
    <x v="0"/>
    <x v="0"/>
    <x v="2"/>
  </r>
  <r>
    <n v="487"/>
    <n v="488"/>
    <x v="25"/>
    <x v="48"/>
    <n v="0.25369999999999998"/>
    <n v="3"/>
    <n v="37"/>
    <n v="40"/>
    <x v="0"/>
    <x v="0"/>
    <x v="2"/>
  </r>
  <r>
    <n v="488"/>
    <n v="489"/>
    <x v="21"/>
    <x v="48"/>
    <n v="0.16420000000000001"/>
    <n v="3"/>
    <n v="50"/>
    <n v="53"/>
    <x v="1"/>
    <x v="0"/>
    <x v="2"/>
  </r>
  <r>
    <n v="489"/>
    <n v="490"/>
    <x v="22"/>
    <x v="41"/>
    <n v="0.1343"/>
    <n v="4"/>
    <n v="59"/>
    <n v="63"/>
    <x v="1"/>
    <x v="0"/>
    <x v="2"/>
  </r>
  <r>
    <n v="490"/>
    <n v="491"/>
    <x v="14"/>
    <x v="41"/>
    <n v="0.1045"/>
    <n v="10"/>
    <n v="60"/>
    <n v="70"/>
    <x v="1"/>
    <x v="0"/>
    <x v="2"/>
  </r>
  <r>
    <n v="491"/>
    <n v="492"/>
    <x v="16"/>
    <x v="23"/>
    <n v="0"/>
    <n v="12"/>
    <n v="72"/>
    <n v="84"/>
    <x v="1"/>
    <x v="0"/>
    <x v="2"/>
  </r>
  <r>
    <n v="492"/>
    <n v="493"/>
    <x v="13"/>
    <x v="39"/>
    <n v="0.1045"/>
    <n v="11"/>
    <n v="64"/>
    <n v="75"/>
    <x v="1"/>
    <x v="0"/>
    <x v="2"/>
  </r>
  <r>
    <n v="493"/>
    <n v="494"/>
    <x v="19"/>
    <x v="40"/>
    <n v="0"/>
    <n v="10"/>
    <n v="93"/>
    <n v="103"/>
    <x v="1"/>
    <x v="0"/>
    <x v="2"/>
  </r>
  <r>
    <n v="494"/>
    <n v="495"/>
    <x v="13"/>
    <x v="40"/>
    <n v="0.19400000000000001"/>
    <n v="11"/>
    <n v="72"/>
    <n v="83"/>
    <x v="1"/>
    <x v="0"/>
    <x v="2"/>
  </r>
  <r>
    <n v="495"/>
    <n v="496"/>
    <x v="12"/>
    <x v="40"/>
    <n v="0"/>
    <n v="8"/>
    <n v="59"/>
    <n v="67"/>
    <x v="1"/>
    <x v="0"/>
    <x v="2"/>
  </r>
  <r>
    <n v="496"/>
    <n v="497"/>
    <x v="23"/>
    <x v="23"/>
    <n v="0.19400000000000001"/>
    <n v="0"/>
    <n v="54"/>
    <n v="54"/>
    <x v="1"/>
    <x v="0"/>
    <x v="2"/>
  </r>
  <r>
    <n v="497"/>
    <n v="498"/>
    <x v="14"/>
    <x v="23"/>
    <n v="0.1343"/>
    <n v="6"/>
    <n v="53"/>
    <n v="59"/>
    <x v="1"/>
    <x v="0"/>
    <x v="2"/>
  </r>
  <r>
    <n v="498"/>
    <n v="499"/>
    <x v="22"/>
    <x v="49"/>
    <n v="0.16420000000000001"/>
    <n v="1"/>
    <n v="44"/>
    <n v="45"/>
    <x v="0"/>
    <x v="0"/>
    <x v="2"/>
  </r>
  <r>
    <n v="499"/>
    <n v="500"/>
    <x v="14"/>
    <x v="48"/>
    <n v="8.9599999999999999E-2"/>
    <n v="0"/>
    <n v="39"/>
    <n v="39"/>
    <x v="0"/>
    <x v="0"/>
    <x v="2"/>
  </r>
  <r>
    <n v="500"/>
    <n v="501"/>
    <x v="19"/>
    <x v="36"/>
    <n v="0"/>
    <n v="7"/>
    <n v="23"/>
    <n v="30"/>
    <x v="0"/>
    <x v="0"/>
    <x v="2"/>
  </r>
  <r>
    <n v="501"/>
    <n v="502"/>
    <x v="22"/>
    <x v="14"/>
    <n v="0.1045"/>
    <n v="2"/>
    <n v="31"/>
    <n v="33"/>
    <x v="0"/>
    <x v="0"/>
    <x v="1"/>
  </r>
  <r>
    <n v="502"/>
    <n v="503"/>
    <x v="22"/>
    <x v="14"/>
    <n v="0.1045"/>
    <n v="2"/>
    <n v="20"/>
    <n v="22"/>
    <x v="0"/>
    <x v="0"/>
    <x v="1"/>
  </r>
  <r>
    <n v="503"/>
    <n v="504"/>
    <x v="22"/>
    <x v="14"/>
    <n v="0.1045"/>
    <n v="1"/>
    <n v="12"/>
    <n v="13"/>
    <x v="0"/>
    <x v="0"/>
    <x v="1"/>
  </r>
  <r>
    <n v="504"/>
    <n v="505"/>
    <x v="21"/>
    <x v="51"/>
    <n v="0.1343"/>
    <n v="3"/>
    <n v="15"/>
    <n v="18"/>
    <x v="0"/>
    <x v="0"/>
    <x v="1"/>
  </r>
  <r>
    <n v="505"/>
    <n v="506"/>
    <x v="21"/>
    <x v="51"/>
    <n v="0.1343"/>
    <n v="1"/>
    <n v="4"/>
    <n v="5"/>
    <x v="0"/>
    <x v="0"/>
    <x v="1"/>
  </r>
  <r>
    <n v="506"/>
    <n v="507"/>
    <x v="22"/>
    <x v="14"/>
    <n v="0.1045"/>
    <n v="0"/>
    <n v="3"/>
    <n v="3"/>
    <x v="0"/>
    <x v="0"/>
    <x v="1"/>
  </r>
  <r>
    <n v="507"/>
    <n v="508"/>
    <x v="22"/>
    <x v="14"/>
    <n v="0.1045"/>
    <n v="0"/>
    <n v="1"/>
    <n v="1"/>
    <x v="0"/>
    <x v="0"/>
    <x v="1"/>
  </r>
  <r>
    <n v="508"/>
    <n v="509"/>
    <x v="14"/>
    <x v="52"/>
    <n v="0.16420000000000001"/>
    <n v="1"/>
    <n v="1"/>
    <n v="2"/>
    <x v="0"/>
    <x v="0"/>
    <x v="1"/>
  </r>
  <r>
    <n v="509"/>
    <n v="510"/>
    <x v="22"/>
    <x v="51"/>
    <n v="0.16420000000000001"/>
    <n v="2"/>
    <n v="17"/>
    <n v="19"/>
    <x v="0"/>
    <x v="0"/>
    <x v="1"/>
  </r>
  <r>
    <n v="510"/>
    <n v="511"/>
    <x v="22"/>
    <x v="47"/>
    <n v="0.35820000000000002"/>
    <n v="3"/>
    <n v="25"/>
    <n v="28"/>
    <x v="0"/>
    <x v="0"/>
    <x v="1"/>
  </r>
  <r>
    <n v="511"/>
    <n v="512"/>
    <x v="14"/>
    <x v="15"/>
    <n v="0.3881"/>
    <n v="7"/>
    <n v="51"/>
    <n v="58"/>
    <x v="1"/>
    <x v="0"/>
    <x v="2"/>
  </r>
  <r>
    <n v="512"/>
    <n v="513"/>
    <x v="13"/>
    <x v="21"/>
    <n v="0.22389999999999999"/>
    <n v="22"/>
    <n v="77"/>
    <n v="99"/>
    <x v="1"/>
    <x v="0"/>
    <x v="2"/>
  </r>
  <r>
    <n v="513"/>
    <n v="514"/>
    <x v="15"/>
    <x v="38"/>
    <n v="0.4627"/>
    <n v="24"/>
    <n v="92"/>
    <n v="116"/>
    <x v="1"/>
    <x v="0"/>
    <x v="2"/>
  </r>
  <r>
    <n v="514"/>
    <n v="515"/>
    <x v="14"/>
    <x v="39"/>
    <n v="0.3881"/>
    <n v="12"/>
    <n v="75"/>
    <n v="87"/>
    <x v="1"/>
    <x v="0"/>
    <x v="2"/>
  </r>
  <r>
    <n v="515"/>
    <n v="516"/>
    <x v="13"/>
    <x v="40"/>
    <n v="0.35820000000000002"/>
    <n v="17"/>
    <n v="93"/>
    <n v="110"/>
    <x v="1"/>
    <x v="0"/>
    <x v="2"/>
  </r>
  <r>
    <n v="516"/>
    <n v="517"/>
    <x v="13"/>
    <x v="40"/>
    <n v="0.35820000000000002"/>
    <n v="13"/>
    <n v="64"/>
    <n v="77"/>
    <x v="1"/>
    <x v="0"/>
    <x v="2"/>
  </r>
  <r>
    <n v="517"/>
    <n v="518"/>
    <x v="13"/>
    <x v="60"/>
    <n v="0.32840000000000003"/>
    <n v="9"/>
    <n v="56"/>
    <n v="65"/>
    <x v="1"/>
    <x v="0"/>
    <x v="2"/>
  </r>
  <r>
    <n v="518"/>
    <n v="519"/>
    <x v="14"/>
    <x v="60"/>
    <n v="0.3881"/>
    <n v="5"/>
    <n v="50"/>
    <n v="55"/>
    <x v="1"/>
    <x v="0"/>
    <x v="2"/>
  </r>
  <r>
    <n v="519"/>
    <n v="520"/>
    <x v="15"/>
    <x v="24"/>
    <n v="0.25369999999999998"/>
    <n v="5"/>
    <n v="44"/>
    <n v="49"/>
    <x v="0"/>
    <x v="0"/>
    <x v="2"/>
  </r>
  <r>
    <n v="520"/>
    <n v="521"/>
    <x v="15"/>
    <x v="24"/>
    <n v="0.28360000000000002"/>
    <n v="5"/>
    <n v="45"/>
    <n v="50"/>
    <x v="0"/>
    <x v="0"/>
    <x v="2"/>
  </r>
  <r>
    <n v="521"/>
    <n v="522"/>
    <x v="14"/>
    <x v="42"/>
    <n v="0.25369999999999998"/>
    <n v="4"/>
    <n v="31"/>
    <n v="35"/>
    <x v="0"/>
    <x v="0"/>
    <x v="2"/>
  </r>
  <r>
    <n v="522"/>
    <n v="523"/>
    <x v="14"/>
    <x v="42"/>
    <n v="0.19400000000000001"/>
    <n v="5"/>
    <n v="20"/>
    <n v="25"/>
    <x v="0"/>
    <x v="0"/>
    <x v="2"/>
  </r>
  <r>
    <n v="523"/>
    <n v="524"/>
    <x v="23"/>
    <x v="41"/>
    <n v="0.19400000000000001"/>
    <n v="5"/>
    <n v="23"/>
    <n v="28"/>
    <x v="0"/>
    <x v="0"/>
    <x v="2"/>
  </r>
  <r>
    <n v="524"/>
    <n v="525"/>
    <x v="21"/>
    <x v="48"/>
    <n v="0.22389999999999999"/>
    <n v="4"/>
    <n v="17"/>
    <n v="21"/>
    <x v="0"/>
    <x v="0"/>
    <x v="2"/>
  </r>
  <r>
    <n v="525"/>
    <n v="526"/>
    <x v="21"/>
    <x v="48"/>
    <n v="0.19400000000000001"/>
    <n v="0"/>
    <n v="7"/>
    <n v="7"/>
    <x v="0"/>
    <x v="0"/>
    <x v="2"/>
  </r>
  <r>
    <n v="526"/>
    <n v="527"/>
    <x v="26"/>
    <x v="49"/>
    <n v="0.19400000000000001"/>
    <n v="0"/>
    <n v="1"/>
    <n v="1"/>
    <x v="0"/>
    <x v="0"/>
    <x v="2"/>
  </r>
  <r>
    <n v="527"/>
    <n v="528"/>
    <x v="25"/>
    <x v="49"/>
    <n v="0.25369999999999998"/>
    <n v="0"/>
    <n v="1"/>
    <n v="1"/>
    <x v="0"/>
    <x v="0"/>
    <x v="2"/>
  </r>
  <r>
    <n v="528"/>
    <n v="529"/>
    <x v="21"/>
    <x v="37"/>
    <n v="0.1343"/>
    <n v="0"/>
    <n v="1"/>
    <n v="1"/>
    <x v="0"/>
    <x v="0"/>
    <x v="2"/>
  </r>
  <r>
    <n v="529"/>
    <n v="530"/>
    <x v="21"/>
    <x v="37"/>
    <n v="0.1343"/>
    <n v="0"/>
    <n v="5"/>
    <n v="5"/>
    <x v="0"/>
    <x v="0"/>
    <x v="2"/>
  </r>
  <r>
    <n v="530"/>
    <n v="531"/>
    <x v="22"/>
    <x v="37"/>
    <n v="8.9599999999999999E-2"/>
    <n v="0"/>
    <n v="15"/>
    <n v="15"/>
    <x v="0"/>
    <x v="0"/>
    <x v="2"/>
  </r>
  <r>
    <n v="531"/>
    <n v="532"/>
    <x v="15"/>
    <x v="37"/>
    <n v="0"/>
    <n v="5"/>
    <n v="79"/>
    <n v="84"/>
    <x v="1"/>
    <x v="0"/>
    <x v="2"/>
  </r>
  <r>
    <n v="532"/>
    <n v="533"/>
    <x v="13"/>
    <x v="36"/>
    <n v="0"/>
    <n v="6"/>
    <n v="171"/>
    <n v="177"/>
    <x v="2"/>
    <x v="0"/>
    <x v="2"/>
  </r>
  <r>
    <n v="533"/>
    <n v="534"/>
    <x v="19"/>
    <x v="48"/>
    <n v="0"/>
    <n v="4"/>
    <n v="98"/>
    <n v="102"/>
    <x v="1"/>
    <x v="0"/>
    <x v="2"/>
  </r>
  <r>
    <n v="534"/>
    <n v="535"/>
    <x v="13"/>
    <x v="16"/>
    <n v="0"/>
    <n v="6"/>
    <n v="34"/>
    <n v="40"/>
    <x v="0"/>
    <x v="0"/>
    <x v="2"/>
  </r>
  <r>
    <n v="535"/>
    <n v="536"/>
    <x v="15"/>
    <x v="15"/>
    <n v="0.1343"/>
    <n v="3"/>
    <n v="43"/>
    <n v="46"/>
    <x v="0"/>
    <x v="0"/>
    <x v="2"/>
  </r>
  <r>
    <n v="536"/>
    <n v="537"/>
    <x v="13"/>
    <x v="16"/>
    <n v="0.19400000000000001"/>
    <n v="11"/>
    <n v="52"/>
    <n v="63"/>
    <x v="1"/>
    <x v="0"/>
    <x v="2"/>
  </r>
  <r>
    <n v="537"/>
    <n v="538"/>
    <x v="13"/>
    <x v="21"/>
    <n v="0.22389999999999999"/>
    <n v="6"/>
    <n v="54"/>
    <n v="60"/>
    <x v="1"/>
    <x v="0"/>
    <x v="2"/>
  </r>
  <r>
    <n v="538"/>
    <n v="539"/>
    <x v="13"/>
    <x v="15"/>
    <n v="0.22389999999999999"/>
    <n v="2"/>
    <n v="43"/>
    <n v="45"/>
    <x v="0"/>
    <x v="0"/>
    <x v="2"/>
  </r>
  <r>
    <n v="539"/>
    <n v="540"/>
    <x v="16"/>
    <x v="22"/>
    <n v="0.16420000000000001"/>
    <n v="7"/>
    <n v="50"/>
    <n v="57"/>
    <x v="1"/>
    <x v="0"/>
    <x v="2"/>
  </r>
  <r>
    <n v="540"/>
    <n v="541"/>
    <x v="19"/>
    <x v="19"/>
    <n v="0.25369999999999998"/>
    <n v="4"/>
    <n v="66"/>
    <n v="70"/>
    <x v="1"/>
    <x v="0"/>
    <x v="2"/>
  </r>
  <r>
    <n v="541"/>
    <n v="542"/>
    <x v="15"/>
    <x v="20"/>
    <n v="0.25369999999999998"/>
    <n v="6"/>
    <n v="178"/>
    <n v="184"/>
    <x v="2"/>
    <x v="0"/>
    <x v="2"/>
  </r>
  <r>
    <n v="542"/>
    <n v="543"/>
    <x v="13"/>
    <x v="29"/>
    <n v="0.19400000000000001"/>
    <n v="8"/>
    <n v="145"/>
    <n v="153"/>
    <x v="2"/>
    <x v="0"/>
    <x v="1"/>
  </r>
  <r>
    <n v="543"/>
    <n v="544"/>
    <x v="19"/>
    <x v="47"/>
    <n v="0.16420000000000001"/>
    <n v="5"/>
    <n v="101"/>
    <n v="106"/>
    <x v="1"/>
    <x v="0"/>
    <x v="1"/>
  </r>
  <r>
    <n v="544"/>
    <n v="545"/>
    <x v="13"/>
    <x v="29"/>
    <n v="0.19400000000000001"/>
    <n v="1"/>
    <n v="80"/>
    <n v="81"/>
    <x v="1"/>
    <x v="0"/>
    <x v="1"/>
  </r>
  <r>
    <n v="545"/>
    <n v="546"/>
    <x v="19"/>
    <x v="30"/>
    <n v="0.16420000000000001"/>
    <n v="6"/>
    <n v="53"/>
    <n v="59"/>
    <x v="1"/>
    <x v="0"/>
    <x v="1"/>
  </r>
  <r>
    <n v="546"/>
    <n v="547"/>
    <x v="13"/>
    <x v="30"/>
    <n v="0.22389999999999999"/>
    <n v="3"/>
    <n v="32"/>
    <n v="35"/>
    <x v="0"/>
    <x v="0"/>
    <x v="1"/>
  </r>
  <r>
    <n v="547"/>
    <n v="548"/>
    <x v="19"/>
    <x v="26"/>
    <n v="0.25369999999999998"/>
    <n v="3"/>
    <n v="21"/>
    <n v="24"/>
    <x v="0"/>
    <x v="0"/>
    <x v="1"/>
  </r>
  <r>
    <n v="548"/>
    <n v="549"/>
    <x v="13"/>
    <x v="27"/>
    <n v="0.28360000000000002"/>
    <n v="3"/>
    <n v="6"/>
    <n v="9"/>
    <x v="0"/>
    <x v="0"/>
    <x v="1"/>
  </r>
  <r>
    <n v="549"/>
    <n v="550"/>
    <x v="16"/>
    <x v="27"/>
    <n v="0.16420000000000001"/>
    <n v="0"/>
    <n v="5"/>
    <n v="5"/>
    <x v="0"/>
    <x v="0"/>
    <x v="1"/>
  </r>
  <r>
    <n v="550"/>
    <n v="551"/>
    <x v="19"/>
    <x v="27"/>
    <n v="0.22389999999999999"/>
    <n v="0"/>
    <n v="2"/>
    <n v="2"/>
    <x v="0"/>
    <x v="0"/>
    <x v="1"/>
  </r>
  <r>
    <n v="551"/>
    <n v="552"/>
    <x v="16"/>
    <x v="32"/>
    <n v="0.1045"/>
    <n v="0"/>
    <n v="1"/>
    <n v="1"/>
    <x v="0"/>
    <x v="0"/>
    <x v="1"/>
  </r>
  <r>
    <n v="552"/>
    <n v="553"/>
    <x v="13"/>
    <x v="32"/>
    <n v="0.22389999999999999"/>
    <n v="0"/>
    <n v="9"/>
    <n v="9"/>
    <x v="0"/>
    <x v="0"/>
    <x v="1"/>
  </r>
  <r>
    <n v="553"/>
    <n v="554"/>
    <x v="17"/>
    <x v="32"/>
    <n v="0.1045"/>
    <n v="1"/>
    <n v="35"/>
    <n v="36"/>
    <x v="0"/>
    <x v="0"/>
    <x v="1"/>
  </r>
  <r>
    <n v="554"/>
    <n v="555"/>
    <x v="19"/>
    <x v="32"/>
    <n v="0.22389999999999999"/>
    <n v="5"/>
    <n v="103"/>
    <n v="108"/>
    <x v="1"/>
    <x v="0"/>
    <x v="1"/>
  </r>
  <r>
    <n v="555"/>
    <n v="556"/>
    <x v="17"/>
    <x v="32"/>
    <n v="0.1343"/>
    <n v="5"/>
    <n v="233"/>
    <n v="238"/>
    <x v="2"/>
    <x v="0"/>
    <x v="1"/>
  </r>
  <r>
    <n v="556"/>
    <n v="557"/>
    <x v="10"/>
    <x v="26"/>
    <n v="8.9599999999999999E-2"/>
    <n v="10"/>
    <n v="134"/>
    <n v="144"/>
    <x v="1"/>
    <x v="0"/>
    <x v="1"/>
  </r>
  <r>
    <n v="557"/>
    <n v="558"/>
    <x v="18"/>
    <x v="54"/>
    <n v="0.1045"/>
    <n v="6"/>
    <n v="49"/>
    <n v="55"/>
    <x v="1"/>
    <x v="0"/>
    <x v="1"/>
  </r>
  <r>
    <n v="558"/>
    <n v="559"/>
    <x v="18"/>
    <x v="54"/>
    <n v="0.1343"/>
    <n v="6"/>
    <n v="55"/>
    <n v="61"/>
    <x v="1"/>
    <x v="0"/>
    <x v="1"/>
  </r>
  <r>
    <n v="559"/>
    <n v="560"/>
    <x v="0"/>
    <x v="34"/>
    <n v="8.9599999999999999E-2"/>
    <n v="21"/>
    <n v="85"/>
    <n v="106"/>
    <x v="1"/>
    <x v="0"/>
    <x v="1"/>
  </r>
  <r>
    <n v="560"/>
    <n v="561"/>
    <x v="1"/>
    <x v="34"/>
    <n v="0.1343"/>
    <n v="21"/>
    <n v="72"/>
    <n v="93"/>
    <x v="1"/>
    <x v="0"/>
    <x v="1"/>
  </r>
  <r>
    <n v="561"/>
    <n v="562"/>
    <x v="5"/>
    <x v="49"/>
    <n v="0"/>
    <n v="11"/>
    <n v="57"/>
    <n v="68"/>
    <x v="1"/>
    <x v="0"/>
    <x v="2"/>
  </r>
  <r>
    <n v="562"/>
    <n v="563"/>
    <x v="3"/>
    <x v="16"/>
    <n v="0"/>
    <n v="21"/>
    <n v="63"/>
    <n v="84"/>
    <x v="1"/>
    <x v="0"/>
    <x v="2"/>
  </r>
  <r>
    <n v="563"/>
    <n v="564"/>
    <x v="3"/>
    <x v="16"/>
    <n v="0"/>
    <n v="14"/>
    <n v="102"/>
    <n v="116"/>
    <x v="1"/>
    <x v="0"/>
    <x v="2"/>
  </r>
  <r>
    <n v="564"/>
    <n v="565"/>
    <x v="5"/>
    <x v="49"/>
    <n v="0"/>
    <n v="14"/>
    <n v="208"/>
    <n v="222"/>
    <x v="2"/>
    <x v="0"/>
    <x v="2"/>
  </r>
  <r>
    <n v="565"/>
    <n v="566"/>
    <x v="20"/>
    <x v="36"/>
    <n v="8.9599999999999999E-2"/>
    <n v="7"/>
    <n v="218"/>
    <n v="225"/>
    <x v="2"/>
    <x v="0"/>
    <x v="2"/>
  </r>
  <r>
    <n v="566"/>
    <n v="567"/>
    <x v="2"/>
    <x v="55"/>
    <n v="0.16420000000000001"/>
    <n v="13"/>
    <n v="133"/>
    <n v="146"/>
    <x v="1"/>
    <x v="0"/>
    <x v="1"/>
  </r>
  <r>
    <n v="567"/>
    <n v="568"/>
    <x v="10"/>
    <x v="55"/>
    <n v="0.19400000000000001"/>
    <n v="16"/>
    <n v="103"/>
    <n v="119"/>
    <x v="1"/>
    <x v="0"/>
    <x v="1"/>
  </r>
  <r>
    <n v="568"/>
    <n v="569"/>
    <x v="10"/>
    <x v="55"/>
    <n v="0.19400000000000001"/>
    <n v="5"/>
    <n v="40"/>
    <n v="45"/>
    <x v="0"/>
    <x v="0"/>
    <x v="1"/>
  </r>
  <r>
    <n v="569"/>
    <n v="570"/>
    <x v="10"/>
    <x v="26"/>
    <n v="0.16420000000000001"/>
    <n v="4"/>
    <n v="49"/>
    <n v="53"/>
    <x v="1"/>
    <x v="0"/>
    <x v="1"/>
  </r>
  <r>
    <n v="570"/>
    <n v="571"/>
    <x v="10"/>
    <x v="26"/>
    <n v="0.16420000000000001"/>
    <n v="3"/>
    <n v="37"/>
    <n v="40"/>
    <x v="0"/>
    <x v="0"/>
    <x v="1"/>
  </r>
  <r>
    <n v="571"/>
    <n v="572"/>
    <x v="10"/>
    <x v="27"/>
    <n v="0.1343"/>
    <n v="3"/>
    <n v="14"/>
    <n v="17"/>
    <x v="0"/>
    <x v="0"/>
    <x v="1"/>
  </r>
  <r>
    <n v="572"/>
    <n v="573"/>
    <x v="18"/>
    <x v="55"/>
    <n v="0.1343"/>
    <n v="0"/>
    <n v="5"/>
    <n v="5"/>
    <x v="0"/>
    <x v="0"/>
    <x v="1"/>
  </r>
  <r>
    <n v="573"/>
    <n v="574"/>
    <x v="10"/>
    <x v="27"/>
    <n v="0.19400000000000001"/>
    <n v="3"/>
    <n v="7"/>
    <n v="10"/>
    <x v="0"/>
    <x v="0"/>
    <x v="1"/>
  </r>
  <r>
    <n v="574"/>
    <n v="575"/>
    <x v="17"/>
    <x v="3"/>
    <n v="0.28360000000000002"/>
    <n v="0"/>
    <n v="1"/>
    <n v="1"/>
    <x v="0"/>
    <x v="0"/>
    <x v="0"/>
  </r>
  <r>
    <n v="575"/>
    <n v="576"/>
    <x v="17"/>
    <x v="3"/>
    <n v="0.28360000000000002"/>
    <n v="0"/>
    <n v="8"/>
    <n v="8"/>
    <x v="0"/>
    <x v="0"/>
    <x v="0"/>
  </r>
  <r>
    <n v="576"/>
    <n v="577"/>
    <x v="11"/>
    <x v="9"/>
    <n v="0.29849999999999999"/>
    <n v="1"/>
    <n v="29"/>
    <n v="30"/>
    <x v="0"/>
    <x v="0"/>
    <x v="0"/>
  </r>
  <r>
    <n v="577"/>
    <n v="578"/>
    <x v="11"/>
    <x v="9"/>
    <n v="0.29849999999999999"/>
    <n v="3"/>
    <n v="69"/>
    <n v="72"/>
    <x v="1"/>
    <x v="0"/>
    <x v="0"/>
  </r>
  <r>
    <n v="578"/>
    <n v="579"/>
    <x v="11"/>
    <x v="9"/>
    <n v="0.29849999999999999"/>
    <n v="3"/>
    <n v="55"/>
    <n v="58"/>
    <x v="1"/>
    <x v="0"/>
    <x v="0"/>
  </r>
  <r>
    <n v="579"/>
    <n v="580"/>
    <x v="11"/>
    <x v="43"/>
    <n v="0.28360000000000002"/>
    <n v="2"/>
    <n v="26"/>
    <n v="28"/>
    <x v="0"/>
    <x v="0"/>
    <x v="0"/>
  </r>
  <r>
    <n v="580"/>
    <n v="581"/>
    <x v="12"/>
    <x v="43"/>
    <n v="0.32840000000000003"/>
    <n v="6"/>
    <n v="35"/>
    <n v="41"/>
    <x v="0"/>
    <x v="0"/>
    <x v="0"/>
  </r>
  <r>
    <n v="581"/>
    <n v="582"/>
    <x v="12"/>
    <x v="43"/>
    <n v="0.32840000000000003"/>
    <n v="7"/>
    <n v="41"/>
    <n v="48"/>
    <x v="0"/>
    <x v="0"/>
    <x v="0"/>
  </r>
  <r>
    <n v="582"/>
    <n v="583"/>
    <x v="12"/>
    <x v="43"/>
    <n v="0.32840000000000003"/>
    <n v="4"/>
    <n v="43"/>
    <n v="47"/>
    <x v="0"/>
    <x v="0"/>
    <x v="0"/>
  </r>
  <r>
    <n v="583"/>
    <n v="584"/>
    <x v="12"/>
    <x v="43"/>
    <n v="0.35820000000000002"/>
    <n v="0"/>
    <n v="36"/>
    <n v="36"/>
    <x v="0"/>
    <x v="0"/>
    <x v="0"/>
  </r>
  <r>
    <n v="584"/>
    <n v="585"/>
    <x v="17"/>
    <x v="43"/>
    <n v="0.4627"/>
    <n v="1"/>
    <n v="42"/>
    <n v="43"/>
    <x v="0"/>
    <x v="0"/>
    <x v="0"/>
  </r>
  <r>
    <n v="585"/>
    <n v="586"/>
    <x v="12"/>
    <x v="43"/>
    <n v="0.32840000000000003"/>
    <n v="1"/>
    <n v="35"/>
    <n v="36"/>
    <x v="0"/>
    <x v="0"/>
    <x v="0"/>
  </r>
  <r>
    <n v="586"/>
    <n v="587"/>
    <x v="17"/>
    <x v="43"/>
    <n v="0.35820000000000002"/>
    <n v="0"/>
    <n v="26"/>
    <n v="26"/>
    <x v="0"/>
    <x v="0"/>
    <x v="0"/>
  </r>
  <r>
    <n v="587"/>
    <n v="588"/>
    <x v="10"/>
    <x v="28"/>
    <n v="0.19400000000000001"/>
    <n v="1"/>
    <n v="23"/>
    <n v="24"/>
    <x v="0"/>
    <x v="0"/>
    <x v="1"/>
  </r>
  <r>
    <n v="588"/>
    <n v="589"/>
    <x v="18"/>
    <x v="28"/>
    <n v="0.1045"/>
    <n v="2"/>
    <n v="82"/>
    <n v="84"/>
    <x v="1"/>
    <x v="0"/>
    <x v="1"/>
  </r>
  <r>
    <n v="589"/>
    <n v="590"/>
    <x v="10"/>
    <x v="27"/>
    <n v="8.9599999999999999E-2"/>
    <n v="3"/>
    <n v="101"/>
    <n v="104"/>
    <x v="1"/>
    <x v="0"/>
    <x v="1"/>
  </r>
  <r>
    <n v="590"/>
    <n v="591"/>
    <x v="10"/>
    <x v="27"/>
    <n v="8.9599999999999999E-2"/>
    <n v="3"/>
    <n v="76"/>
    <n v="79"/>
    <x v="1"/>
    <x v="0"/>
    <x v="1"/>
  </r>
  <r>
    <n v="591"/>
    <n v="592"/>
    <x v="11"/>
    <x v="32"/>
    <n v="8.9599999999999999E-2"/>
    <n v="4"/>
    <n v="55"/>
    <n v="59"/>
    <x v="1"/>
    <x v="0"/>
    <x v="1"/>
  </r>
  <r>
    <n v="592"/>
    <n v="593"/>
    <x v="11"/>
    <x v="32"/>
    <n v="8.9599999999999999E-2"/>
    <n v="2"/>
    <n v="36"/>
    <n v="38"/>
    <x v="0"/>
    <x v="0"/>
    <x v="1"/>
  </r>
  <r>
    <n v="593"/>
    <n v="594"/>
    <x v="11"/>
    <x v="32"/>
    <n v="8.9599999999999999E-2"/>
    <n v="0"/>
    <n v="27"/>
    <n v="27"/>
    <x v="0"/>
    <x v="0"/>
    <x v="1"/>
  </r>
  <r>
    <n v="594"/>
    <n v="595"/>
    <x v="12"/>
    <x v="1"/>
    <n v="0.16420000000000001"/>
    <n v="0"/>
    <n v="16"/>
    <n v="16"/>
    <x v="0"/>
    <x v="0"/>
    <x v="1"/>
  </r>
  <r>
    <n v="595"/>
    <n v="596"/>
    <x v="11"/>
    <x v="2"/>
    <n v="0.1343"/>
    <n v="0"/>
    <n v="9"/>
    <n v="9"/>
    <x v="0"/>
    <x v="0"/>
    <x v="1"/>
  </r>
  <r>
    <n v="596"/>
    <n v="597"/>
    <x v="11"/>
    <x v="2"/>
    <n v="0.1343"/>
    <n v="1"/>
    <n v="2"/>
    <n v="3"/>
    <x v="0"/>
    <x v="0"/>
    <x v="1"/>
  </r>
  <r>
    <n v="597"/>
    <n v="598"/>
    <x v="11"/>
    <x v="2"/>
    <n v="0.16420000000000001"/>
    <n v="0"/>
    <n v="2"/>
    <n v="2"/>
    <x v="0"/>
    <x v="0"/>
    <x v="1"/>
  </r>
  <r>
    <n v="598"/>
    <n v="599"/>
    <x v="10"/>
    <x v="2"/>
    <n v="0.1045"/>
    <n v="1"/>
    <n v="0"/>
    <n v="1"/>
    <x v="0"/>
    <x v="1"/>
    <x v="1"/>
  </r>
  <r>
    <n v="599"/>
    <n v="600"/>
    <x v="11"/>
    <x v="1"/>
    <n v="0.1045"/>
    <n v="0"/>
    <n v="4"/>
    <n v="4"/>
    <x v="0"/>
    <x v="0"/>
    <x v="1"/>
  </r>
  <r>
    <n v="600"/>
    <n v="601"/>
    <x v="12"/>
    <x v="1"/>
    <n v="0.1343"/>
    <n v="0"/>
    <n v="16"/>
    <n v="16"/>
    <x v="0"/>
    <x v="0"/>
    <x v="1"/>
  </r>
  <r>
    <n v="601"/>
    <n v="602"/>
    <x v="12"/>
    <x v="3"/>
    <n v="8.9599999999999999E-2"/>
    <n v="2"/>
    <n v="58"/>
    <n v="60"/>
    <x v="1"/>
    <x v="0"/>
    <x v="0"/>
  </r>
  <r>
    <n v="602"/>
    <n v="603"/>
    <x v="12"/>
    <x v="3"/>
    <n v="8.9599999999999999E-2"/>
    <n v="2"/>
    <n v="155"/>
    <n v="157"/>
    <x v="2"/>
    <x v="0"/>
    <x v="0"/>
  </r>
  <r>
    <n v="603"/>
    <n v="604"/>
    <x v="11"/>
    <x v="3"/>
    <n v="8.9599999999999999E-2"/>
    <n v="6"/>
    <n v="95"/>
    <n v="101"/>
    <x v="1"/>
    <x v="0"/>
    <x v="0"/>
  </r>
  <r>
    <n v="604"/>
    <n v="605"/>
    <x v="11"/>
    <x v="3"/>
    <n v="0.1045"/>
    <n v="0"/>
    <n v="49"/>
    <n v="49"/>
    <x v="0"/>
    <x v="0"/>
    <x v="0"/>
  </r>
  <r>
    <n v="605"/>
    <n v="606"/>
    <x v="11"/>
    <x v="43"/>
    <n v="0.1045"/>
    <n v="0"/>
    <n v="30"/>
    <n v="30"/>
    <x v="0"/>
    <x v="0"/>
    <x v="0"/>
  </r>
  <r>
    <n v="606"/>
    <n v="607"/>
    <x v="11"/>
    <x v="43"/>
    <n v="0.1045"/>
    <n v="1"/>
    <n v="28"/>
    <n v="29"/>
    <x v="0"/>
    <x v="0"/>
    <x v="0"/>
  </r>
  <r>
    <n v="607"/>
    <n v="608"/>
    <x v="11"/>
    <x v="43"/>
    <n v="0.1045"/>
    <n v="0"/>
    <n v="31"/>
    <n v="31"/>
    <x v="0"/>
    <x v="0"/>
    <x v="0"/>
  </r>
  <r>
    <n v="608"/>
    <n v="609"/>
    <x v="1"/>
    <x v="1"/>
    <n v="0"/>
    <n v="2"/>
    <n v="36"/>
    <n v="38"/>
    <x v="0"/>
    <x v="0"/>
    <x v="1"/>
  </r>
  <r>
    <n v="609"/>
    <n v="610"/>
    <x v="2"/>
    <x v="3"/>
    <n v="0"/>
    <n v="1"/>
    <n v="40"/>
    <n v="41"/>
    <x v="0"/>
    <x v="0"/>
    <x v="0"/>
  </r>
  <r>
    <m/>
    <m/>
    <x v="29"/>
    <x v="61"/>
    <m/>
    <m/>
    <m/>
    <m/>
    <x v="3"/>
    <x v="2"/>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1">
  <r>
    <n v="620"/>
    <d v="2011-01-29T00:00:00"/>
    <n v="1"/>
    <n v="0"/>
    <n v="1"/>
    <x v="0"/>
    <b v="0"/>
    <x v="0"/>
    <x v="0"/>
    <n v="0.22"/>
    <n v="0.2273"/>
    <n v="0.64"/>
    <n v="0.19400000000000001"/>
    <x v="0"/>
    <x v="0"/>
    <n v="20"/>
    <s v="Evening"/>
    <s v="Normal"/>
    <s v="Low"/>
    <s v="MildCold"/>
  </r>
  <r>
    <n v="621"/>
    <d v="2011-01-29T00:00:00"/>
    <n v="1"/>
    <n v="0"/>
    <n v="1"/>
    <x v="1"/>
    <b v="0"/>
    <x v="0"/>
    <x v="0"/>
    <n v="0.22"/>
    <n v="0.2273"/>
    <n v="0.64"/>
    <n v="0.16420000000000001"/>
    <x v="0"/>
    <x v="1"/>
    <n v="15"/>
    <s v="Afternoon"/>
    <s v="Normal"/>
    <s v="Low"/>
    <s v="MildCold"/>
  </r>
  <r>
    <n v="622"/>
    <d v="2011-01-29T00:00:00"/>
    <n v="1"/>
    <n v="0"/>
    <n v="1"/>
    <x v="2"/>
    <b v="0"/>
    <x v="0"/>
    <x v="0"/>
    <n v="0.2"/>
    <n v="0.21210000000000001"/>
    <n v="0.64"/>
    <n v="0.1343"/>
    <x v="1"/>
    <x v="2"/>
    <n v="8"/>
    <s v="Morning"/>
    <s v="Normal"/>
    <s v="Low"/>
    <s v="MildCold"/>
  </r>
  <r>
    <n v="623"/>
    <d v="2011-01-29T00:00:00"/>
    <n v="1"/>
    <n v="0"/>
    <n v="1"/>
    <x v="3"/>
    <b v="0"/>
    <x v="0"/>
    <x v="0"/>
    <n v="0.16"/>
    <n v="0.18179999999999999"/>
    <n v="0.69"/>
    <n v="0.1045"/>
    <x v="2"/>
    <x v="3"/>
    <n v="3"/>
    <s v="Night"/>
    <s v="Normal"/>
    <s v="Low"/>
    <s v="MildCold"/>
  </r>
  <r>
    <n v="624"/>
    <d v="2011-01-29T00:00:00"/>
    <n v="1"/>
    <n v="0"/>
    <n v="1"/>
    <x v="4"/>
    <b v="0"/>
    <x v="0"/>
    <x v="0"/>
    <n v="0.16"/>
    <n v="0.18179999999999999"/>
    <n v="0.64"/>
    <n v="0.1343"/>
    <x v="0"/>
    <x v="3"/>
    <n v="2"/>
    <s v="Night"/>
    <s v="Normal"/>
    <s v="Low"/>
    <s v="MildCold"/>
  </r>
  <r>
    <n v="625"/>
    <d v="2011-01-29T00:00:00"/>
    <n v="1"/>
    <n v="0"/>
    <n v="1"/>
    <x v="5"/>
    <b v="0"/>
    <x v="0"/>
    <x v="0"/>
    <n v="0.16"/>
    <n v="0.18179999999999999"/>
    <n v="0.59"/>
    <n v="0.1045"/>
    <x v="2"/>
    <x v="4"/>
    <n v="5"/>
    <s v="Night"/>
    <s v="Rush Hour"/>
    <s v="Low"/>
    <s v="MildCold"/>
  </r>
  <r>
    <n v="626"/>
    <d v="2011-01-29T00:00:00"/>
    <n v="1"/>
    <n v="0"/>
    <n v="1"/>
    <x v="6"/>
    <b v="0"/>
    <x v="0"/>
    <x v="0"/>
    <n v="0.18"/>
    <n v="0.19700000000000001"/>
    <n v="0.55000000000000004"/>
    <n v="0.16420000000000001"/>
    <x v="1"/>
    <x v="5"/>
    <n v="34"/>
    <s v="Evening"/>
    <s v="Rush Hour"/>
    <s v="Low"/>
    <s v="MildCold"/>
  </r>
  <r>
    <n v="627"/>
    <d v="2011-01-29T00:00:00"/>
    <n v="1"/>
    <n v="0"/>
    <n v="1"/>
    <x v="7"/>
    <b v="0"/>
    <x v="0"/>
    <x v="0"/>
    <n v="0.18"/>
    <n v="0.21210000000000001"/>
    <n v="0.59"/>
    <n v="8.9599999999999999E-2"/>
    <x v="0"/>
    <x v="6"/>
    <n v="34"/>
    <s v="Evening"/>
    <s v="Rush Hour"/>
    <s v="Low"/>
    <s v="MildCold"/>
  </r>
  <r>
    <n v="628"/>
    <d v="2011-01-29T00:00:00"/>
    <n v="1"/>
    <n v="0"/>
    <n v="1"/>
    <x v="8"/>
    <b v="0"/>
    <x v="0"/>
    <x v="1"/>
    <n v="0.18"/>
    <n v="0.21210000000000001"/>
    <n v="0.64"/>
    <n v="0.1045"/>
    <x v="3"/>
    <x v="7"/>
    <n v="55"/>
    <s v="Evening"/>
    <s v="Normal"/>
    <s v="Medium"/>
    <s v="More Then  Mild"/>
  </r>
  <r>
    <n v="629"/>
    <d v="2011-01-29T00:00:00"/>
    <n v="1"/>
    <n v="0"/>
    <n v="1"/>
    <x v="9"/>
    <b v="0"/>
    <x v="0"/>
    <x v="1"/>
    <n v="0.18"/>
    <n v="0.19700000000000001"/>
    <n v="0.64"/>
    <n v="0.1343"/>
    <x v="3"/>
    <x v="8"/>
    <n v="64"/>
    <s v="Evening"/>
    <s v="Normal"/>
    <s v="Medium"/>
    <s v="More Then  Mild"/>
  </r>
  <r>
    <n v="630"/>
    <d v="2011-01-29T00:00:00"/>
    <n v="1"/>
    <n v="0"/>
    <n v="1"/>
    <x v="10"/>
    <b v="0"/>
    <x v="0"/>
    <x v="1"/>
    <n v="0.2"/>
    <n v="0.19700000000000001"/>
    <n v="0.59"/>
    <n v="0.19400000000000001"/>
    <x v="4"/>
    <x v="9"/>
    <n v="78"/>
    <s v="Evening"/>
    <s v="Normal"/>
    <s v="Medium"/>
    <s v="More Then  Mild"/>
  </r>
  <r>
    <n v="631"/>
    <d v="2011-01-29T00:00:00"/>
    <n v="1"/>
    <n v="0"/>
    <n v="1"/>
    <x v="11"/>
    <b v="0"/>
    <x v="0"/>
    <x v="1"/>
    <n v="0.22"/>
    <n v="0.2273"/>
    <n v="0.55000000000000004"/>
    <n v="0.16420000000000001"/>
    <x v="5"/>
    <x v="10"/>
    <n v="65"/>
    <s v="Evening"/>
    <s v="Normal"/>
    <s v="Medium"/>
    <s v="More Then  Mild"/>
  </r>
  <r>
    <n v="632"/>
    <d v="2011-01-29T00:00:00"/>
    <n v="1"/>
    <n v="0"/>
    <n v="1"/>
    <x v="12"/>
    <b v="0"/>
    <x v="0"/>
    <x v="1"/>
    <n v="0.22"/>
    <n v="0.2273"/>
    <n v="0.6"/>
    <n v="0.1343"/>
    <x v="6"/>
    <x v="11"/>
    <n v="99"/>
    <s v="Evening"/>
    <s v="Normal"/>
    <s v="Medium"/>
    <s v="More Then  Mild"/>
  </r>
  <r>
    <n v="633"/>
    <d v="2011-01-29T00:00:00"/>
    <n v="1"/>
    <n v="0"/>
    <n v="1"/>
    <x v="13"/>
    <b v="0"/>
    <x v="0"/>
    <x v="0"/>
    <n v="0.22"/>
    <n v="0.21210000000000001"/>
    <n v="0.69"/>
    <n v="0.25369999999999998"/>
    <x v="7"/>
    <x v="12"/>
    <n v="120"/>
    <s v="Evening"/>
    <s v="Normal"/>
    <s v="Medium"/>
    <s v="MildCold"/>
  </r>
  <r>
    <n v="634"/>
    <d v="2011-01-29T00:00:00"/>
    <n v="1"/>
    <n v="0"/>
    <n v="1"/>
    <x v="14"/>
    <b v="0"/>
    <x v="0"/>
    <x v="0"/>
    <n v="0.24"/>
    <n v="0.2424"/>
    <n v="0.6"/>
    <n v="0.16420000000000001"/>
    <x v="8"/>
    <x v="13"/>
    <n v="107"/>
    <s v="Evening"/>
    <s v="Normal"/>
    <s v="Medium"/>
    <s v="MildCold"/>
  </r>
  <r>
    <n v="635"/>
    <d v="2011-01-29T00:00:00"/>
    <n v="1"/>
    <n v="0"/>
    <n v="1"/>
    <x v="15"/>
    <b v="0"/>
    <x v="0"/>
    <x v="0"/>
    <n v="0.24"/>
    <n v="0.28789999999999999"/>
    <n v="0.6"/>
    <n v="0"/>
    <x v="5"/>
    <x v="14"/>
    <n v="91"/>
    <s v="Evening"/>
    <s v="Rush Hour"/>
    <s v="Medium"/>
    <s v="MildCold"/>
  </r>
  <r>
    <n v="636"/>
    <d v="2011-01-29T00:00:00"/>
    <n v="1"/>
    <n v="0"/>
    <n v="1"/>
    <x v="16"/>
    <b v="0"/>
    <x v="0"/>
    <x v="0"/>
    <n v="0.22"/>
    <n v="0.2273"/>
    <n v="0.69"/>
    <n v="0.1343"/>
    <x v="5"/>
    <x v="15"/>
    <n v="68"/>
    <s v="Evening"/>
    <s v="Rush Hour"/>
    <s v="Medium"/>
    <s v="MildCold"/>
  </r>
  <r>
    <n v="637"/>
    <d v="2011-01-29T00:00:00"/>
    <n v="1"/>
    <n v="0"/>
    <n v="1"/>
    <x v="17"/>
    <b v="0"/>
    <x v="0"/>
    <x v="1"/>
    <n v="0.22"/>
    <n v="0.21210000000000001"/>
    <n v="0.69"/>
    <n v="0.25369999999999998"/>
    <x v="9"/>
    <x v="16"/>
    <n v="58"/>
    <s v="Evening"/>
    <s v="Rush Hour"/>
    <s v="Medium"/>
    <s v="More Then  Mild"/>
  </r>
  <r>
    <n v="638"/>
    <d v="2011-01-29T00:00:00"/>
    <n v="1"/>
    <n v="0"/>
    <n v="1"/>
    <x v="18"/>
    <b v="0"/>
    <x v="0"/>
    <x v="0"/>
    <n v="0.18"/>
    <n v="0.21210000000000001"/>
    <n v="0.74"/>
    <n v="8.9599999999999999E-2"/>
    <x v="2"/>
    <x v="17"/>
    <n v="43"/>
    <s v="Evening"/>
    <s v="Normal"/>
    <s v="Low"/>
    <s v="MildCold"/>
  </r>
  <r>
    <n v="639"/>
    <d v="2011-01-29T00:00:00"/>
    <n v="1"/>
    <n v="0"/>
    <n v="1"/>
    <x v="19"/>
    <b v="0"/>
    <x v="0"/>
    <x v="0"/>
    <n v="0.18"/>
    <n v="0.21210000000000001"/>
    <n v="0.74"/>
    <n v="8.9599999999999999E-2"/>
    <x v="2"/>
    <x v="18"/>
    <n v="36"/>
    <s v="Evening"/>
    <s v="Normal"/>
    <s v="Low"/>
    <s v="MildCold"/>
  </r>
  <r>
    <n v="640"/>
    <d v="2011-01-29T00:00:00"/>
    <n v="1"/>
    <n v="0"/>
    <n v="1"/>
    <x v="20"/>
    <b v="0"/>
    <x v="0"/>
    <x v="0"/>
    <n v="0.16"/>
    <n v="0.19700000000000001"/>
    <n v="0.8"/>
    <n v="8.9599999999999999E-2"/>
    <x v="3"/>
    <x v="19"/>
    <n v="32"/>
    <s v="Evening"/>
    <s v="Normal"/>
    <s v="Low"/>
    <s v="MildCold"/>
  </r>
  <r>
    <n v="641"/>
    <d v="2011-01-29T00:00:00"/>
    <n v="1"/>
    <n v="0"/>
    <n v="1"/>
    <x v="21"/>
    <b v="0"/>
    <x v="0"/>
    <x v="0"/>
    <n v="0.16"/>
    <n v="0.19700000000000001"/>
    <n v="0.8"/>
    <n v="8.9599999999999999E-2"/>
    <x v="1"/>
    <x v="20"/>
    <n v="33"/>
    <s v="Evening"/>
    <s v="Normal"/>
    <s v="Low"/>
    <s v="MildCold"/>
  </r>
  <r>
    <n v="642"/>
    <d v="2011-01-30T00:00:00"/>
    <n v="1"/>
    <n v="0"/>
    <n v="1"/>
    <x v="22"/>
    <b v="0"/>
    <x v="1"/>
    <x v="0"/>
    <n v="0.16"/>
    <n v="0.18179999999999999"/>
    <n v="0.8"/>
    <n v="0.1045"/>
    <x v="0"/>
    <x v="21"/>
    <n v="33"/>
    <s v="Evening"/>
    <s v="Normal"/>
    <s v="Low"/>
    <s v="MildCold"/>
  </r>
  <r>
    <n v="643"/>
    <d v="2011-01-30T00:00:00"/>
    <n v="1"/>
    <n v="0"/>
    <n v="1"/>
    <x v="0"/>
    <b v="0"/>
    <x v="1"/>
    <x v="0"/>
    <n v="0.14000000000000001"/>
    <n v="0.21210000000000001"/>
    <n v="0.8"/>
    <n v="0"/>
    <x v="10"/>
    <x v="22"/>
    <n v="29"/>
    <s v="Evening"/>
    <s v="Normal"/>
    <s v="Low"/>
    <s v="MildCold"/>
  </r>
  <r>
    <n v="644"/>
    <d v="2011-01-30T00:00:00"/>
    <n v="1"/>
    <n v="0"/>
    <n v="1"/>
    <x v="1"/>
    <b v="0"/>
    <x v="1"/>
    <x v="0"/>
    <n v="0.16"/>
    <n v="0.2273"/>
    <n v="0.8"/>
    <n v="0"/>
    <x v="2"/>
    <x v="23"/>
    <n v="11"/>
    <s v="Morning"/>
    <s v="Normal"/>
    <s v="Low"/>
    <s v="MildCold"/>
  </r>
  <r>
    <n v="645"/>
    <d v="2011-01-30T00:00:00"/>
    <n v="1"/>
    <n v="0"/>
    <n v="1"/>
    <x v="2"/>
    <b v="0"/>
    <x v="1"/>
    <x v="0"/>
    <n v="0.14000000000000001"/>
    <n v="0.21210000000000001"/>
    <n v="0.93"/>
    <n v="0"/>
    <x v="2"/>
    <x v="24"/>
    <n v="8"/>
    <s v="Morning"/>
    <s v="Normal"/>
    <s v="Low"/>
    <s v="MildCold"/>
  </r>
  <r>
    <n v="646"/>
    <d v="2011-01-30T00:00:00"/>
    <n v="1"/>
    <n v="0"/>
    <n v="1"/>
    <x v="3"/>
    <b v="0"/>
    <x v="1"/>
    <x v="0"/>
    <n v="0.14000000000000001"/>
    <n v="0.21210000000000001"/>
    <n v="0.93"/>
    <n v="0"/>
    <x v="0"/>
    <x v="25"/>
    <n v="1"/>
    <s v="Night"/>
    <s v="Normal"/>
    <s v="Low"/>
    <s v="MildCold"/>
  </r>
  <r>
    <n v="647"/>
    <d v="2011-01-30T00:00:00"/>
    <n v="1"/>
    <n v="0"/>
    <n v="1"/>
    <x v="23"/>
    <b v="0"/>
    <x v="1"/>
    <x v="0"/>
    <n v="0.14000000000000001"/>
    <n v="0.21210000000000001"/>
    <n v="0.86"/>
    <n v="0"/>
    <x v="0"/>
    <x v="26"/>
    <n v="3"/>
    <s v="Night"/>
    <s v="Normal"/>
    <s v="Low"/>
    <s v="MildCold"/>
  </r>
  <r>
    <n v="648"/>
    <d v="2011-01-30T00:00:00"/>
    <n v="1"/>
    <n v="0"/>
    <n v="1"/>
    <x v="5"/>
    <b v="0"/>
    <x v="1"/>
    <x v="0"/>
    <n v="0.14000000000000001"/>
    <n v="0.21210000000000001"/>
    <n v="0.86"/>
    <n v="0"/>
    <x v="0"/>
    <x v="26"/>
    <n v="3"/>
    <s v="Night"/>
    <s v="Rush Hour"/>
    <s v="Low"/>
    <s v="MildCold"/>
  </r>
  <r>
    <n v="649"/>
    <d v="2011-01-30T00:00:00"/>
    <n v="1"/>
    <n v="0"/>
    <n v="1"/>
    <x v="6"/>
    <b v="0"/>
    <x v="1"/>
    <x v="1"/>
    <n v="0.14000000000000001"/>
    <n v="0.21210000000000001"/>
    <n v="0.86"/>
    <n v="0"/>
    <x v="2"/>
    <x v="27"/>
    <n v="12"/>
    <s v="Afternoon"/>
    <s v="Rush Hour"/>
    <s v="Low"/>
    <s v="More Then  Mild"/>
  </r>
  <r>
    <n v="650"/>
    <d v="2011-01-30T00:00:00"/>
    <n v="1"/>
    <n v="0"/>
    <n v="1"/>
    <x v="7"/>
    <b v="0"/>
    <x v="1"/>
    <x v="1"/>
    <n v="0.16"/>
    <n v="0.2273"/>
    <n v="0.8"/>
    <n v="0"/>
    <x v="3"/>
    <x v="6"/>
    <n v="38"/>
    <s v="Evening"/>
    <s v="Rush Hour"/>
    <s v="Low"/>
    <s v="More Then  Mild"/>
  </r>
  <r>
    <n v="651"/>
    <d v="2011-01-30T00:00:00"/>
    <n v="1"/>
    <n v="0"/>
    <n v="1"/>
    <x v="8"/>
    <b v="0"/>
    <x v="1"/>
    <x v="1"/>
    <n v="0.18"/>
    <n v="0.2424"/>
    <n v="0.8"/>
    <n v="0"/>
    <x v="10"/>
    <x v="28"/>
    <n v="64"/>
    <s v="Evening"/>
    <s v="Normal"/>
    <s v="Medium"/>
    <s v="More Then  Mild"/>
  </r>
  <r>
    <n v="652"/>
    <d v="2011-01-30T00:00:00"/>
    <n v="1"/>
    <n v="0"/>
    <n v="1"/>
    <x v="9"/>
    <b v="0"/>
    <x v="1"/>
    <x v="0"/>
    <n v="0.22"/>
    <n v="0.2727"/>
    <n v="0.75"/>
    <n v="0"/>
    <x v="5"/>
    <x v="29"/>
    <n v="59"/>
    <s v="Evening"/>
    <s v="Normal"/>
    <s v="Medium"/>
    <s v="MildCold"/>
  </r>
  <r>
    <n v="653"/>
    <d v="2011-01-30T00:00:00"/>
    <n v="1"/>
    <n v="0"/>
    <n v="1"/>
    <x v="10"/>
    <b v="0"/>
    <x v="1"/>
    <x v="0"/>
    <n v="0.3"/>
    <n v="0.31819999999999998"/>
    <n v="0.52"/>
    <n v="0.1045"/>
    <x v="6"/>
    <x v="30"/>
    <n v="97"/>
    <s v="Evening"/>
    <s v="Normal"/>
    <s v="Medium"/>
    <s v="MildCold"/>
  </r>
  <r>
    <n v="654"/>
    <d v="2011-01-30T00:00:00"/>
    <n v="1"/>
    <n v="0"/>
    <n v="1"/>
    <x v="11"/>
    <b v="0"/>
    <x v="1"/>
    <x v="0"/>
    <n v="0.28000000000000003"/>
    <n v="0.28789999999999999"/>
    <n v="0.61"/>
    <n v="0.1045"/>
    <x v="11"/>
    <x v="31"/>
    <n v="84"/>
    <s v="Evening"/>
    <s v="Normal"/>
    <s v="Medium"/>
    <s v="MildCold"/>
  </r>
  <r>
    <n v="655"/>
    <d v="2011-01-30T00:00:00"/>
    <n v="1"/>
    <n v="0"/>
    <n v="1"/>
    <x v="12"/>
    <b v="0"/>
    <x v="1"/>
    <x v="0"/>
    <n v="0.28000000000000003"/>
    <n v="0.30299999999999999"/>
    <n v="0.61"/>
    <n v="8.9599999999999999E-2"/>
    <x v="12"/>
    <x v="32"/>
    <n v="122"/>
    <s v="Evening"/>
    <s v="Normal"/>
    <s v="Medium"/>
    <s v="MildCold"/>
  </r>
  <r>
    <n v="656"/>
    <d v="2011-01-30T00:00:00"/>
    <n v="1"/>
    <n v="0"/>
    <n v="1"/>
    <x v="13"/>
    <b v="0"/>
    <x v="1"/>
    <x v="0"/>
    <n v="0.3"/>
    <n v="0.33329999999999999"/>
    <n v="0.56000000000000005"/>
    <n v="0"/>
    <x v="13"/>
    <x v="33"/>
    <n v="109"/>
    <s v="Evening"/>
    <s v="Normal"/>
    <s v="Medium"/>
    <s v="MildCold"/>
  </r>
  <r>
    <n v="657"/>
    <d v="2011-01-30T00:00:00"/>
    <n v="1"/>
    <n v="0"/>
    <n v="1"/>
    <x v="14"/>
    <b v="0"/>
    <x v="1"/>
    <x v="0"/>
    <n v="0.3"/>
    <n v="0.33329999999999999"/>
    <n v="0.56000000000000005"/>
    <n v="0"/>
    <x v="8"/>
    <x v="32"/>
    <n v="123"/>
    <s v="Evening"/>
    <s v="Normal"/>
    <s v="Medium"/>
    <s v="MildCold"/>
  </r>
  <r>
    <n v="658"/>
    <d v="2011-01-30T00:00:00"/>
    <n v="1"/>
    <n v="0"/>
    <n v="1"/>
    <x v="15"/>
    <b v="0"/>
    <x v="1"/>
    <x v="0"/>
    <n v="0.3"/>
    <n v="0.28789999999999999"/>
    <n v="0.56000000000000005"/>
    <n v="0.19400000000000001"/>
    <x v="9"/>
    <x v="31"/>
    <n v="77"/>
    <s v="Evening"/>
    <s v="Rush Hour"/>
    <s v="Medium"/>
    <s v="MildCold"/>
  </r>
  <r>
    <n v="659"/>
    <d v="2011-01-30T00:00:00"/>
    <n v="1"/>
    <n v="0"/>
    <n v="1"/>
    <x v="16"/>
    <b v="0"/>
    <x v="1"/>
    <x v="0"/>
    <n v="0.26"/>
    <n v="0.2576"/>
    <n v="0.65"/>
    <n v="0.16420000000000001"/>
    <x v="14"/>
    <x v="28"/>
    <n v="65"/>
    <s v="Evening"/>
    <s v="Rush Hour"/>
    <s v="Medium"/>
    <s v="MildCold"/>
  </r>
  <r>
    <n v="660"/>
    <d v="2011-01-30T00:00:00"/>
    <n v="1"/>
    <n v="0"/>
    <n v="1"/>
    <x v="17"/>
    <b v="0"/>
    <x v="1"/>
    <x v="0"/>
    <n v="0.26"/>
    <n v="0.2576"/>
    <n v="0.65"/>
    <n v="0.19400000000000001"/>
    <x v="5"/>
    <x v="34"/>
    <n v="55"/>
    <s v="Evening"/>
    <s v="Rush Hour"/>
    <s v="Medium"/>
    <s v="MildCold"/>
  </r>
  <r>
    <n v="661"/>
    <d v="2011-01-30T00:00:00"/>
    <n v="1"/>
    <n v="0"/>
    <n v="1"/>
    <x v="18"/>
    <b v="0"/>
    <x v="1"/>
    <x v="1"/>
    <n v="0.26"/>
    <n v="0.2727"/>
    <n v="0.65"/>
    <n v="0.1045"/>
    <x v="1"/>
    <x v="20"/>
    <n v="33"/>
    <s v="Evening"/>
    <s v="Normal"/>
    <s v="Low"/>
    <s v="More Then  Mild"/>
  </r>
  <r>
    <n v="662"/>
    <d v="2011-01-30T00:00:00"/>
    <n v="1"/>
    <n v="0"/>
    <n v="1"/>
    <x v="19"/>
    <b v="0"/>
    <x v="1"/>
    <x v="1"/>
    <n v="0.24"/>
    <n v="0.2424"/>
    <n v="0.7"/>
    <n v="0.16420000000000001"/>
    <x v="1"/>
    <x v="35"/>
    <n v="28"/>
    <s v="Evening"/>
    <s v="Normal"/>
    <s v="Low"/>
    <s v="More Then  Mild"/>
  </r>
  <r>
    <n v="663"/>
    <d v="2011-01-30T00:00:00"/>
    <n v="1"/>
    <n v="0"/>
    <n v="1"/>
    <x v="20"/>
    <b v="0"/>
    <x v="1"/>
    <x v="1"/>
    <n v="0.24"/>
    <n v="0.2273"/>
    <n v="0.7"/>
    <n v="0.19400000000000001"/>
    <x v="15"/>
    <x v="36"/>
    <n v="21"/>
    <s v="Evening"/>
    <s v="Normal"/>
    <s v="Low"/>
    <s v="More Then  Mild"/>
  </r>
  <r>
    <n v="664"/>
    <d v="2011-01-30T00:00:00"/>
    <n v="1"/>
    <n v="0"/>
    <n v="1"/>
    <x v="21"/>
    <b v="0"/>
    <x v="1"/>
    <x v="1"/>
    <n v="0.24"/>
    <n v="0.21210000000000001"/>
    <n v="0.65"/>
    <n v="0.28360000000000002"/>
    <x v="16"/>
    <x v="37"/>
    <n v="21"/>
    <s v="Evening"/>
    <s v="Normal"/>
    <s v="Low"/>
    <s v="More Then  Mild"/>
  </r>
  <r>
    <n v="665"/>
    <d v="2011-01-31T00:00:00"/>
    <n v="1"/>
    <n v="0"/>
    <n v="1"/>
    <x v="22"/>
    <b v="0"/>
    <x v="2"/>
    <x v="1"/>
    <n v="0.24"/>
    <n v="0.2273"/>
    <n v="0.65"/>
    <n v="0.22389999999999999"/>
    <x v="2"/>
    <x v="38"/>
    <n v="7"/>
    <s v="Morning"/>
    <s v="Normal"/>
    <s v="Low"/>
    <s v="More Then  Mild"/>
  </r>
  <r>
    <n v="666"/>
    <d v="2011-01-31T00:00:00"/>
    <n v="1"/>
    <n v="0"/>
    <n v="1"/>
    <x v="0"/>
    <b v="0"/>
    <x v="2"/>
    <x v="0"/>
    <n v="0.22"/>
    <n v="0.21210000000000001"/>
    <n v="0.64"/>
    <n v="0.25369999999999998"/>
    <x v="15"/>
    <x v="2"/>
    <n v="7"/>
    <s v="Morning"/>
    <s v="Normal"/>
    <s v="Low"/>
    <s v="MildCold"/>
  </r>
  <r>
    <n v="667"/>
    <d v="2011-01-31T00:00:00"/>
    <n v="1"/>
    <n v="0"/>
    <n v="1"/>
    <x v="1"/>
    <b v="0"/>
    <x v="2"/>
    <x v="0"/>
    <n v="0.22"/>
    <n v="0.2273"/>
    <n v="0.64"/>
    <n v="0.19400000000000001"/>
    <x v="0"/>
    <x v="25"/>
    <n v="1"/>
    <s v="Night"/>
    <s v="Normal"/>
    <s v="Low"/>
    <s v="MildCold"/>
  </r>
  <r>
    <n v="668"/>
    <d v="2011-01-31T00:00:00"/>
    <n v="1"/>
    <n v="0"/>
    <n v="1"/>
    <x v="2"/>
    <b v="0"/>
    <x v="2"/>
    <x v="0"/>
    <n v="0.22"/>
    <n v="0.2273"/>
    <n v="0.64"/>
    <n v="0.19400000000000001"/>
    <x v="0"/>
    <x v="3"/>
    <n v="2"/>
    <s v="Night"/>
    <s v="Normal"/>
    <s v="Low"/>
    <s v="MildCold"/>
  </r>
  <r>
    <n v="669"/>
    <d v="2011-01-31T00:00:00"/>
    <n v="1"/>
    <n v="0"/>
    <n v="1"/>
    <x v="3"/>
    <b v="0"/>
    <x v="2"/>
    <x v="0"/>
    <n v="0.2"/>
    <n v="0.19700000000000001"/>
    <n v="0.59"/>
    <n v="0.22389999999999999"/>
    <x v="0"/>
    <x v="3"/>
    <n v="2"/>
    <s v="Night"/>
    <s v="Normal"/>
    <s v="Low"/>
    <s v="MildCold"/>
  </r>
  <r>
    <n v="670"/>
    <d v="2011-01-31T00:00:00"/>
    <n v="1"/>
    <n v="0"/>
    <n v="1"/>
    <x v="23"/>
    <b v="0"/>
    <x v="2"/>
    <x v="0"/>
    <n v="0.18"/>
    <n v="0.16669999999999999"/>
    <n v="0.64"/>
    <n v="0.28360000000000002"/>
    <x v="0"/>
    <x v="39"/>
    <n v="8"/>
    <s v="Morning"/>
    <s v="Normal"/>
    <s v="Low"/>
    <s v="MildCold"/>
  </r>
  <r>
    <n v="671"/>
    <d v="2011-01-31T00:00:00"/>
    <n v="1"/>
    <n v="0"/>
    <n v="1"/>
    <x v="4"/>
    <b v="0"/>
    <x v="2"/>
    <x v="0"/>
    <n v="0.16"/>
    <n v="0.13639999999999999"/>
    <n v="0.69"/>
    <n v="0.32840000000000003"/>
    <x v="0"/>
    <x v="40"/>
    <n v="37"/>
    <s v="Evening"/>
    <s v="Normal"/>
    <s v="Low"/>
    <s v="MildCold"/>
  </r>
  <r>
    <n v="672"/>
    <d v="2011-01-31T00:00:00"/>
    <n v="1"/>
    <n v="0"/>
    <n v="1"/>
    <x v="5"/>
    <b v="0"/>
    <x v="2"/>
    <x v="1"/>
    <n v="0.16"/>
    <n v="0.13639999999999999"/>
    <n v="0.64"/>
    <n v="0.28360000000000002"/>
    <x v="2"/>
    <x v="31"/>
    <n v="72"/>
    <s v="Evening"/>
    <s v="Rush Hour"/>
    <s v="Medium"/>
    <s v="More Then  Mild"/>
  </r>
  <r>
    <n v="673"/>
    <d v="2011-01-31T00:00:00"/>
    <n v="1"/>
    <n v="0"/>
    <n v="1"/>
    <x v="6"/>
    <b v="0"/>
    <x v="2"/>
    <x v="1"/>
    <n v="0.16"/>
    <n v="0.13639999999999999"/>
    <n v="0.59"/>
    <n v="0.28360000000000002"/>
    <x v="1"/>
    <x v="41"/>
    <n v="185"/>
    <s v="Evening"/>
    <s v="Rush Hour"/>
    <s v="High"/>
    <s v="More Then  Mild"/>
  </r>
  <r>
    <n v="674"/>
    <d v="2011-01-31T00:00:00"/>
    <n v="1"/>
    <n v="0"/>
    <n v="1"/>
    <x v="7"/>
    <b v="0"/>
    <x v="2"/>
    <x v="1"/>
    <n v="0.16"/>
    <n v="0.13639999999999999"/>
    <n v="0.59"/>
    <n v="0.29849999999999999"/>
    <x v="0"/>
    <x v="42"/>
    <n v="112"/>
    <s v="Evening"/>
    <s v="Rush Hour"/>
    <s v="Medium"/>
    <s v="More Then  Mild"/>
  </r>
  <r>
    <n v="675"/>
    <d v="2011-01-31T00:00:00"/>
    <n v="1"/>
    <n v="0"/>
    <n v="1"/>
    <x v="8"/>
    <b v="0"/>
    <x v="2"/>
    <x v="1"/>
    <n v="0.16"/>
    <n v="0.1515"/>
    <n v="0.59"/>
    <n v="0.19400000000000001"/>
    <x v="2"/>
    <x v="43"/>
    <n v="69"/>
    <s v="Evening"/>
    <s v="Normal"/>
    <s v="Medium"/>
    <s v="More Then  Mild"/>
  </r>
  <r>
    <n v="676"/>
    <d v="2011-01-31T00:00:00"/>
    <n v="1"/>
    <n v="0"/>
    <n v="1"/>
    <x v="9"/>
    <b v="0"/>
    <x v="2"/>
    <x v="1"/>
    <n v="0.16"/>
    <n v="0.1515"/>
    <n v="0.59"/>
    <n v="0.19400000000000001"/>
    <x v="15"/>
    <x v="34"/>
    <n v="48"/>
    <s v="Evening"/>
    <s v="Normal"/>
    <s v="Low"/>
    <s v="More Then  Mild"/>
  </r>
  <r>
    <n v="677"/>
    <d v="2011-01-31T00:00:00"/>
    <n v="1"/>
    <n v="0"/>
    <n v="1"/>
    <x v="10"/>
    <b v="0"/>
    <x v="2"/>
    <x v="1"/>
    <n v="0.18"/>
    <n v="0.21210000000000001"/>
    <n v="0.55000000000000004"/>
    <n v="0.1045"/>
    <x v="9"/>
    <x v="44"/>
    <n v="68"/>
    <s v="Evening"/>
    <s v="Normal"/>
    <s v="Medium"/>
    <s v="More Then  Mild"/>
  </r>
  <r>
    <n v="678"/>
    <d v="2011-01-31T00:00:00"/>
    <n v="1"/>
    <n v="0"/>
    <n v="1"/>
    <x v="11"/>
    <b v="0"/>
    <x v="2"/>
    <x v="1"/>
    <n v="0.16"/>
    <n v="0.2273"/>
    <n v="0.59"/>
    <n v="0"/>
    <x v="15"/>
    <x v="16"/>
    <n v="54"/>
    <s v="Evening"/>
    <s v="Normal"/>
    <s v="Medium"/>
    <s v="More Then  Mild"/>
  </r>
  <r>
    <n v="679"/>
    <d v="2011-01-31T00:00:00"/>
    <n v="1"/>
    <n v="0"/>
    <n v="1"/>
    <x v="12"/>
    <b v="0"/>
    <x v="2"/>
    <x v="1"/>
    <n v="0.18"/>
    <n v="0.19700000000000001"/>
    <n v="0.55000000000000004"/>
    <n v="0.1343"/>
    <x v="2"/>
    <x v="45"/>
    <n v="86"/>
    <s v="Evening"/>
    <s v="Normal"/>
    <s v="Medium"/>
    <s v="More Then  Mild"/>
  </r>
  <r>
    <n v="680"/>
    <d v="2011-01-31T00:00:00"/>
    <n v="1"/>
    <n v="0"/>
    <n v="1"/>
    <x v="13"/>
    <b v="0"/>
    <x v="2"/>
    <x v="1"/>
    <n v="0.16"/>
    <n v="0.18179999999999999"/>
    <n v="0.59"/>
    <n v="0.1343"/>
    <x v="1"/>
    <x v="46"/>
    <n v="44"/>
    <s v="Evening"/>
    <s v="Normal"/>
    <s v="Low"/>
    <s v="More Then  Mild"/>
  </r>
  <r>
    <n v="681"/>
    <d v="2011-01-31T00:00:00"/>
    <n v="1"/>
    <n v="0"/>
    <n v="1"/>
    <x v="14"/>
    <b v="0"/>
    <x v="2"/>
    <x v="1"/>
    <n v="0.16"/>
    <n v="0.18179999999999999"/>
    <n v="0.56000000000000005"/>
    <n v="0.19400000000000001"/>
    <x v="1"/>
    <x v="47"/>
    <n v="86"/>
    <s v="Evening"/>
    <s v="Normal"/>
    <s v="Medium"/>
    <s v="More Then  Mild"/>
  </r>
  <r>
    <n v="682"/>
    <d v="2011-01-31T00:00:00"/>
    <n v="1"/>
    <n v="0"/>
    <n v="1"/>
    <x v="15"/>
    <b v="0"/>
    <x v="2"/>
    <x v="1"/>
    <n v="0.16"/>
    <n v="0.1515"/>
    <n v="0.59"/>
    <n v="0.19400000000000001"/>
    <x v="9"/>
    <x v="48"/>
    <n v="161"/>
    <s v="Evening"/>
    <s v="Rush Hour"/>
    <s v="High"/>
    <s v="More Then  Mild"/>
  </r>
  <r>
    <n v="683"/>
    <d v="2011-01-31T00:00:00"/>
    <n v="1"/>
    <n v="0"/>
    <n v="1"/>
    <x v="16"/>
    <b v="0"/>
    <x v="2"/>
    <x v="1"/>
    <n v="0.16"/>
    <n v="0.1515"/>
    <n v="0.55000000000000004"/>
    <n v="0.22389999999999999"/>
    <x v="1"/>
    <x v="49"/>
    <n v="156"/>
    <s v="Evening"/>
    <s v="Rush Hour"/>
    <s v="High"/>
    <s v="More Then  Mild"/>
  </r>
  <r>
    <n v="684"/>
    <d v="2011-01-31T00:00:00"/>
    <n v="1"/>
    <n v="0"/>
    <n v="1"/>
    <x v="17"/>
    <b v="0"/>
    <x v="2"/>
    <x v="0"/>
    <n v="0.3"/>
    <n v="0.31819999999999998"/>
    <n v="0.61"/>
    <n v="0.1045"/>
    <x v="1"/>
    <x v="50"/>
    <n v="111"/>
    <s v="Evening"/>
    <s v="Rush Hour"/>
    <s v="Medium"/>
    <s v="MildCold"/>
  </r>
  <r>
    <n v="685"/>
    <d v="2011-01-31T00:00:00"/>
    <n v="1"/>
    <n v="0"/>
    <n v="1"/>
    <x v="18"/>
    <b v="0"/>
    <x v="2"/>
    <x v="2"/>
    <n v="0.16"/>
    <n v="0.16669999999999999"/>
    <n v="0.59"/>
    <n v="0.16420000000000001"/>
    <x v="0"/>
    <x v="51"/>
    <n v="78"/>
    <s v="Evening"/>
    <s v="Normal"/>
    <s v="Medium"/>
    <s v="Dark Cloude"/>
  </r>
  <r>
    <n v="686"/>
    <d v="2011-01-31T00:00:00"/>
    <n v="1"/>
    <n v="0"/>
    <n v="1"/>
    <x v="19"/>
    <b v="0"/>
    <x v="2"/>
    <x v="2"/>
    <n v="0.16"/>
    <n v="0.19700000000000001"/>
    <n v="0.59"/>
    <n v="8.9599999999999999E-2"/>
    <x v="1"/>
    <x v="52"/>
    <n v="56"/>
    <s v="Evening"/>
    <s v="Normal"/>
    <s v="Medium"/>
    <s v="Dark Cloude"/>
  </r>
  <r>
    <n v="687"/>
    <d v="2011-01-31T00:00:00"/>
    <n v="1"/>
    <n v="0"/>
    <n v="1"/>
    <x v="20"/>
    <b v="0"/>
    <x v="2"/>
    <x v="1"/>
    <n v="0.16"/>
    <n v="0.18179999999999999"/>
    <n v="0.59"/>
    <n v="0.1045"/>
    <x v="0"/>
    <x v="6"/>
    <n v="34"/>
    <s v="Evening"/>
    <s v="Normal"/>
    <s v="Low"/>
    <s v="More Then  Mild"/>
  </r>
  <r>
    <n v="688"/>
    <d v="2011-01-31T00:00:00"/>
    <n v="1"/>
    <n v="0"/>
    <n v="1"/>
    <x v="21"/>
    <b v="0"/>
    <x v="2"/>
    <x v="1"/>
    <n v="0.16"/>
    <n v="0.19700000000000001"/>
    <n v="0.64"/>
    <n v="8.9599999999999999E-2"/>
    <x v="15"/>
    <x v="1"/>
    <n v="17"/>
    <s v="Afternoon"/>
    <s v="Normal"/>
    <s v="Low"/>
    <s v="More Then  Mild"/>
  </r>
  <r>
    <n v="689"/>
    <d v="2011-02-01T00:00:00"/>
    <n v="1"/>
    <n v="0"/>
    <n v="2"/>
    <x v="22"/>
    <b v="0"/>
    <x v="3"/>
    <x v="1"/>
    <n v="0.16"/>
    <n v="0.18179999999999999"/>
    <n v="0.64"/>
    <n v="0.1045"/>
    <x v="15"/>
    <x v="38"/>
    <n v="8"/>
    <s v="Morning"/>
    <s v="Normal"/>
    <s v="Low"/>
    <s v="More Then  Mild"/>
  </r>
  <r>
    <n v="690"/>
    <d v="2011-02-01T00:00:00"/>
    <n v="1"/>
    <n v="0"/>
    <n v="2"/>
    <x v="0"/>
    <b v="0"/>
    <x v="3"/>
    <x v="1"/>
    <n v="0.16"/>
    <n v="0.18179999999999999"/>
    <n v="0.69"/>
    <n v="0.1045"/>
    <x v="0"/>
    <x v="26"/>
    <n v="3"/>
    <s v="Night"/>
    <s v="Normal"/>
    <s v="Low"/>
    <s v="More Then  Mild"/>
  </r>
  <r>
    <n v="691"/>
    <d v="2011-02-01T00:00:00"/>
    <n v="1"/>
    <n v="0"/>
    <n v="2"/>
    <x v="1"/>
    <b v="0"/>
    <x v="3"/>
    <x v="1"/>
    <n v="0.16"/>
    <n v="0.2273"/>
    <n v="0.69"/>
    <n v="0"/>
    <x v="0"/>
    <x v="3"/>
    <n v="2"/>
    <s v="Night"/>
    <s v="Normal"/>
    <s v="Low"/>
    <s v="More Then  Mild"/>
  </r>
  <r>
    <n v="692"/>
    <d v="2011-02-01T00:00:00"/>
    <n v="1"/>
    <n v="0"/>
    <n v="2"/>
    <x v="2"/>
    <b v="0"/>
    <x v="3"/>
    <x v="1"/>
    <n v="0.16"/>
    <n v="0.2273"/>
    <n v="0.69"/>
    <n v="0"/>
    <x v="0"/>
    <x v="3"/>
    <n v="2"/>
    <s v="Night"/>
    <s v="Normal"/>
    <s v="Low"/>
    <s v="More Then  Mild"/>
  </r>
  <r>
    <n v="693"/>
    <d v="2011-02-01T00:00:00"/>
    <n v="1"/>
    <n v="0"/>
    <n v="2"/>
    <x v="23"/>
    <b v="0"/>
    <x v="3"/>
    <x v="2"/>
    <n v="0.14000000000000001"/>
    <n v="0.21210000000000001"/>
    <n v="0.93"/>
    <n v="0"/>
    <x v="0"/>
    <x v="26"/>
    <n v="3"/>
    <s v="Night"/>
    <s v="Normal"/>
    <s v="Low"/>
    <s v="Dark Cloude"/>
  </r>
  <r>
    <n v="694"/>
    <d v="2011-02-01T00:00:00"/>
    <n v="1"/>
    <n v="0"/>
    <n v="2"/>
    <x v="4"/>
    <b v="0"/>
    <x v="3"/>
    <x v="2"/>
    <n v="0.14000000000000001"/>
    <n v="0.21210000000000001"/>
    <n v="0.93"/>
    <n v="0"/>
    <x v="0"/>
    <x v="22"/>
    <n v="22"/>
    <s v="Evening"/>
    <s v="Normal"/>
    <s v="Low"/>
    <s v="Dark Cloude"/>
  </r>
  <r>
    <n v="695"/>
    <d v="2011-02-01T00:00:00"/>
    <n v="1"/>
    <n v="0"/>
    <n v="2"/>
    <x v="5"/>
    <b v="0"/>
    <x v="3"/>
    <x v="2"/>
    <n v="0.16"/>
    <n v="0.2273"/>
    <n v="0.93"/>
    <n v="0"/>
    <x v="0"/>
    <x v="16"/>
    <n v="52"/>
    <s v="Evening"/>
    <s v="Rush Hour"/>
    <s v="Medium"/>
    <s v="Dark Cloude"/>
  </r>
  <r>
    <n v="696"/>
    <d v="2011-02-01T00:00:00"/>
    <n v="1"/>
    <n v="0"/>
    <n v="2"/>
    <x v="6"/>
    <b v="0"/>
    <x v="3"/>
    <x v="2"/>
    <n v="0.16"/>
    <n v="0.2273"/>
    <n v="0.93"/>
    <n v="0"/>
    <x v="1"/>
    <x v="53"/>
    <n v="135"/>
    <s v="Evening"/>
    <s v="Rush Hour"/>
    <s v="Medium"/>
    <s v="Dark Cloude"/>
  </r>
  <r>
    <n v="697"/>
    <d v="2011-02-01T00:00:00"/>
    <n v="1"/>
    <n v="0"/>
    <n v="2"/>
    <x v="7"/>
    <b v="0"/>
    <x v="3"/>
    <x v="1"/>
    <n v="0.16"/>
    <n v="0.2273"/>
    <n v="0.93"/>
    <n v="0"/>
    <x v="15"/>
    <x v="54"/>
    <n v="116"/>
    <s v="Evening"/>
    <s v="Rush Hour"/>
    <s v="Medium"/>
    <s v="More Then  Mild"/>
  </r>
  <r>
    <n v="698"/>
    <d v="2011-02-01T00:00:00"/>
    <n v="1"/>
    <n v="0"/>
    <n v="2"/>
    <x v="8"/>
    <b v="0"/>
    <x v="3"/>
    <x v="1"/>
    <n v="0.16"/>
    <n v="0.2273"/>
    <n v="0.93"/>
    <n v="0"/>
    <x v="0"/>
    <x v="55"/>
    <n v="47"/>
    <s v="Evening"/>
    <s v="Normal"/>
    <s v="Low"/>
    <s v="More Then  Mild"/>
  </r>
  <r>
    <n v="699"/>
    <d v="2011-02-01T00:00:00"/>
    <n v="1"/>
    <n v="0"/>
    <n v="2"/>
    <x v="9"/>
    <b v="0"/>
    <x v="3"/>
    <x v="1"/>
    <n v="0.18"/>
    <n v="0.2424"/>
    <n v="0.86"/>
    <n v="0"/>
    <x v="15"/>
    <x v="56"/>
    <n v="51"/>
    <s v="Evening"/>
    <s v="Normal"/>
    <s v="Medium"/>
    <s v="More Then  Mild"/>
  </r>
  <r>
    <n v="700"/>
    <d v="2011-02-01T00:00:00"/>
    <n v="1"/>
    <n v="0"/>
    <n v="2"/>
    <x v="10"/>
    <b v="0"/>
    <x v="3"/>
    <x v="1"/>
    <n v="0.2"/>
    <n v="0.2576"/>
    <n v="0.86"/>
    <n v="0"/>
    <x v="15"/>
    <x v="52"/>
    <n v="55"/>
    <s v="Evening"/>
    <s v="Normal"/>
    <s v="Medium"/>
    <s v="More Then  Mild"/>
  </r>
  <r>
    <n v="701"/>
    <d v="2011-02-01T00:00:00"/>
    <n v="1"/>
    <n v="0"/>
    <n v="2"/>
    <x v="11"/>
    <b v="0"/>
    <x v="3"/>
    <x v="1"/>
    <n v="0.2"/>
    <n v="0.2576"/>
    <n v="0.86"/>
    <n v="0"/>
    <x v="1"/>
    <x v="56"/>
    <n v="52"/>
    <s v="Evening"/>
    <s v="Normal"/>
    <s v="Medium"/>
    <s v="More Then  Mild"/>
  </r>
  <r>
    <n v="702"/>
    <d v="2011-02-01T00:00:00"/>
    <n v="1"/>
    <n v="0"/>
    <n v="2"/>
    <x v="12"/>
    <b v="0"/>
    <x v="3"/>
    <x v="1"/>
    <n v="0.22"/>
    <n v="0.2576"/>
    <n v="0.8"/>
    <n v="8.9599999999999999E-2"/>
    <x v="16"/>
    <x v="56"/>
    <n v="54"/>
    <s v="Evening"/>
    <s v="Normal"/>
    <s v="Medium"/>
    <s v="More Then  Mild"/>
  </r>
  <r>
    <n v="703"/>
    <d v="2011-02-01T00:00:00"/>
    <n v="1"/>
    <n v="0"/>
    <n v="2"/>
    <x v="13"/>
    <b v="0"/>
    <x v="3"/>
    <x v="1"/>
    <n v="0.24"/>
    <n v="0.28789999999999999"/>
    <n v="0.75"/>
    <n v="0"/>
    <x v="10"/>
    <x v="57"/>
    <n v="52"/>
    <s v="Evening"/>
    <s v="Normal"/>
    <s v="Medium"/>
    <s v="More Then  Mild"/>
  </r>
  <r>
    <n v="704"/>
    <d v="2011-02-01T00:00:00"/>
    <n v="1"/>
    <n v="0"/>
    <n v="2"/>
    <x v="14"/>
    <b v="0"/>
    <x v="3"/>
    <x v="1"/>
    <n v="0.24"/>
    <n v="0.2424"/>
    <n v="0.75"/>
    <n v="0.1343"/>
    <x v="1"/>
    <x v="58"/>
    <n v="64"/>
    <s v="Evening"/>
    <s v="Normal"/>
    <s v="Medium"/>
    <s v="More Then  Mild"/>
  </r>
  <r>
    <n v="705"/>
    <d v="2011-02-01T00:00:00"/>
    <n v="1"/>
    <n v="0"/>
    <n v="2"/>
    <x v="15"/>
    <b v="0"/>
    <x v="3"/>
    <x v="1"/>
    <n v="0.24"/>
    <n v="0.28789999999999999"/>
    <n v="0.75"/>
    <n v="0"/>
    <x v="3"/>
    <x v="59"/>
    <n v="176"/>
    <s v="Evening"/>
    <s v="Rush Hour"/>
    <s v="High"/>
    <s v="More Then  Mild"/>
  </r>
  <r>
    <n v="706"/>
    <d v="2011-02-01T00:00:00"/>
    <n v="1"/>
    <n v="0"/>
    <n v="2"/>
    <x v="16"/>
    <b v="0"/>
    <x v="3"/>
    <x v="1"/>
    <n v="0.24"/>
    <n v="0.2576"/>
    <n v="0.81"/>
    <n v="0.1045"/>
    <x v="1"/>
    <x v="60"/>
    <n v="168"/>
    <s v="Evening"/>
    <s v="Rush Hour"/>
    <s v="High"/>
    <s v="More Then  Mild"/>
  </r>
  <r>
    <n v="707"/>
    <d v="2011-02-01T00:00:00"/>
    <n v="1"/>
    <n v="0"/>
    <n v="2"/>
    <x v="17"/>
    <b v="0"/>
    <x v="3"/>
    <x v="1"/>
    <n v="0.24"/>
    <n v="0.2424"/>
    <n v="0.81"/>
    <n v="0.1343"/>
    <x v="1"/>
    <x v="61"/>
    <n v="108"/>
    <s v="Evening"/>
    <s v="Rush Hour"/>
    <s v="Medium"/>
    <s v="More Then  Mild"/>
  </r>
  <r>
    <n v="708"/>
    <d v="2011-02-01T00:00:00"/>
    <n v="1"/>
    <n v="0"/>
    <n v="2"/>
    <x v="18"/>
    <b v="0"/>
    <x v="3"/>
    <x v="1"/>
    <n v="0.22"/>
    <n v="0.2273"/>
    <n v="0.87"/>
    <n v="0.1343"/>
    <x v="16"/>
    <x v="62"/>
    <n v="74"/>
    <s v="Evening"/>
    <s v="Normal"/>
    <s v="Medium"/>
    <s v="More Then  Mild"/>
  </r>
  <r>
    <n v="709"/>
    <d v="2011-02-01T00:00:00"/>
    <n v="1"/>
    <n v="0"/>
    <n v="2"/>
    <x v="19"/>
    <b v="0"/>
    <x v="3"/>
    <x v="1"/>
    <n v="0.22"/>
    <n v="0.2273"/>
    <n v="0.87"/>
    <n v="0.1343"/>
    <x v="0"/>
    <x v="63"/>
    <n v="64"/>
    <s v="Evening"/>
    <s v="Normal"/>
    <s v="Medium"/>
    <s v="More Then  Mild"/>
  </r>
  <r>
    <n v="710"/>
    <d v="2011-02-01T00:00:00"/>
    <n v="1"/>
    <n v="0"/>
    <n v="2"/>
    <x v="20"/>
    <b v="0"/>
    <x v="3"/>
    <x v="1"/>
    <n v="0.22"/>
    <n v="0.2576"/>
    <n v="0.87"/>
    <n v="8.9599999999999999E-2"/>
    <x v="15"/>
    <x v="6"/>
    <n v="36"/>
    <s v="Evening"/>
    <s v="Normal"/>
    <s v="Low"/>
    <s v="More Then  Mild"/>
  </r>
  <r>
    <n v="711"/>
    <d v="2011-02-01T00:00:00"/>
    <n v="1"/>
    <n v="0"/>
    <n v="2"/>
    <x v="21"/>
    <b v="0"/>
    <x v="3"/>
    <x v="2"/>
    <n v="0.2"/>
    <n v="0.19700000000000001"/>
    <n v="0.93"/>
    <n v="0.19400000000000001"/>
    <x v="2"/>
    <x v="1"/>
    <n v="16"/>
    <s v="Afternoon"/>
    <s v="Normal"/>
    <s v="Low"/>
    <s v="Dark Cloude"/>
  </r>
  <r>
    <n v="712"/>
    <d v="2011-02-02T00:00:00"/>
    <n v="1"/>
    <n v="0"/>
    <n v="2"/>
    <x v="22"/>
    <b v="0"/>
    <x v="4"/>
    <x v="2"/>
    <n v="0.22"/>
    <n v="0.2424"/>
    <n v="0.93"/>
    <n v="0.1045"/>
    <x v="0"/>
    <x v="3"/>
    <n v="2"/>
    <s v="Night"/>
    <s v="Normal"/>
    <s v="Low"/>
    <s v="Dark Cloude"/>
  </r>
  <r>
    <n v="713"/>
    <d v="2011-02-02T00:00:00"/>
    <n v="1"/>
    <n v="0"/>
    <n v="2"/>
    <x v="0"/>
    <b v="0"/>
    <x v="4"/>
    <x v="2"/>
    <n v="0.22"/>
    <n v="0.2273"/>
    <n v="0.93"/>
    <n v="0.19400000000000001"/>
    <x v="0"/>
    <x v="26"/>
    <n v="3"/>
    <s v="Night"/>
    <s v="Normal"/>
    <s v="Low"/>
    <s v="Dark Cloude"/>
  </r>
  <r>
    <n v="714"/>
    <d v="2011-02-02T00:00:00"/>
    <n v="1"/>
    <n v="0"/>
    <n v="2"/>
    <x v="1"/>
    <b v="0"/>
    <x v="4"/>
    <x v="2"/>
    <n v="0.22"/>
    <n v="0.2273"/>
    <n v="0.93"/>
    <n v="0.1343"/>
    <x v="3"/>
    <x v="64"/>
    <n v="4"/>
    <s v="Night"/>
    <s v="Normal"/>
    <s v="Low"/>
    <s v="Dark Cloude"/>
  </r>
  <r>
    <n v="715"/>
    <d v="2011-02-02T00:00:00"/>
    <n v="1"/>
    <n v="0"/>
    <n v="2"/>
    <x v="2"/>
    <b v="0"/>
    <x v="4"/>
    <x v="2"/>
    <n v="0.22"/>
    <n v="0.2273"/>
    <n v="0.93"/>
    <n v="0.1343"/>
    <x v="0"/>
    <x v="25"/>
    <n v="1"/>
    <s v="Night"/>
    <s v="Normal"/>
    <s v="Low"/>
    <s v="Dark Cloude"/>
  </r>
  <r>
    <n v="716"/>
    <d v="2011-02-02T00:00:00"/>
    <n v="1"/>
    <n v="0"/>
    <n v="2"/>
    <x v="3"/>
    <b v="0"/>
    <x v="4"/>
    <x v="2"/>
    <n v="0.22"/>
    <n v="0.21210000000000001"/>
    <n v="0.93"/>
    <n v="0.28360000000000002"/>
    <x v="0"/>
    <x v="25"/>
    <n v="1"/>
    <s v="Night"/>
    <s v="Normal"/>
    <s v="Low"/>
    <s v="Dark Cloude"/>
  </r>
  <r>
    <n v="717"/>
    <d v="2011-02-02T00:00:00"/>
    <n v="1"/>
    <n v="0"/>
    <n v="2"/>
    <x v="23"/>
    <b v="0"/>
    <x v="4"/>
    <x v="2"/>
    <n v="0.22"/>
    <n v="0.2424"/>
    <n v="0.93"/>
    <n v="0.1045"/>
    <x v="0"/>
    <x v="26"/>
    <n v="3"/>
    <s v="Night"/>
    <s v="Normal"/>
    <s v="Low"/>
    <s v="Dark Cloude"/>
  </r>
  <r>
    <n v="718"/>
    <d v="2011-02-02T00:00:00"/>
    <n v="1"/>
    <n v="0"/>
    <n v="2"/>
    <x v="4"/>
    <b v="0"/>
    <x v="4"/>
    <x v="2"/>
    <n v="0.22"/>
    <n v="0.2424"/>
    <n v="0.93"/>
    <n v="0.1045"/>
    <x v="2"/>
    <x v="65"/>
    <n v="18"/>
    <s v="Evening"/>
    <s v="Normal"/>
    <s v="Low"/>
    <s v="Dark Cloude"/>
  </r>
  <r>
    <n v="719"/>
    <d v="2011-02-02T00:00:00"/>
    <n v="1"/>
    <n v="0"/>
    <n v="2"/>
    <x v="5"/>
    <b v="0"/>
    <x v="4"/>
    <x v="2"/>
    <n v="0.22"/>
    <n v="0.21210000000000001"/>
    <n v="0.93"/>
    <n v="0.22389999999999999"/>
    <x v="2"/>
    <x v="66"/>
    <n v="49"/>
    <s v="Evening"/>
    <s v="Rush Hour"/>
    <s v="Low"/>
    <s v="Dark Cloude"/>
  </r>
  <r>
    <n v="720"/>
    <d v="2011-02-02T00:00:00"/>
    <n v="1"/>
    <n v="0"/>
    <n v="2"/>
    <x v="6"/>
    <b v="0"/>
    <x v="4"/>
    <x v="2"/>
    <n v="0.22"/>
    <n v="0.21210000000000001"/>
    <n v="0.93"/>
    <n v="0.22389999999999999"/>
    <x v="2"/>
    <x v="67"/>
    <n v="155"/>
    <s v="Evening"/>
    <s v="Rush Hour"/>
    <s v="High"/>
    <s v="Dark Cloude"/>
  </r>
  <r>
    <n v="721"/>
    <d v="2011-02-02T00:00:00"/>
    <n v="1"/>
    <n v="0"/>
    <n v="2"/>
    <x v="7"/>
    <b v="0"/>
    <x v="4"/>
    <x v="1"/>
    <n v="0.24"/>
    <n v="0.2576"/>
    <n v="0.93"/>
    <n v="8.9599999999999999E-2"/>
    <x v="3"/>
    <x v="68"/>
    <n v="123"/>
    <s v="Evening"/>
    <s v="Rush Hour"/>
    <s v="Medium"/>
    <s v="More Then  Mild"/>
  </r>
  <r>
    <n v="722"/>
    <d v="2011-02-02T00:00:00"/>
    <n v="1"/>
    <n v="0"/>
    <n v="2"/>
    <x v="8"/>
    <b v="0"/>
    <x v="4"/>
    <x v="1"/>
    <n v="0.22"/>
    <n v="0.2727"/>
    <n v="1"/>
    <n v="0"/>
    <x v="15"/>
    <x v="15"/>
    <n v="61"/>
    <s v="Evening"/>
    <s v="Normal"/>
    <s v="Medium"/>
    <s v="More Then  Mild"/>
  </r>
  <r>
    <n v="723"/>
    <d v="2011-02-02T00:00:00"/>
    <n v="1"/>
    <n v="0"/>
    <n v="2"/>
    <x v="9"/>
    <b v="0"/>
    <x v="4"/>
    <x v="1"/>
    <n v="0.24"/>
    <n v="0.2273"/>
    <n v="0.93"/>
    <n v="0.19400000000000001"/>
    <x v="16"/>
    <x v="55"/>
    <n v="52"/>
    <s v="Evening"/>
    <s v="Normal"/>
    <s v="Medium"/>
    <s v="More Then  Mild"/>
  </r>
  <r>
    <n v="724"/>
    <d v="2011-02-02T00:00:00"/>
    <n v="1"/>
    <n v="0"/>
    <n v="2"/>
    <x v="10"/>
    <b v="0"/>
    <x v="4"/>
    <x v="1"/>
    <n v="0.24"/>
    <n v="0.2273"/>
    <n v="0.93"/>
    <n v="0.22389999999999999"/>
    <x v="1"/>
    <x v="58"/>
    <n v="64"/>
    <s v="Evening"/>
    <s v="Normal"/>
    <s v="Medium"/>
    <s v="More Then  Mild"/>
  </r>
  <r>
    <n v="725"/>
    <d v="2011-02-02T00:00:00"/>
    <n v="1"/>
    <n v="0"/>
    <n v="2"/>
    <x v="11"/>
    <b v="0"/>
    <x v="4"/>
    <x v="0"/>
    <n v="0.34"/>
    <n v="0.33329999999999999"/>
    <n v="0.93"/>
    <n v="0.16420000000000001"/>
    <x v="2"/>
    <x v="69"/>
    <n v="75"/>
    <s v="Evening"/>
    <s v="Normal"/>
    <s v="Medium"/>
    <s v="MildCold"/>
  </r>
  <r>
    <n v="726"/>
    <d v="2011-02-02T00:00:00"/>
    <n v="1"/>
    <n v="0"/>
    <n v="2"/>
    <x v="12"/>
    <b v="0"/>
    <x v="4"/>
    <x v="0"/>
    <n v="0.38"/>
    <n v="0.39389999999999997"/>
    <n v="0.82"/>
    <n v="0.3881"/>
    <x v="15"/>
    <x v="58"/>
    <n v="63"/>
    <s v="Evening"/>
    <s v="Normal"/>
    <s v="Medium"/>
    <s v="MildCold"/>
  </r>
  <r>
    <n v="727"/>
    <d v="2011-02-02T00:00:00"/>
    <n v="1"/>
    <n v="0"/>
    <n v="2"/>
    <x v="13"/>
    <b v="0"/>
    <x v="4"/>
    <x v="0"/>
    <n v="0.38"/>
    <n v="0.39389999999999997"/>
    <n v="0.76"/>
    <n v="0.32840000000000003"/>
    <x v="6"/>
    <x v="9"/>
    <n v="76"/>
    <s v="Evening"/>
    <s v="Normal"/>
    <s v="Medium"/>
    <s v="MildCold"/>
  </r>
  <r>
    <n v="728"/>
    <d v="2011-02-02T00:00:00"/>
    <n v="1"/>
    <n v="0"/>
    <n v="2"/>
    <x v="14"/>
    <b v="0"/>
    <x v="4"/>
    <x v="0"/>
    <n v="0.36"/>
    <n v="0.33329999999999999"/>
    <n v="0.71"/>
    <n v="0.29849999999999999"/>
    <x v="14"/>
    <x v="33"/>
    <n v="103"/>
    <s v="Evening"/>
    <s v="Normal"/>
    <s v="Medium"/>
    <s v="MildCold"/>
  </r>
  <r>
    <n v="729"/>
    <d v="2011-02-02T00:00:00"/>
    <n v="1"/>
    <n v="0"/>
    <n v="2"/>
    <x v="15"/>
    <b v="0"/>
    <x v="4"/>
    <x v="0"/>
    <n v="0.36"/>
    <n v="0.31819999999999998"/>
    <n v="0.53"/>
    <n v="0.52239999999999998"/>
    <x v="10"/>
    <x v="70"/>
    <n v="190"/>
    <s v="Evening"/>
    <s v="Rush Hour"/>
    <s v="High"/>
    <s v="MildCold"/>
  </r>
  <r>
    <n v="730"/>
    <d v="2011-02-02T00:00:00"/>
    <n v="1"/>
    <n v="0"/>
    <n v="2"/>
    <x v="16"/>
    <b v="0"/>
    <x v="4"/>
    <x v="0"/>
    <n v="0.34"/>
    <n v="0.28789999999999999"/>
    <n v="0.42"/>
    <n v="0.55220000000000002"/>
    <x v="10"/>
    <x v="71"/>
    <n v="182"/>
    <s v="Evening"/>
    <s v="Rush Hour"/>
    <s v="High"/>
    <s v="MildCold"/>
  </r>
  <r>
    <n v="731"/>
    <d v="2011-02-02T00:00:00"/>
    <n v="1"/>
    <n v="0"/>
    <n v="2"/>
    <x v="17"/>
    <b v="0"/>
    <x v="4"/>
    <x v="0"/>
    <n v="0.28000000000000003"/>
    <n v="0.2424"/>
    <n v="0.45"/>
    <n v="0.49249999999999999"/>
    <x v="1"/>
    <x v="13"/>
    <n v="91"/>
    <s v="Evening"/>
    <s v="Rush Hour"/>
    <s v="Medium"/>
    <s v="MildCold"/>
  </r>
  <r>
    <n v="732"/>
    <d v="2011-02-02T00:00:00"/>
    <n v="1"/>
    <n v="0"/>
    <n v="2"/>
    <x v="18"/>
    <b v="0"/>
    <x v="4"/>
    <x v="0"/>
    <n v="0.24"/>
    <n v="0.19700000000000001"/>
    <n v="0.48"/>
    <n v="0.55220000000000002"/>
    <x v="3"/>
    <x v="31"/>
    <n v="75"/>
    <s v="Evening"/>
    <s v="Normal"/>
    <s v="Medium"/>
    <s v="MildCold"/>
  </r>
  <r>
    <n v="733"/>
    <d v="2011-02-02T00:00:00"/>
    <n v="1"/>
    <n v="0"/>
    <n v="2"/>
    <x v="19"/>
    <b v="0"/>
    <x v="4"/>
    <x v="0"/>
    <n v="0.22"/>
    <n v="0.19700000000000001"/>
    <n v="0.47"/>
    <n v="0.32840000000000003"/>
    <x v="2"/>
    <x v="44"/>
    <n v="63"/>
    <s v="Evening"/>
    <s v="Normal"/>
    <s v="Medium"/>
    <s v="MildCold"/>
  </r>
  <r>
    <n v="734"/>
    <d v="2011-02-02T00:00:00"/>
    <n v="1"/>
    <n v="0"/>
    <n v="2"/>
    <x v="20"/>
    <b v="0"/>
    <x v="4"/>
    <x v="0"/>
    <n v="0.22"/>
    <n v="0.21210000000000001"/>
    <n v="0.44"/>
    <n v="0.25369999999999998"/>
    <x v="16"/>
    <x v="18"/>
    <n v="40"/>
    <s v="Evening"/>
    <s v="Normal"/>
    <s v="Low"/>
    <s v="MildCold"/>
  </r>
  <r>
    <n v="735"/>
    <d v="2011-02-02T00:00:00"/>
    <n v="1"/>
    <n v="0"/>
    <n v="2"/>
    <x v="21"/>
    <b v="0"/>
    <x v="4"/>
    <x v="0"/>
    <n v="0.2"/>
    <n v="0.16669999999999999"/>
    <n v="0.44"/>
    <n v="0.44779999999999998"/>
    <x v="1"/>
    <x v="72"/>
    <n v="32"/>
    <s v="Evening"/>
    <s v="Normal"/>
    <s v="Low"/>
    <s v="MildCold"/>
  </r>
  <r>
    <n v="736"/>
    <d v="2011-02-03T00:00:00"/>
    <n v="1"/>
    <n v="0"/>
    <n v="2"/>
    <x v="22"/>
    <b v="0"/>
    <x v="5"/>
    <x v="0"/>
    <n v="0.2"/>
    <n v="0.16669999999999999"/>
    <n v="0.4"/>
    <n v="0.44779999999999998"/>
    <x v="2"/>
    <x v="27"/>
    <n v="12"/>
    <s v="Afternoon"/>
    <s v="Normal"/>
    <s v="Low"/>
    <s v="MildCold"/>
  </r>
  <r>
    <n v="737"/>
    <d v="2011-02-03T00:00:00"/>
    <n v="1"/>
    <n v="0"/>
    <n v="2"/>
    <x v="0"/>
    <b v="0"/>
    <x v="5"/>
    <x v="0"/>
    <n v="0.2"/>
    <n v="0.1515"/>
    <n v="0.44"/>
    <n v="0.52239999999999998"/>
    <x v="0"/>
    <x v="2"/>
    <n v="5"/>
    <s v="Night"/>
    <s v="Normal"/>
    <s v="Low"/>
    <s v="MildCold"/>
  </r>
  <r>
    <n v="738"/>
    <d v="2011-02-03T00:00:00"/>
    <n v="1"/>
    <n v="0"/>
    <n v="2"/>
    <x v="1"/>
    <b v="0"/>
    <x v="5"/>
    <x v="0"/>
    <n v="0.18"/>
    <n v="0.16669999999999999"/>
    <n v="0.43"/>
    <n v="0.25369999999999998"/>
    <x v="0"/>
    <x v="3"/>
    <n v="2"/>
    <s v="Night"/>
    <s v="Normal"/>
    <s v="Low"/>
    <s v="MildCold"/>
  </r>
  <r>
    <n v="739"/>
    <d v="2011-02-03T00:00:00"/>
    <n v="1"/>
    <n v="0"/>
    <n v="2"/>
    <x v="2"/>
    <b v="0"/>
    <x v="5"/>
    <x v="0"/>
    <n v="0.18"/>
    <n v="0.16669999999999999"/>
    <n v="0.43"/>
    <n v="0.25369999999999998"/>
    <x v="0"/>
    <x v="25"/>
    <n v="1"/>
    <s v="Night"/>
    <s v="Normal"/>
    <s v="Low"/>
    <s v="MildCold"/>
  </r>
  <r>
    <n v="740"/>
    <d v="2011-02-03T00:00:00"/>
    <n v="1"/>
    <n v="0"/>
    <n v="2"/>
    <x v="23"/>
    <b v="0"/>
    <x v="5"/>
    <x v="0"/>
    <n v="0.16"/>
    <n v="0.13639999999999999"/>
    <n v="0.5"/>
    <n v="0.29849999999999999"/>
    <x v="0"/>
    <x v="3"/>
    <n v="2"/>
    <s v="Night"/>
    <s v="Normal"/>
    <s v="Low"/>
    <s v="MildCold"/>
  </r>
  <r>
    <n v="741"/>
    <d v="2011-02-03T00:00:00"/>
    <n v="1"/>
    <n v="0"/>
    <n v="2"/>
    <x v="4"/>
    <b v="0"/>
    <x v="5"/>
    <x v="0"/>
    <n v="0.16"/>
    <n v="0.13639999999999999"/>
    <n v="0.43"/>
    <n v="0.35820000000000002"/>
    <x v="0"/>
    <x v="73"/>
    <n v="39"/>
    <s v="Evening"/>
    <s v="Normal"/>
    <s v="Low"/>
    <s v="MildCold"/>
  </r>
  <r>
    <n v="742"/>
    <d v="2011-02-03T00:00:00"/>
    <n v="1"/>
    <n v="0"/>
    <n v="2"/>
    <x v="5"/>
    <b v="0"/>
    <x v="5"/>
    <x v="0"/>
    <n v="0.14000000000000001"/>
    <n v="0.1212"/>
    <n v="0.5"/>
    <n v="0.32840000000000003"/>
    <x v="2"/>
    <x v="74"/>
    <n v="87"/>
    <s v="Evening"/>
    <s v="Rush Hour"/>
    <s v="Medium"/>
    <s v="MildCold"/>
  </r>
  <r>
    <n v="743"/>
    <d v="2011-02-03T00:00:00"/>
    <n v="1"/>
    <n v="0"/>
    <n v="2"/>
    <x v="6"/>
    <b v="0"/>
    <x v="5"/>
    <x v="0"/>
    <n v="0.14000000000000001"/>
    <n v="0.1212"/>
    <n v="0.5"/>
    <n v="0.35820000000000002"/>
    <x v="3"/>
    <x v="75"/>
    <n v="188"/>
    <s v="Evening"/>
    <s v="Rush Hour"/>
    <s v="High"/>
    <s v="MildCold"/>
  </r>
  <r>
    <n v="744"/>
    <d v="2011-02-03T00:00:00"/>
    <n v="1"/>
    <n v="0"/>
    <n v="2"/>
    <x v="7"/>
    <b v="0"/>
    <x v="5"/>
    <x v="0"/>
    <n v="0.16"/>
    <n v="0.13639999999999999"/>
    <n v="0.47"/>
    <n v="0.29849999999999999"/>
    <x v="9"/>
    <x v="76"/>
    <n v="133"/>
    <s v="Evening"/>
    <s v="Rush Hour"/>
    <s v="Medium"/>
    <s v="MildCold"/>
  </r>
  <r>
    <n v="745"/>
    <d v="2011-02-03T00:00:00"/>
    <n v="1"/>
    <n v="0"/>
    <n v="2"/>
    <x v="8"/>
    <b v="0"/>
    <x v="5"/>
    <x v="0"/>
    <n v="0.18"/>
    <n v="0.1515"/>
    <n v="0.43"/>
    <n v="0.32840000000000003"/>
    <x v="15"/>
    <x v="29"/>
    <n v="52"/>
    <s v="Evening"/>
    <s v="Normal"/>
    <s v="Medium"/>
    <s v="MildCold"/>
  </r>
  <r>
    <n v="746"/>
    <d v="2011-02-03T00:00:00"/>
    <n v="1"/>
    <n v="0"/>
    <n v="2"/>
    <x v="9"/>
    <b v="0"/>
    <x v="5"/>
    <x v="0"/>
    <n v="0.18"/>
    <n v="0.13639999999999999"/>
    <n v="0.43"/>
    <n v="0.44779999999999998"/>
    <x v="5"/>
    <x v="77"/>
    <n v="64"/>
    <s v="Evening"/>
    <s v="Normal"/>
    <s v="Medium"/>
    <s v="MildCold"/>
  </r>
  <r>
    <n v="747"/>
    <d v="2011-02-03T00:00:00"/>
    <n v="1"/>
    <n v="0"/>
    <n v="2"/>
    <x v="10"/>
    <b v="0"/>
    <x v="5"/>
    <x v="0"/>
    <n v="0.2"/>
    <n v="0.18179999999999999"/>
    <n v="0.4"/>
    <n v="0.35820000000000002"/>
    <x v="15"/>
    <x v="78"/>
    <n v="69"/>
    <s v="Evening"/>
    <s v="Normal"/>
    <s v="Medium"/>
    <s v="MildCold"/>
  </r>
  <r>
    <n v="748"/>
    <d v="2011-02-03T00:00:00"/>
    <n v="1"/>
    <n v="0"/>
    <n v="2"/>
    <x v="11"/>
    <b v="0"/>
    <x v="5"/>
    <x v="0"/>
    <n v="0.2"/>
    <n v="0.16669999999999999"/>
    <n v="0.4"/>
    <n v="0.41789999999999999"/>
    <x v="3"/>
    <x v="55"/>
    <n v="51"/>
    <s v="Evening"/>
    <s v="Normal"/>
    <s v="Medium"/>
    <s v="MildCold"/>
  </r>
  <r>
    <n v="749"/>
    <d v="2011-02-03T00:00:00"/>
    <n v="1"/>
    <n v="0"/>
    <n v="2"/>
    <x v="12"/>
    <b v="0"/>
    <x v="5"/>
    <x v="0"/>
    <n v="0.22"/>
    <n v="0.19700000000000001"/>
    <n v="0.37"/>
    <n v="0.3881"/>
    <x v="3"/>
    <x v="79"/>
    <n v="47"/>
    <s v="Evening"/>
    <s v="Normal"/>
    <s v="Low"/>
    <s v="MildCold"/>
  </r>
  <r>
    <n v="750"/>
    <d v="2011-02-03T00:00:00"/>
    <n v="1"/>
    <n v="0"/>
    <n v="2"/>
    <x v="13"/>
    <b v="0"/>
    <x v="5"/>
    <x v="0"/>
    <n v="0.22"/>
    <n v="0.19700000000000001"/>
    <n v="0.37"/>
    <n v="0.32840000000000003"/>
    <x v="3"/>
    <x v="10"/>
    <n v="60"/>
    <s v="Evening"/>
    <s v="Normal"/>
    <s v="Medium"/>
    <s v="MildCold"/>
  </r>
  <r>
    <n v="751"/>
    <d v="2011-02-03T00:00:00"/>
    <n v="1"/>
    <n v="0"/>
    <n v="2"/>
    <x v="14"/>
    <b v="0"/>
    <x v="5"/>
    <x v="0"/>
    <n v="0.22"/>
    <n v="0.21210000000000001"/>
    <n v="0.37"/>
    <n v="0.25369999999999998"/>
    <x v="16"/>
    <x v="80"/>
    <n v="78"/>
    <s v="Evening"/>
    <s v="Normal"/>
    <s v="Medium"/>
    <s v="MildCold"/>
  </r>
  <r>
    <n v="752"/>
    <d v="2011-02-03T00:00:00"/>
    <n v="1"/>
    <n v="0"/>
    <n v="2"/>
    <x v="15"/>
    <b v="0"/>
    <x v="5"/>
    <x v="0"/>
    <n v="0.2"/>
    <n v="0.19700000000000001"/>
    <n v="0.4"/>
    <n v="0.19400000000000001"/>
    <x v="16"/>
    <x v="81"/>
    <n v="175"/>
    <s v="Evening"/>
    <s v="Rush Hour"/>
    <s v="High"/>
    <s v="MildCold"/>
  </r>
  <r>
    <n v="753"/>
    <d v="2011-02-03T00:00:00"/>
    <n v="1"/>
    <n v="0"/>
    <n v="2"/>
    <x v="16"/>
    <b v="0"/>
    <x v="5"/>
    <x v="0"/>
    <n v="0.2"/>
    <n v="0.21210000000000001"/>
    <n v="0.4"/>
    <n v="0.16420000000000001"/>
    <x v="15"/>
    <x v="82"/>
    <n v="147"/>
    <s v="Evening"/>
    <s v="Rush Hour"/>
    <s v="Medium"/>
    <s v="MildCold"/>
  </r>
  <r>
    <n v="754"/>
    <d v="2011-02-03T00:00:00"/>
    <n v="1"/>
    <n v="0"/>
    <n v="2"/>
    <x v="17"/>
    <b v="0"/>
    <x v="5"/>
    <x v="0"/>
    <n v="0.2"/>
    <n v="0.2576"/>
    <n v="0.4"/>
    <n v="0"/>
    <x v="3"/>
    <x v="83"/>
    <n v="96"/>
    <s v="Evening"/>
    <s v="Rush Hour"/>
    <s v="Medium"/>
    <s v="MildCold"/>
  </r>
  <r>
    <n v="755"/>
    <d v="2011-02-03T00:00:00"/>
    <n v="1"/>
    <n v="0"/>
    <n v="2"/>
    <x v="18"/>
    <b v="0"/>
    <x v="5"/>
    <x v="0"/>
    <n v="0.2"/>
    <n v="0.2273"/>
    <n v="0.47"/>
    <n v="8.9599999999999999E-2"/>
    <x v="2"/>
    <x v="50"/>
    <n v="109"/>
    <s v="Evening"/>
    <s v="Normal"/>
    <s v="Medium"/>
    <s v="MildCold"/>
  </r>
  <r>
    <n v="756"/>
    <d v="2011-02-03T00:00:00"/>
    <n v="1"/>
    <n v="0"/>
    <n v="2"/>
    <x v="19"/>
    <b v="0"/>
    <x v="5"/>
    <x v="0"/>
    <n v="0.18"/>
    <n v="0.21210000000000001"/>
    <n v="0.55000000000000004"/>
    <n v="0.1045"/>
    <x v="2"/>
    <x v="52"/>
    <n v="54"/>
    <s v="Evening"/>
    <s v="Normal"/>
    <s v="Medium"/>
    <s v="MildCold"/>
  </r>
  <r>
    <n v="757"/>
    <d v="2011-02-03T00:00:00"/>
    <n v="1"/>
    <n v="0"/>
    <n v="2"/>
    <x v="20"/>
    <b v="0"/>
    <x v="5"/>
    <x v="0"/>
    <n v="0.18"/>
    <n v="0.21210000000000001"/>
    <n v="0.51"/>
    <n v="8.9599999999999999E-2"/>
    <x v="15"/>
    <x v="73"/>
    <n v="41"/>
    <s v="Evening"/>
    <s v="Normal"/>
    <s v="Low"/>
    <s v="MildCold"/>
  </r>
  <r>
    <n v="758"/>
    <d v="2011-02-03T00:00:00"/>
    <n v="1"/>
    <n v="0"/>
    <n v="2"/>
    <x v="21"/>
    <b v="0"/>
    <x v="5"/>
    <x v="0"/>
    <n v="0.2"/>
    <n v="0.2273"/>
    <n v="0.47"/>
    <n v="0.1045"/>
    <x v="3"/>
    <x v="6"/>
    <n v="38"/>
    <s v="Evening"/>
    <s v="Normal"/>
    <s v="Low"/>
    <s v="MildCold"/>
  </r>
  <r>
    <n v="759"/>
    <d v="2011-02-04T00:00:00"/>
    <n v="1"/>
    <n v="0"/>
    <n v="2"/>
    <x v="22"/>
    <b v="0"/>
    <x v="6"/>
    <x v="1"/>
    <n v="0.2"/>
    <n v="0.2576"/>
    <n v="0.44"/>
    <n v="0"/>
    <x v="1"/>
    <x v="23"/>
    <n v="13"/>
    <s v="Afternoon"/>
    <s v="Normal"/>
    <s v="Low"/>
    <s v="More Then  Mild"/>
  </r>
  <r>
    <n v="760"/>
    <d v="2011-02-04T00:00:00"/>
    <n v="1"/>
    <n v="0"/>
    <n v="2"/>
    <x v="0"/>
    <b v="0"/>
    <x v="6"/>
    <x v="1"/>
    <n v="0.16"/>
    <n v="0.2273"/>
    <n v="0.59"/>
    <n v="0"/>
    <x v="0"/>
    <x v="24"/>
    <n v="7"/>
    <s v="Morning"/>
    <s v="Normal"/>
    <s v="Low"/>
    <s v="More Then  Mild"/>
  </r>
  <r>
    <n v="761"/>
    <d v="2011-02-04T00:00:00"/>
    <n v="1"/>
    <n v="0"/>
    <n v="2"/>
    <x v="1"/>
    <b v="0"/>
    <x v="6"/>
    <x v="1"/>
    <n v="0.14000000000000001"/>
    <n v="0.16669999999999999"/>
    <n v="0.63"/>
    <n v="0.1045"/>
    <x v="0"/>
    <x v="25"/>
    <n v="1"/>
    <s v="Night"/>
    <s v="Normal"/>
    <s v="Low"/>
    <s v="More Then  Mild"/>
  </r>
  <r>
    <n v="762"/>
    <d v="2011-02-04T00:00:00"/>
    <n v="1"/>
    <n v="0"/>
    <n v="2"/>
    <x v="2"/>
    <b v="0"/>
    <x v="6"/>
    <x v="1"/>
    <n v="0.14000000000000001"/>
    <n v="0.16669999999999999"/>
    <n v="0.63"/>
    <n v="0.1045"/>
    <x v="0"/>
    <x v="25"/>
    <n v="1"/>
    <s v="Night"/>
    <s v="Normal"/>
    <s v="Low"/>
    <s v="More Then  Mild"/>
  </r>
  <r>
    <n v="763"/>
    <d v="2011-02-04T00:00:00"/>
    <n v="1"/>
    <n v="0"/>
    <n v="2"/>
    <x v="23"/>
    <b v="0"/>
    <x v="6"/>
    <x v="1"/>
    <n v="0.14000000000000001"/>
    <n v="0.1515"/>
    <n v="0.63"/>
    <n v="0.1343"/>
    <x v="0"/>
    <x v="24"/>
    <n v="7"/>
    <s v="Morning"/>
    <s v="Normal"/>
    <s v="Low"/>
    <s v="More Then  Mild"/>
  </r>
  <r>
    <n v="764"/>
    <d v="2011-02-04T00:00:00"/>
    <n v="1"/>
    <n v="0"/>
    <n v="2"/>
    <x v="4"/>
    <b v="0"/>
    <x v="6"/>
    <x v="1"/>
    <n v="0.16"/>
    <n v="0.2273"/>
    <n v="0.55000000000000004"/>
    <n v="0"/>
    <x v="15"/>
    <x v="84"/>
    <n v="28"/>
    <s v="Evening"/>
    <s v="Normal"/>
    <s v="Low"/>
    <s v="More Then  Mild"/>
  </r>
  <r>
    <n v="765"/>
    <d v="2011-02-04T00:00:00"/>
    <n v="1"/>
    <n v="0"/>
    <n v="2"/>
    <x v="5"/>
    <b v="0"/>
    <x v="6"/>
    <x v="0"/>
    <n v="0.14000000000000001"/>
    <n v="0.21210000000000001"/>
    <n v="0.59"/>
    <n v="0"/>
    <x v="0"/>
    <x v="30"/>
    <n v="87"/>
    <s v="Evening"/>
    <s v="Rush Hour"/>
    <s v="Medium"/>
    <s v="MildCold"/>
  </r>
  <r>
    <n v="766"/>
    <d v="2011-02-04T00:00:00"/>
    <n v="1"/>
    <n v="0"/>
    <n v="2"/>
    <x v="6"/>
    <b v="0"/>
    <x v="6"/>
    <x v="0"/>
    <n v="0.14000000000000001"/>
    <n v="0.1515"/>
    <n v="0.74"/>
    <n v="0.1343"/>
    <x v="1"/>
    <x v="85"/>
    <n v="220"/>
    <s v="Evening"/>
    <s v="Rush Hour"/>
    <s v="High"/>
    <s v="MildCold"/>
  </r>
  <r>
    <n v="767"/>
    <d v="2011-02-04T00:00:00"/>
    <n v="1"/>
    <n v="0"/>
    <n v="2"/>
    <x v="7"/>
    <b v="0"/>
    <x v="6"/>
    <x v="1"/>
    <n v="0.16"/>
    <n v="0.18179999999999999"/>
    <n v="0.8"/>
    <n v="0.1343"/>
    <x v="1"/>
    <x v="86"/>
    <n v="127"/>
    <s v="Evening"/>
    <s v="Rush Hour"/>
    <s v="Medium"/>
    <s v="More Then  Mild"/>
  </r>
  <r>
    <n v="768"/>
    <d v="2011-02-04T00:00:00"/>
    <n v="1"/>
    <n v="0"/>
    <n v="2"/>
    <x v="8"/>
    <b v="0"/>
    <x v="6"/>
    <x v="1"/>
    <n v="0.2"/>
    <n v="0.21210000000000001"/>
    <n v="0.51"/>
    <n v="0.1343"/>
    <x v="16"/>
    <x v="34"/>
    <n v="51"/>
    <s v="Evening"/>
    <s v="Normal"/>
    <s v="Medium"/>
    <s v="More Then  Mild"/>
  </r>
  <r>
    <n v="769"/>
    <d v="2011-02-04T00:00:00"/>
    <n v="1"/>
    <n v="0"/>
    <n v="2"/>
    <x v="9"/>
    <b v="0"/>
    <x v="6"/>
    <x v="0"/>
    <n v="0.22"/>
    <n v="0.2273"/>
    <n v="0.51"/>
    <n v="0.16420000000000001"/>
    <x v="1"/>
    <x v="58"/>
    <n v="64"/>
    <s v="Evening"/>
    <s v="Normal"/>
    <s v="Medium"/>
    <s v="MildCold"/>
  </r>
  <r>
    <n v="770"/>
    <d v="2011-02-04T00:00:00"/>
    <n v="1"/>
    <n v="0"/>
    <n v="2"/>
    <x v="10"/>
    <b v="0"/>
    <x v="6"/>
    <x v="1"/>
    <n v="0.24"/>
    <n v="0.2424"/>
    <n v="0.48"/>
    <n v="0.16420000000000001"/>
    <x v="14"/>
    <x v="51"/>
    <n v="86"/>
    <s v="Evening"/>
    <s v="Normal"/>
    <s v="Medium"/>
    <s v="More Then  Mild"/>
  </r>
  <r>
    <n v="771"/>
    <d v="2011-02-04T00:00:00"/>
    <n v="1"/>
    <n v="0"/>
    <n v="2"/>
    <x v="11"/>
    <b v="0"/>
    <x v="6"/>
    <x v="1"/>
    <n v="0.26"/>
    <n v="0.2576"/>
    <n v="0.5"/>
    <n v="0.22389999999999999"/>
    <x v="5"/>
    <x v="80"/>
    <n v="82"/>
    <s v="Evening"/>
    <s v="Normal"/>
    <s v="Medium"/>
    <s v="More Then  Mild"/>
  </r>
  <r>
    <n v="772"/>
    <d v="2011-02-04T00:00:00"/>
    <n v="1"/>
    <n v="0"/>
    <n v="2"/>
    <x v="12"/>
    <b v="0"/>
    <x v="6"/>
    <x v="1"/>
    <n v="0.28000000000000003"/>
    <n v="0.2727"/>
    <n v="0.45"/>
    <n v="0.16420000000000001"/>
    <x v="17"/>
    <x v="87"/>
    <n v="91"/>
    <s v="Evening"/>
    <s v="Normal"/>
    <s v="Medium"/>
    <s v="More Then  Mild"/>
  </r>
  <r>
    <n v="773"/>
    <d v="2011-02-04T00:00:00"/>
    <n v="1"/>
    <n v="0"/>
    <n v="2"/>
    <x v="13"/>
    <b v="0"/>
    <x v="6"/>
    <x v="1"/>
    <n v="0.28000000000000003"/>
    <n v="0.2727"/>
    <n v="0.48"/>
    <n v="0.25369999999999998"/>
    <x v="5"/>
    <x v="88"/>
    <n v="90"/>
    <s v="Evening"/>
    <s v="Normal"/>
    <s v="Medium"/>
    <s v="More Then  Mild"/>
  </r>
  <r>
    <n v="774"/>
    <d v="2011-02-04T00:00:00"/>
    <n v="1"/>
    <n v="0"/>
    <n v="2"/>
    <x v="14"/>
    <b v="0"/>
    <x v="6"/>
    <x v="1"/>
    <n v="0.3"/>
    <n v="0.28789999999999999"/>
    <n v="0.42"/>
    <n v="0.22389999999999999"/>
    <x v="14"/>
    <x v="89"/>
    <n v="99"/>
    <s v="Evening"/>
    <s v="Normal"/>
    <s v="Medium"/>
    <s v="More Then  Mild"/>
  </r>
  <r>
    <n v="775"/>
    <d v="2011-02-04T00:00:00"/>
    <n v="1"/>
    <n v="0"/>
    <n v="2"/>
    <x v="15"/>
    <b v="0"/>
    <x v="6"/>
    <x v="1"/>
    <n v="0.26"/>
    <n v="0.2727"/>
    <n v="0.56000000000000005"/>
    <n v="0.1343"/>
    <x v="6"/>
    <x v="90"/>
    <n v="205"/>
    <s v="Evening"/>
    <s v="Rush Hour"/>
    <s v="High"/>
    <s v="More Then  Mild"/>
  </r>
  <r>
    <n v="776"/>
    <d v="2011-02-04T00:00:00"/>
    <n v="1"/>
    <n v="0"/>
    <n v="2"/>
    <x v="16"/>
    <b v="0"/>
    <x v="6"/>
    <x v="1"/>
    <n v="0.24"/>
    <n v="0.2576"/>
    <n v="0.6"/>
    <n v="0.1045"/>
    <x v="1"/>
    <x v="91"/>
    <n v="155"/>
    <s v="Evening"/>
    <s v="Rush Hour"/>
    <s v="High"/>
    <s v="More Then  Mild"/>
  </r>
  <r>
    <n v="777"/>
    <d v="2011-02-04T00:00:00"/>
    <n v="1"/>
    <n v="0"/>
    <n v="2"/>
    <x v="17"/>
    <b v="0"/>
    <x v="6"/>
    <x v="1"/>
    <n v="0.24"/>
    <n v="0.2424"/>
    <n v="0.65"/>
    <n v="0.1343"/>
    <x v="2"/>
    <x v="92"/>
    <n v="103"/>
    <s v="Evening"/>
    <s v="Rush Hour"/>
    <s v="Medium"/>
    <s v="More Then  Mild"/>
  </r>
  <r>
    <n v="778"/>
    <d v="2011-02-04T00:00:00"/>
    <n v="1"/>
    <n v="0"/>
    <n v="2"/>
    <x v="18"/>
    <b v="0"/>
    <x v="6"/>
    <x v="1"/>
    <n v="0.24"/>
    <n v="0.2424"/>
    <n v="0.65"/>
    <n v="0.16420000000000001"/>
    <x v="15"/>
    <x v="62"/>
    <n v="71"/>
    <s v="Evening"/>
    <s v="Normal"/>
    <s v="Medium"/>
    <s v="More Then  Mild"/>
  </r>
  <r>
    <n v="779"/>
    <d v="2011-02-04T00:00:00"/>
    <n v="1"/>
    <n v="0"/>
    <n v="2"/>
    <x v="19"/>
    <b v="0"/>
    <x v="6"/>
    <x v="1"/>
    <n v="0.24"/>
    <n v="0.2424"/>
    <n v="0.7"/>
    <n v="0.16420000000000001"/>
    <x v="15"/>
    <x v="46"/>
    <n v="43"/>
    <s v="Evening"/>
    <s v="Normal"/>
    <s v="Low"/>
    <s v="More Then  Mild"/>
  </r>
  <r>
    <n v="780"/>
    <d v="2011-02-04T00:00:00"/>
    <n v="1"/>
    <n v="0"/>
    <n v="2"/>
    <x v="20"/>
    <b v="0"/>
    <x v="6"/>
    <x v="1"/>
    <n v="0.24"/>
    <n v="0.2424"/>
    <n v="0.65"/>
    <n v="0.16420000000000001"/>
    <x v="2"/>
    <x v="57"/>
    <n v="46"/>
    <s v="Evening"/>
    <s v="Normal"/>
    <s v="Low"/>
    <s v="More Then  Mild"/>
  </r>
  <r>
    <n v="781"/>
    <d v="2011-02-04T00:00:00"/>
    <n v="1"/>
    <n v="0"/>
    <n v="2"/>
    <x v="21"/>
    <b v="0"/>
    <x v="6"/>
    <x v="1"/>
    <n v="0.24"/>
    <n v="0.2424"/>
    <n v="0.7"/>
    <n v="0.1343"/>
    <x v="2"/>
    <x v="20"/>
    <n v="31"/>
    <s v="Evening"/>
    <s v="Normal"/>
    <s v="Low"/>
    <s v="More Then  Mild"/>
  </r>
  <r>
    <n v="782"/>
    <d v="2011-02-05T00:00:00"/>
    <n v="1"/>
    <n v="0"/>
    <n v="2"/>
    <x v="22"/>
    <b v="0"/>
    <x v="0"/>
    <x v="1"/>
    <n v="0.24"/>
    <n v="0.2424"/>
    <n v="0.7"/>
    <n v="0.16420000000000001"/>
    <x v="1"/>
    <x v="93"/>
    <n v="39"/>
    <s v="Evening"/>
    <s v="Normal"/>
    <s v="Low"/>
    <s v="More Then  Mild"/>
  </r>
  <r>
    <n v="783"/>
    <d v="2011-02-05T00:00:00"/>
    <n v="1"/>
    <n v="0"/>
    <n v="2"/>
    <x v="0"/>
    <b v="0"/>
    <x v="0"/>
    <x v="1"/>
    <n v="0.24"/>
    <n v="0.2424"/>
    <n v="0.65"/>
    <n v="0.16420000000000001"/>
    <x v="2"/>
    <x v="65"/>
    <n v="18"/>
    <s v="Evening"/>
    <s v="Normal"/>
    <s v="Low"/>
    <s v="More Then  Mild"/>
  </r>
  <r>
    <n v="784"/>
    <d v="2011-02-05T00:00:00"/>
    <n v="1"/>
    <n v="0"/>
    <n v="2"/>
    <x v="1"/>
    <b v="0"/>
    <x v="0"/>
    <x v="1"/>
    <n v="0.24"/>
    <n v="0.2424"/>
    <n v="0.75"/>
    <n v="0.16420000000000001"/>
    <x v="16"/>
    <x v="94"/>
    <n v="17"/>
    <s v="Afternoon"/>
    <s v="Normal"/>
    <s v="Low"/>
    <s v="More Then  Mild"/>
  </r>
  <r>
    <n v="785"/>
    <d v="2011-02-05T00:00:00"/>
    <n v="1"/>
    <n v="0"/>
    <n v="2"/>
    <x v="2"/>
    <b v="0"/>
    <x v="0"/>
    <x v="1"/>
    <n v="0.24"/>
    <n v="0.2424"/>
    <n v="0.75"/>
    <n v="0.16420000000000001"/>
    <x v="2"/>
    <x v="23"/>
    <n v="11"/>
    <s v="Morning"/>
    <s v="Normal"/>
    <s v="Low"/>
    <s v="More Then  Mild"/>
  </r>
  <r>
    <n v="786"/>
    <d v="2011-02-05T00:00:00"/>
    <n v="1"/>
    <n v="0"/>
    <n v="2"/>
    <x v="3"/>
    <b v="0"/>
    <x v="0"/>
    <x v="2"/>
    <n v="0.22"/>
    <n v="0.2273"/>
    <n v="0.93"/>
    <n v="0.1343"/>
    <x v="0"/>
    <x v="39"/>
    <n v="8"/>
    <s v="Morning"/>
    <s v="Normal"/>
    <s v="Low"/>
    <s v="Dark Cloude"/>
  </r>
  <r>
    <n v="787"/>
    <d v="2011-02-05T00:00:00"/>
    <n v="1"/>
    <n v="0"/>
    <n v="2"/>
    <x v="23"/>
    <b v="0"/>
    <x v="0"/>
    <x v="2"/>
    <n v="0.2"/>
    <n v="0.2273"/>
    <n v="1"/>
    <n v="8.9599999999999999E-2"/>
    <x v="0"/>
    <x v="95"/>
    <n v="9"/>
    <s v="Morning"/>
    <s v="Normal"/>
    <s v="Low"/>
    <s v="Dark Cloude"/>
  </r>
  <r>
    <n v="788"/>
    <d v="2011-02-05T00:00:00"/>
    <n v="1"/>
    <n v="0"/>
    <n v="2"/>
    <x v="4"/>
    <b v="0"/>
    <x v="0"/>
    <x v="2"/>
    <n v="0.2"/>
    <n v="0.2576"/>
    <n v="1"/>
    <n v="0"/>
    <x v="0"/>
    <x v="4"/>
    <n v="4"/>
    <s v="Night"/>
    <s v="Normal"/>
    <s v="Low"/>
    <s v="Dark Cloude"/>
  </r>
  <r>
    <n v="789"/>
    <d v="2011-02-05T00:00:00"/>
    <n v="1"/>
    <n v="0"/>
    <n v="2"/>
    <x v="5"/>
    <b v="0"/>
    <x v="0"/>
    <x v="2"/>
    <n v="0.22"/>
    <n v="0.2576"/>
    <n v="0.93"/>
    <n v="8.9599999999999999E-2"/>
    <x v="0"/>
    <x v="4"/>
    <n v="4"/>
    <s v="Night"/>
    <s v="Rush Hour"/>
    <s v="Low"/>
    <s v="Dark Cloude"/>
  </r>
  <r>
    <n v="790"/>
    <d v="2011-02-05T00:00:00"/>
    <n v="1"/>
    <n v="0"/>
    <n v="2"/>
    <x v="6"/>
    <b v="0"/>
    <x v="0"/>
    <x v="2"/>
    <n v="0.2"/>
    <n v="0.2273"/>
    <n v="1"/>
    <n v="8.9599999999999999E-2"/>
    <x v="0"/>
    <x v="23"/>
    <n v="10"/>
    <s v="Morning"/>
    <s v="Rush Hour"/>
    <s v="Low"/>
    <s v="Dark Cloude"/>
  </r>
  <r>
    <n v="791"/>
    <d v="2011-02-05T00:00:00"/>
    <n v="1"/>
    <n v="0"/>
    <n v="2"/>
    <x v="7"/>
    <b v="0"/>
    <x v="0"/>
    <x v="2"/>
    <n v="0.2"/>
    <n v="0.2273"/>
    <n v="1"/>
    <n v="8.9599999999999999E-2"/>
    <x v="1"/>
    <x v="65"/>
    <n v="20"/>
    <s v="Evening"/>
    <s v="Rush Hour"/>
    <s v="Low"/>
    <s v="Dark Cloude"/>
  </r>
  <r>
    <n v="792"/>
    <d v="2011-02-05T00:00:00"/>
    <n v="1"/>
    <n v="0"/>
    <n v="2"/>
    <x v="8"/>
    <b v="0"/>
    <x v="0"/>
    <x v="2"/>
    <n v="0.2"/>
    <n v="0.21210000000000001"/>
    <n v="1"/>
    <n v="0.1343"/>
    <x v="1"/>
    <x v="5"/>
    <n v="34"/>
    <s v="Evening"/>
    <s v="Normal"/>
    <s v="Low"/>
    <s v="Dark Cloude"/>
  </r>
  <r>
    <n v="793"/>
    <d v="2011-02-05T00:00:00"/>
    <n v="1"/>
    <n v="0"/>
    <n v="2"/>
    <x v="9"/>
    <b v="0"/>
    <x v="0"/>
    <x v="2"/>
    <n v="0.22"/>
    <n v="0.2273"/>
    <n v="1"/>
    <n v="0.1343"/>
    <x v="2"/>
    <x v="34"/>
    <n v="47"/>
    <s v="Evening"/>
    <s v="Normal"/>
    <s v="Low"/>
    <s v="Dark Cloude"/>
  </r>
  <r>
    <n v="794"/>
    <d v="2011-02-05T00:00:00"/>
    <n v="1"/>
    <n v="0"/>
    <n v="2"/>
    <x v="10"/>
    <b v="0"/>
    <x v="0"/>
    <x v="2"/>
    <n v="0.22"/>
    <n v="0.2273"/>
    <n v="1"/>
    <n v="0.16420000000000001"/>
    <x v="6"/>
    <x v="17"/>
    <n v="52"/>
    <s v="Evening"/>
    <s v="Normal"/>
    <s v="Medium"/>
    <s v="Dark Cloude"/>
  </r>
  <r>
    <n v="795"/>
    <d v="2011-02-05T00:00:00"/>
    <n v="1"/>
    <n v="0"/>
    <n v="2"/>
    <x v="11"/>
    <b v="0"/>
    <x v="0"/>
    <x v="2"/>
    <n v="0.22"/>
    <n v="0.2273"/>
    <n v="1"/>
    <n v="0.16420000000000001"/>
    <x v="6"/>
    <x v="44"/>
    <n v="72"/>
    <s v="Evening"/>
    <s v="Normal"/>
    <s v="Medium"/>
    <s v="Dark Cloude"/>
  </r>
  <r>
    <n v="796"/>
    <d v="2011-02-05T00:00:00"/>
    <n v="1"/>
    <n v="0"/>
    <n v="2"/>
    <x v="12"/>
    <b v="0"/>
    <x v="0"/>
    <x v="2"/>
    <n v="0.22"/>
    <n v="0.2727"/>
    <n v="1"/>
    <n v="0"/>
    <x v="16"/>
    <x v="29"/>
    <n v="55"/>
    <s v="Evening"/>
    <s v="Normal"/>
    <s v="Medium"/>
    <s v="Dark Cloude"/>
  </r>
  <r>
    <n v="797"/>
    <d v="2011-02-05T00:00:00"/>
    <n v="1"/>
    <n v="0"/>
    <n v="2"/>
    <x v="13"/>
    <b v="0"/>
    <x v="0"/>
    <x v="2"/>
    <n v="0.22"/>
    <n v="0.2727"/>
    <n v="1"/>
    <n v="0"/>
    <x v="18"/>
    <x v="56"/>
    <n v="60"/>
    <s v="Evening"/>
    <s v="Normal"/>
    <s v="Medium"/>
    <s v="Dark Cloude"/>
  </r>
  <r>
    <n v="798"/>
    <d v="2011-02-05T00:00:00"/>
    <n v="1"/>
    <n v="0"/>
    <n v="2"/>
    <x v="14"/>
    <b v="0"/>
    <x v="0"/>
    <x v="2"/>
    <n v="0.22"/>
    <n v="0.2273"/>
    <n v="1"/>
    <n v="0.1343"/>
    <x v="14"/>
    <x v="96"/>
    <n v="71"/>
    <s v="Evening"/>
    <s v="Normal"/>
    <s v="Medium"/>
    <s v="Dark Cloude"/>
  </r>
  <r>
    <n v="799"/>
    <d v="2011-02-05T00:00:00"/>
    <n v="1"/>
    <n v="0"/>
    <n v="2"/>
    <x v="15"/>
    <b v="0"/>
    <x v="0"/>
    <x v="1"/>
    <n v="0.24"/>
    <n v="0.21210000000000001"/>
    <n v="1"/>
    <n v="0.28360000000000002"/>
    <x v="13"/>
    <x v="63"/>
    <n v="78"/>
    <s v="Evening"/>
    <s v="Rush Hour"/>
    <s v="Medium"/>
    <s v="More Then  Mild"/>
  </r>
  <r>
    <n v="800"/>
    <d v="2011-02-05T00:00:00"/>
    <n v="1"/>
    <n v="0"/>
    <n v="2"/>
    <x v="16"/>
    <b v="0"/>
    <x v="0"/>
    <x v="1"/>
    <n v="0.28000000000000003"/>
    <n v="0.2424"/>
    <n v="0.93"/>
    <n v="0.44779999999999998"/>
    <x v="15"/>
    <x v="88"/>
    <n v="83"/>
    <s v="Evening"/>
    <s v="Rush Hour"/>
    <s v="Medium"/>
    <s v="More Then  Mild"/>
  </r>
  <r>
    <n v="801"/>
    <d v="2011-02-05T00:00:00"/>
    <n v="1"/>
    <n v="0"/>
    <n v="2"/>
    <x v="17"/>
    <b v="0"/>
    <x v="0"/>
    <x v="1"/>
    <n v="0.28000000000000003"/>
    <n v="0.2424"/>
    <n v="0.93"/>
    <n v="0.44779999999999998"/>
    <x v="9"/>
    <x v="51"/>
    <n v="84"/>
    <s v="Evening"/>
    <s v="Rush Hour"/>
    <s v="Medium"/>
    <s v="More Then  Mild"/>
  </r>
  <r>
    <n v="802"/>
    <d v="2011-02-05T00:00:00"/>
    <n v="1"/>
    <n v="0"/>
    <n v="2"/>
    <x v="18"/>
    <b v="0"/>
    <x v="0"/>
    <x v="0"/>
    <n v="0.3"/>
    <n v="0.28789999999999999"/>
    <n v="0.87"/>
    <n v="0.25369999999999998"/>
    <x v="16"/>
    <x v="63"/>
    <n v="69"/>
    <s v="Evening"/>
    <s v="Normal"/>
    <s v="Medium"/>
    <s v="MildCold"/>
  </r>
  <r>
    <n v="803"/>
    <d v="2011-02-05T00:00:00"/>
    <n v="1"/>
    <n v="0"/>
    <n v="2"/>
    <x v="19"/>
    <b v="0"/>
    <x v="0"/>
    <x v="0"/>
    <n v="0.26"/>
    <n v="0.2576"/>
    <n v="1"/>
    <n v="0.19400000000000001"/>
    <x v="1"/>
    <x v="52"/>
    <n v="56"/>
    <s v="Evening"/>
    <s v="Normal"/>
    <s v="Medium"/>
    <s v="MildCold"/>
  </r>
  <r>
    <n v="804"/>
    <d v="2011-02-05T00:00:00"/>
    <n v="1"/>
    <n v="0"/>
    <n v="2"/>
    <x v="20"/>
    <b v="0"/>
    <x v="0"/>
    <x v="0"/>
    <n v="0.26"/>
    <n v="0.2727"/>
    <n v="0.93"/>
    <n v="0.1343"/>
    <x v="15"/>
    <x v="79"/>
    <n v="45"/>
    <s v="Evening"/>
    <s v="Normal"/>
    <s v="Low"/>
    <s v="MildCold"/>
  </r>
  <r>
    <n v="805"/>
    <d v="2011-02-05T00:00:00"/>
    <n v="1"/>
    <n v="0"/>
    <n v="2"/>
    <x v="21"/>
    <b v="0"/>
    <x v="0"/>
    <x v="0"/>
    <n v="0.26"/>
    <n v="0.2576"/>
    <n v="0.93"/>
    <n v="0.22389999999999999"/>
    <x v="10"/>
    <x v="16"/>
    <n v="59"/>
    <s v="Evening"/>
    <s v="Normal"/>
    <s v="Medium"/>
    <s v="MildCold"/>
  </r>
  <r>
    <n v="806"/>
    <d v="2011-02-06T00:00:00"/>
    <n v="1"/>
    <n v="0"/>
    <n v="2"/>
    <x v="22"/>
    <b v="0"/>
    <x v="1"/>
    <x v="0"/>
    <n v="0.26"/>
    <n v="0.2576"/>
    <n v="0.7"/>
    <n v="0.19400000000000001"/>
    <x v="15"/>
    <x v="40"/>
    <n v="39"/>
    <s v="Evening"/>
    <s v="Normal"/>
    <s v="Low"/>
    <s v="MildCold"/>
  </r>
  <r>
    <n v="807"/>
    <d v="2011-02-06T00:00:00"/>
    <n v="1"/>
    <n v="0"/>
    <n v="2"/>
    <x v="0"/>
    <b v="0"/>
    <x v="1"/>
    <x v="0"/>
    <n v="0.26"/>
    <n v="0.2273"/>
    <n v="0.65"/>
    <n v="0.41789999999999999"/>
    <x v="3"/>
    <x v="97"/>
    <n v="44"/>
    <s v="Evening"/>
    <s v="Normal"/>
    <s v="Low"/>
    <s v="MildCold"/>
  </r>
  <r>
    <n v="808"/>
    <d v="2011-02-06T00:00:00"/>
    <n v="1"/>
    <n v="0"/>
    <n v="2"/>
    <x v="1"/>
    <b v="0"/>
    <x v="1"/>
    <x v="0"/>
    <n v="0.26"/>
    <n v="0.2273"/>
    <n v="0.6"/>
    <n v="0.32840000000000003"/>
    <x v="0"/>
    <x v="0"/>
    <n v="20"/>
    <s v="Evening"/>
    <s v="Normal"/>
    <s v="Low"/>
    <s v="MildCold"/>
  </r>
  <r>
    <n v="809"/>
    <d v="2011-02-06T00:00:00"/>
    <n v="1"/>
    <n v="0"/>
    <n v="2"/>
    <x v="2"/>
    <b v="0"/>
    <x v="1"/>
    <x v="0"/>
    <n v="0.26"/>
    <n v="0.28789999999999999"/>
    <n v="0.6"/>
    <n v="8.9599999999999999E-2"/>
    <x v="1"/>
    <x v="23"/>
    <n v="13"/>
    <s v="Afternoon"/>
    <s v="Normal"/>
    <s v="Low"/>
    <s v="MildCold"/>
  </r>
  <r>
    <n v="810"/>
    <d v="2011-02-06T00:00:00"/>
    <n v="1"/>
    <n v="0"/>
    <n v="2"/>
    <x v="3"/>
    <b v="0"/>
    <x v="1"/>
    <x v="0"/>
    <n v="0.26"/>
    <n v="0.2273"/>
    <n v="0.6"/>
    <n v="0.35820000000000002"/>
    <x v="0"/>
    <x v="3"/>
    <n v="2"/>
    <s v="Night"/>
    <s v="Normal"/>
    <s v="Low"/>
    <s v="MildCold"/>
  </r>
  <r>
    <n v="811"/>
    <d v="2011-02-06T00:00:00"/>
    <n v="1"/>
    <n v="0"/>
    <n v="2"/>
    <x v="23"/>
    <b v="0"/>
    <x v="1"/>
    <x v="0"/>
    <n v="0.26"/>
    <n v="0.2576"/>
    <n v="0.6"/>
    <n v="0.22389999999999999"/>
    <x v="0"/>
    <x v="25"/>
    <n v="1"/>
    <s v="Night"/>
    <s v="Normal"/>
    <s v="Low"/>
    <s v="MildCold"/>
  </r>
  <r>
    <n v="812"/>
    <d v="2011-02-06T00:00:00"/>
    <n v="1"/>
    <n v="0"/>
    <n v="2"/>
    <x v="4"/>
    <b v="0"/>
    <x v="1"/>
    <x v="0"/>
    <n v="0.26"/>
    <n v="0.2576"/>
    <n v="0.6"/>
    <n v="0.22389999999999999"/>
    <x v="0"/>
    <x v="25"/>
    <n v="1"/>
    <s v="Night"/>
    <s v="Normal"/>
    <s v="Low"/>
    <s v="MildCold"/>
  </r>
  <r>
    <n v="813"/>
    <d v="2011-02-06T00:00:00"/>
    <n v="1"/>
    <n v="0"/>
    <n v="2"/>
    <x v="5"/>
    <b v="0"/>
    <x v="1"/>
    <x v="0"/>
    <n v="0.24"/>
    <n v="0.2424"/>
    <n v="0.65"/>
    <n v="0.16420000000000001"/>
    <x v="0"/>
    <x v="39"/>
    <n v="8"/>
    <s v="Morning"/>
    <s v="Rush Hour"/>
    <s v="Low"/>
    <s v="MildCold"/>
  </r>
  <r>
    <n v="814"/>
    <d v="2011-02-06T00:00:00"/>
    <n v="1"/>
    <n v="0"/>
    <n v="2"/>
    <x v="6"/>
    <b v="0"/>
    <x v="1"/>
    <x v="0"/>
    <n v="0.24"/>
    <n v="0.2576"/>
    <n v="0.65"/>
    <n v="0.1045"/>
    <x v="15"/>
    <x v="98"/>
    <n v="23"/>
    <s v="Evening"/>
    <s v="Rush Hour"/>
    <s v="Low"/>
    <s v="MildCold"/>
  </r>
  <r>
    <n v="815"/>
    <d v="2011-02-06T00:00:00"/>
    <n v="1"/>
    <n v="0"/>
    <n v="2"/>
    <x v="7"/>
    <b v="0"/>
    <x v="1"/>
    <x v="0"/>
    <n v="0.28000000000000003"/>
    <n v="0.28789999999999999"/>
    <n v="0.56000000000000005"/>
    <n v="0.1045"/>
    <x v="10"/>
    <x v="99"/>
    <n v="45"/>
    <s v="Evening"/>
    <s v="Rush Hour"/>
    <s v="Low"/>
    <s v="MildCold"/>
  </r>
  <r>
    <n v="816"/>
    <d v="2011-02-06T00:00:00"/>
    <n v="1"/>
    <n v="0"/>
    <n v="2"/>
    <x v="8"/>
    <b v="0"/>
    <x v="1"/>
    <x v="0"/>
    <n v="0.3"/>
    <n v="0.28789999999999999"/>
    <n v="0.52"/>
    <n v="0.25369999999999998"/>
    <x v="17"/>
    <x v="69"/>
    <n v="89"/>
    <s v="Evening"/>
    <s v="Normal"/>
    <s v="Medium"/>
    <s v="MildCold"/>
  </r>
  <r>
    <n v="817"/>
    <d v="2011-02-06T00:00:00"/>
    <n v="1"/>
    <n v="0"/>
    <n v="2"/>
    <x v="9"/>
    <b v="0"/>
    <x v="1"/>
    <x v="0"/>
    <n v="0.32"/>
    <n v="0.30299999999999999"/>
    <n v="0.49"/>
    <n v="0.25369999999999998"/>
    <x v="19"/>
    <x v="11"/>
    <n v="117"/>
    <s v="Evening"/>
    <s v="Normal"/>
    <s v="Medium"/>
    <s v="MildCold"/>
  </r>
  <r>
    <n v="818"/>
    <d v="2011-02-06T00:00:00"/>
    <n v="1"/>
    <n v="0"/>
    <n v="2"/>
    <x v="10"/>
    <b v="0"/>
    <x v="1"/>
    <x v="0"/>
    <n v="0.34"/>
    <n v="0.33329999999999999"/>
    <n v="0.46"/>
    <n v="0"/>
    <x v="20"/>
    <x v="100"/>
    <n v="174"/>
    <s v="Evening"/>
    <s v="Normal"/>
    <s v="High"/>
    <s v="MildCold"/>
  </r>
  <r>
    <n v="819"/>
    <d v="2011-02-06T00:00:00"/>
    <n v="1"/>
    <n v="0"/>
    <n v="2"/>
    <x v="11"/>
    <b v="0"/>
    <x v="1"/>
    <x v="0"/>
    <n v="0.34"/>
    <n v="0.36359999999999998"/>
    <n v="0.46"/>
    <n v="0"/>
    <x v="21"/>
    <x v="101"/>
    <n v="182"/>
    <s v="Evening"/>
    <s v="Normal"/>
    <s v="High"/>
    <s v="MildCold"/>
  </r>
  <r>
    <n v="820"/>
    <d v="2011-02-06T00:00:00"/>
    <n v="1"/>
    <n v="0"/>
    <n v="2"/>
    <x v="12"/>
    <b v="0"/>
    <x v="1"/>
    <x v="0"/>
    <n v="0.34"/>
    <n v="0.34849999999999998"/>
    <n v="0.46"/>
    <n v="8.9599999999999999E-2"/>
    <x v="21"/>
    <x v="54"/>
    <n v="161"/>
    <s v="Evening"/>
    <s v="Normal"/>
    <s v="High"/>
    <s v="MildCold"/>
  </r>
  <r>
    <n v="821"/>
    <d v="2011-02-06T00:00:00"/>
    <n v="1"/>
    <n v="0"/>
    <n v="2"/>
    <x v="13"/>
    <b v="0"/>
    <x v="1"/>
    <x v="0"/>
    <n v="0.34"/>
    <n v="0.34849999999999998"/>
    <n v="0.46"/>
    <n v="8.9599999999999999E-2"/>
    <x v="22"/>
    <x v="102"/>
    <n v="182"/>
    <s v="Evening"/>
    <s v="Normal"/>
    <s v="High"/>
    <s v="MildCold"/>
  </r>
  <r>
    <n v="822"/>
    <d v="2011-02-06T00:00:00"/>
    <n v="1"/>
    <n v="0"/>
    <n v="2"/>
    <x v="14"/>
    <b v="0"/>
    <x v="1"/>
    <x v="0"/>
    <n v="0.34"/>
    <n v="0.34849999999999998"/>
    <n v="0.49"/>
    <n v="0.1045"/>
    <x v="23"/>
    <x v="103"/>
    <n v="157"/>
    <s v="Evening"/>
    <s v="Normal"/>
    <s v="High"/>
    <s v="MildCold"/>
  </r>
  <r>
    <n v="823"/>
    <d v="2011-02-06T00:00:00"/>
    <n v="1"/>
    <n v="0"/>
    <n v="2"/>
    <x v="15"/>
    <b v="0"/>
    <x v="1"/>
    <x v="0"/>
    <n v="0.34"/>
    <n v="0.36359999999999998"/>
    <n v="0.46"/>
    <n v="0"/>
    <x v="24"/>
    <x v="104"/>
    <n v="121"/>
    <s v="Evening"/>
    <s v="Rush Hour"/>
    <s v="Medium"/>
    <s v="MildCold"/>
  </r>
  <r>
    <n v="824"/>
    <d v="2011-02-06T00:00:00"/>
    <n v="1"/>
    <n v="0"/>
    <n v="2"/>
    <x v="16"/>
    <b v="0"/>
    <x v="1"/>
    <x v="0"/>
    <n v="0.3"/>
    <n v="0.30299999999999999"/>
    <n v="0.56000000000000005"/>
    <n v="0.16420000000000001"/>
    <x v="11"/>
    <x v="105"/>
    <n v="78"/>
    <s v="Evening"/>
    <s v="Rush Hour"/>
    <s v="Medium"/>
    <s v="MildCold"/>
  </r>
  <r>
    <n v="825"/>
    <d v="2011-02-06T00:00:00"/>
    <n v="1"/>
    <n v="0"/>
    <n v="2"/>
    <x v="17"/>
    <b v="0"/>
    <x v="1"/>
    <x v="0"/>
    <n v="0.28000000000000003"/>
    <n v="0.28789999999999999"/>
    <n v="0.61"/>
    <n v="0.1343"/>
    <x v="2"/>
    <x v="0"/>
    <n v="21"/>
    <s v="Evening"/>
    <s v="Rush Hour"/>
    <s v="Low"/>
    <s v="MildCold"/>
  </r>
  <r>
    <n v="826"/>
    <d v="2011-02-06T00:00:00"/>
    <n v="1"/>
    <n v="0"/>
    <n v="2"/>
    <x v="18"/>
    <b v="0"/>
    <x v="1"/>
    <x v="0"/>
    <n v="0.28000000000000003"/>
    <n v="0.28789999999999999"/>
    <n v="0.61"/>
    <n v="0.1045"/>
    <x v="16"/>
    <x v="98"/>
    <n v="26"/>
    <s v="Evening"/>
    <s v="Normal"/>
    <s v="Low"/>
    <s v="MildCold"/>
  </r>
  <r>
    <n v="827"/>
    <d v="2011-02-06T00:00:00"/>
    <n v="1"/>
    <n v="0"/>
    <n v="2"/>
    <x v="19"/>
    <b v="0"/>
    <x v="1"/>
    <x v="0"/>
    <n v="0.26"/>
    <n v="0.30299999999999999"/>
    <n v="0.6"/>
    <n v="0"/>
    <x v="16"/>
    <x v="22"/>
    <n v="27"/>
    <s v="Evening"/>
    <s v="Normal"/>
    <s v="Low"/>
    <s v="MildCold"/>
  </r>
  <r>
    <n v="828"/>
    <d v="2011-02-06T00:00:00"/>
    <n v="1"/>
    <n v="0"/>
    <n v="2"/>
    <x v="20"/>
    <b v="0"/>
    <x v="1"/>
    <x v="0"/>
    <n v="0.26"/>
    <n v="0.30299999999999999"/>
    <n v="0.6"/>
    <n v="0"/>
    <x v="16"/>
    <x v="28"/>
    <n v="62"/>
    <s v="Evening"/>
    <s v="Normal"/>
    <s v="Medium"/>
    <s v="MildCold"/>
  </r>
  <r>
    <n v="829"/>
    <d v="2011-02-06T00:00:00"/>
    <n v="1"/>
    <n v="0"/>
    <n v="2"/>
    <x v="21"/>
    <b v="0"/>
    <x v="1"/>
    <x v="0"/>
    <n v="0.24"/>
    <n v="0.28789999999999999"/>
    <n v="0.65"/>
    <n v="0"/>
    <x v="3"/>
    <x v="84"/>
    <n v="30"/>
    <s v="Evening"/>
    <s v="Normal"/>
    <s v="Low"/>
    <s v="MildCold"/>
  </r>
  <r>
    <n v="830"/>
    <d v="2011-02-07T00:00:00"/>
    <n v="1"/>
    <n v="0"/>
    <n v="2"/>
    <x v="22"/>
    <b v="0"/>
    <x v="2"/>
    <x v="0"/>
    <n v="0.24"/>
    <n v="0.28789999999999999"/>
    <n v="0.65"/>
    <n v="0"/>
    <x v="2"/>
    <x v="106"/>
    <n v="15"/>
    <s v="Afternoon"/>
    <s v="Normal"/>
    <s v="Low"/>
    <s v="MildCold"/>
  </r>
  <r>
    <n v="831"/>
    <d v="2011-02-07T00:00:00"/>
    <n v="1"/>
    <n v="0"/>
    <n v="2"/>
    <x v="0"/>
    <b v="0"/>
    <x v="2"/>
    <x v="0"/>
    <n v="0.22"/>
    <n v="0.2727"/>
    <n v="0.75"/>
    <n v="0"/>
    <x v="2"/>
    <x v="4"/>
    <n v="5"/>
    <s v="Night"/>
    <s v="Normal"/>
    <s v="Low"/>
    <s v="MildCold"/>
  </r>
  <r>
    <n v="832"/>
    <d v="2011-02-07T00:00:00"/>
    <n v="1"/>
    <n v="0"/>
    <n v="2"/>
    <x v="1"/>
    <b v="0"/>
    <x v="2"/>
    <x v="0"/>
    <n v="0.2"/>
    <n v="0.2576"/>
    <n v="0.8"/>
    <n v="0"/>
    <x v="0"/>
    <x v="26"/>
    <n v="3"/>
    <s v="Night"/>
    <s v="Normal"/>
    <s v="Low"/>
    <s v="MildCold"/>
  </r>
  <r>
    <n v="833"/>
    <d v="2011-02-07T00:00:00"/>
    <n v="1"/>
    <n v="0"/>
    <n v="2"/>
    <x v="2"/>
    <b v="0"/>
    <x v="2"/>
    <x v="0"/>
    <n v="0.2"/>
    <n v="0.2576"/>
    <n v="0.86"/>
    <n v="0"/>
    <x v="0"/>
    <x v="25"/>
    <n v="1"/>
    <s v="Night"/>
    <s v="Normal"/>
    <s v="Low"/>
    <s v="MildCold"/>
  </r>
  <r>
    <n v="834"/>
    <d v="2011-02-07T00:00:00"/>
    <n v="1"/>
    <n v="0"/>
    <n v="2"/>
    <x v="3"/>
    <b v="0"/>
    <x v="2"/>
    <x v="0"/>
    <n v="0.2"/>
    <n v="0.2576"/>
    <n v="0.86"/>
    <n v="0"/>
    <x v="2"/>
    <x v="25"/>
    <n v="2"/>
    <s v="Night"/>
    <s v="Normal"/>
    <s v="Low"/>
    <s v="MildCold"/>
  </r>
  <r>
    <n v="835"/>
    <d v="2011-02-07T00:00:00"/>
    <n v="1"/>
    <n v="0"/>
    <n v="2"/>
    <x v="23"/>
    <b v="0"/>
    <x v="2"/>
    <x v="0"/>
    <n v="0.2"/>
    <n v="0.2576"/>
    <n v="0.86"/>
    <n v="0"/>
    <x v="2"/>
    <x v="95"/>
    <n v="10"/>
    <s v="Morning"/>
    <s v="Normal"/>
    <s v="Low"/>
    <s v="MildCold"/>
  </r>
  <r>
    <n v="836"/>
    <d v="2011-02-07T00:00:00"/>
    <n v="1"/>
    <n v="0"/>
    <n v="2"/>
    <x v="4"/>
    <b v="0"/>
    <x v="2"/>
    <x v="0"/>
    <n v="0.18"/>
    <n v="0.2424"/>
    <n v="0.93"/>
    <n v="0"/>
    <x v="2"/>
    <x v="72"/>
    <n v="30"/>
    <s v="Evening"/>
    <s v="Normal"/>
    <s v="Low"/>
    <s v="MildCold"/>
  </r>
  <r>
    <n v="837"/>
    <d v="2011-02-07T00:00:00"/>
    <n v="1"/>
    <n v="0"/>
    <n v="2"/>
    <x v="5"/>
    <b v="0"/>
    <x v="2"/>
    <x v="0"/>
    <n v="0.18"/>
    <n v="0.2424"/>
    <n v="0.86"/>
    <n v="0"/>
    <x v="9"/>
    <x v="11"/>
    <n v="95"/>
    <s v="Evening"/>
    <s v="Rush Hour"/>
    <s v="Medium"/>
    <s v="MildCold"/>
  </r>
  <r>
    <n v="838"/>
    <d v="2011-02-07T00:00:00"/>
    <n v="1"/>
    <n v="0"/>
    <n v="2"/>
    <x v="6"/>
    <b v="0"/>
    <x v="2"/>
    <x v="1"/>
    <n v="0.16"/>
    <n v="0.2273"/>
    <n v="1"/>
    <n v="0"/>
    <x v="10"/>
    <x v="107"/>
    <n v="230"/>
    <s v="Evening"/>
    <s v="Rush Hour"/>
    <s v="High"/>
    <s v="More Then  Mild"/>
  </r>
  <r>
    <n v="839"/>
    <d v="2011-02-07T00:00:00"/>
    <n v="1"/>
    <n v="0"/>
    <n v="2"/>
    <x v="7"/>
    <b v="0"/>
    <x v="2"/>
    <x v="0"/>
    <n v="0.22"/>
    <n v="0.2727"/>
    <n v="0.8"/>
    <n v="0"/>
    <x v="1"/>
    <x v="103"/>
    <n v="118"/>
    <s v="Evening"/>
    <s v="Rush Hour"/>
    <s v="Medium"/>
    <s v="MildCold"/>
  </r>
  <r>
    <n v="840"/>
    <d v="2011-02-07T00:00:00"/>
    <n v="1"/>
    <n v="0"/>
    <n v="2"/>
    <x v="8"/>
    <b v="0"/>
    <x v="2"/>
    <x v="0"/>
    <n v="0.24"/>
    <n v="0.2576"/>
    <n v="0.75"/>
    <n v="0.1045"/>
    <x v="9"/>
    <x v="56"/>
    <n v="55"/>
    <s v="Evening"/>
    <s v="Normal"/>
    <s v="Medium"/>
    <s v="MildCold"/>
  </r>
  <r>
    <n v="841"/>
    <d v="2011-02-07T00:00:00"/>
    <n v="1"/>
    <n v="0"/>
    <n v="2"/>
    <x v="9"/>
    <b v="0"/>
    <x v="2"/>
    <x v="0"/>
    <n v="0.3"/>
    <n v="0.31819999999999998"/>
    <n v="0.65"/>
    <n v="8.9599999999999999E-2"/>
    <x v="18"/>
    <x v="93"/>
    <n v="47"/>
    <s v="Evening"/>
    <s v="Normal"/>
    <s v="Low"/>
    <s v="MildCold"/>
  </r>
  <r>
    <n v="842"/>
    <d v="2011-02-07T00:00:00"/>
    <n v="1"/>
    <n v="0"/>
    <n v="2"/>
    <x v="10"/>
    <b v="0"/>
    <x v="2"/>
    <x v="1"/>
    <n v="0.32"/>
    <n v="0.34849999999999998"/>
    <n v="0.62"/>
    <n v="0"/>
    <x v="10"/>
    <x v="15"/>
    <n v="66"/>
    <s v="Evening"/>
    <s v="Normal"/>
    <s v="Medium"/>
    <s v="More Then  Mild"/>
  </r>
  <r>
    <n v="843"/>
    <d v="2011-02-07T00:00:00"/>
    <n v="1"/>
    <n v="0"/>
    <n v="2"/>
    <x v="11"/>
    <b v="0"/>
    <x v="2"/>
    <x v="1"/>
    <n v="0.36"/>
    <n v="0.36359999999999998"/>
    <n v="0.56999999999999995"/>
    <n v="8.9599999999999999E-2"/>
    <x v="6"/>
    <x v="108"/>
    <n v="64"/>
    <s v="Evening"/>
    <s v="Normal"/>
    <s v="Medium"/>
    <s v="More Then  Mild"/>
  </r>
  <r>
    <n v="844"/>
    <d v="2011-02-07T00:00:00"/>
    <n v="1"/>
    <n v="0"/>
    <n v="2"/>
    <x v="12"/>
    <b v="0"/>
    <x v="2"/>
    <x v="1"/>
    <n v="0.36"/>
    <n v="0.36359999999999998"/>
    <n v="0.56999999999999995"/>
    <n v="8.9599999999999999E-2"/>
    <x v="14"/>
    <x v="16"/>
    <n v="60"/>
    <s v="Evening"/>
    <s v="Normal"/>
    <s v="Medium"/>
    <s v="More Then  Mild"/>
  </r>
  <r>
    <n v="845"/>
    <d v="2011-02-07T00:00:00"/>
    <n v="1"/>
    <n v="0"/>
    <n v="2"/>
    <x v="13"/>
    <b v="0"/>
    <x v="2"/>
    <x v="1"/>
    <n v="0.38"/>
    <n v="0.39389999999999997"/>
    <n v="0.54"/>
    <n v="8.9599999999999999E-2"/>
    <x v="3"/>
    <x v="34"/>
    <n v="50"/>
    <s v="Evening"/>
    <s v="Normal"/>
    <s v="Low"/>
    <s v="More Then  Mild"/>
  </r>
  <r>
    <n v="846"/>
    <d v="2011-02-07T00:00:00"/>
    <n v="1"/>
    <n v="0"/>
    <n v="2"/>
    <x v="14"/>
    <b v="0"/>
    <x v="2"/>
    <x v="1"/>
    <n v="0.36"/>
    <n v="0.34849999999999998"/>
    <n v="0.56999999999999995"/>
    <n v="0.1343"/>
    <x v="25"/>
    <x v="12"/>
    <n v="114"/>
    <s v="Evening"/>
    <s v="Normal"/>
    <s v="Medium"/>
    <s v="More Then  Mild"/>
  </r>
  <r>
    <n v="847"/>
    <d v="2011-02-07T00:00:00"/>
    <n v="1"/>
    <n v="0"/>
    <n v="2"/>
    <x v="15"/>
    <b v="0"/>
    <x v="2"/>
    <x v="1"/>
    <n v="0.32"/>
    <n v="0.31819999999999998"/>
    <n v="0.7"/>
    <n v="0.16420000000000001"/>
    <x v="5"/>
    <x v="109"/>
    <n v="216"/>
    <s v="Evening"/>
    <s v="Rush Hour"/>
    <s v="High"/>
    <s v="More Then  Mild"/>
  </r>
  <r>
    <n v="848"/>
    <d v="2011-02-07T00:00:00"/>
    <n v="1"/>
    <n v="0"/>
    <n v="2"/>
    <x v="16"/>
    <b v="0"/>
    <x v="2"/>
    <x v="1"/>
    <n v="0.34"/>
    <n v="0.33329999999999999"/>
    <n v="0.66"/>
    <n v="0.1343"/>
    <x v="16"/>
    <x v="81"/>
    <n v="175"/>
    <s v="Evening"/>
    <s v="Rush Hour"/>
    <s v="High"/>
    <s v="More Then  Mild"/>
  </r>
  <r>
    <n v="849"/>
    <d v="2011-02-07T00:00:00"/>
    <n v="1"/>
    <n v="0"/>
    <n v="2"/>
    <x v="17"/>
    <b v="0"/>
    <x v="2"/>
    <x v="1"/>
    <n v="0.32"/>
    <n v="0.34849999999999998"/>
    <n v="0.7"/>
    <n v="0"/>
    <x v="16"/>
    <x v="110"/>
    <n v="128"/>
    <s v="Evening"/>
    <s v="Rush Hour"/>
    <s v="Medium"/>
    <s v="More Then  Mild"/>
  </r>
  <r>
    <n v="850"/>
    <d v="2011-02-07T00:00:00"/>
    <n v="1"/>
    <n v="0"/>
    <n v="2"/>
    <x v="18"/>
    <b v="0"/>
    <x v="2"/>
    <x v="1"/>
    <n v="0.32"/>
    <n v="0.33329999999999999"/>
    <n v="0.7"/>
    <n v="0.1045"/>
    <x v="9"/>
    <x v="14"/>
    <n v="88"/>
    <s v="Evening"/>
    <s v="Normal"/>
    <s v="Medium"/>
    <s v="More Then  Mild"/>
  </r>
  <r>
    <n v="851"/>
    <d v="2011-02-07T00:00:00"/>
    <n v="1"/>
    <n v="0"/>
    <n v="2"/>
    <x v="19"/>
    <b v="0"/>
    <x v="2"/>
    <x v="0"/>
    <n v="0.32"/>
    <n v="0.34849999999999998"/>
    <n v="0.7"/>
    <n v="0"/>
    <x v="1"/>
    <x v="111"/>
    <n v="78"/>
    <s v="Evening"/>
    <s v="Normal"/>
    <s v="Medium"/>
    <s v="MildCold"/>
  </r>
  <r>
    <n v="852"/>
    <d v="2011-02-07T00:00:00"/>
    <n v="1"/>
    <n v="0"/>
    <n v="2"/>
    <x v="20"/>
    <b v="0"/>
    <x v="2"/>
    <x v="0"/>
    <n v="0.28000000000000003"/>
    <n v="0.30299999999999999"/>
    <n v="0.81"/>
    <n v="8.9599999999999999E-2"/>
    <x v="1"/>
    <x v="6"/>
    <n v="37"/>
    <s v="Evening"/>
    <s v="Normal"/>
    <s v="Low"/>
    <s v="MildCold"/>
  </r>
  <r>
    <n v="853"/>
    <d v="2011-02-07T00:00:00"/>
    <n v="1"/>
    <n v="0"/>
    <n v="2"/>
    <x v="21"/>
    <b v="0"/>
    <x v="2"/>
    <x v="1"/>
    <n v="0.3"/>
    <n v="0.33329999999999999"/>
    <n v="0.81"/>
    <n v="0"/>
    <x v="9"/>
    <x v="36"/>
    <n v="25"/>
    <s v="Evening"/>
    <s v="Normal"/>
    <s v="Low"/>
    <s v="More Then  Mild"/>
  </r>
  <r>
    <n v="854"/>
    <d v="2011-02-08T00:00:00"/>
    <n v="1"/>
    <n v="0"/>
    <n v="2"/>
    <x v="22"/>
    <b v="0"/>
    <x v="3"/>
    <x v="1"/>
    <n v="0.28000000000000003"/>
    <n v="0.31819999999999998"/>
    <n v="0.87"/>
    <n v="0"/>
    <x v="3"/>
    <x v="38"/>
    <n v="10"/>
    <s v="Morning"/>
    <s v="Normal"/>
    <s v="Low"/>
    <s v="More Then  Mild"/>
  </r>
  <r>
    <n v="855"/>
    <d v="2011-02-08T00:00:00"/>
    <n v="1"/>
    <n v="0"/>
    <n v="2"/>
    <x v="0"/>
    <b v="0"/>
    <x v="3"/>
    <x v="1"/>
    <n v="0.28000000000000003"/>
    <n v="0.31819999999999998"/>
    <n v="0.87"/>
    <n v="0"/>
    <x v="0"/>
    <x v="4"/>
    <n v="4"/>
    <s v="Night"/>
    <s v="Normal"/>
    <s v="Low"/>
    <s v="More Then  Mild"/>
  </r>
  <r>
    <n v="856"/>
    <d v="2011-02-08T00:00:00"/>
    <n v="1"/>
    <n v="0"/>
    <n v="2"/>
    <x v="1"/>
    <b v="0"/>
    <x v="3"/>
    <x v="1"/>
    <n v="0.26"/>
    <n v="0.2727"/>
    <n v="0.93"/>
    <n v="0.1045"/>
    <x v="2"/>
    <x v="25"/>
    <n v="2"/>
    <s v="Night"/>
    <s v="Normal"/>
    <s v="Low"/>
    <s v="More Then  Mild"/>
  </r>
  <r>
    <n v="857"/>
    <d v="2011-02-08T00:00:00"/>
    <n v="1"/>
    <n v="0"/>
    <n v="2"/>
    <x v="2"/>
    <b v="0"/>
    <x v="3"/>
    <x v="2"/>
    <n v="0.28000000000000003"/>
    <n v="0.2727"/>
    <n v="0.93"/>
    <n v="0.16420000000000001"/>
    <x v="0"/>
    <x v="25"/>
    <n v="1"/>
    <s v="Night"/>
    <s v="Normal"/>
    <s v="Low"/>
    <s v="Dark Cloude"/>
  </r>
  <r>
    <n v="858"/>
    <d v="2011-02-08T00:00:00"/>
    <n v="1"/>
    <n v="0"/>
    <n v="2"/>
    <x v="3"/>
    <b v="0"/>
    <x v="3"/>
    <x v="0"/>
    <n v="0.26"/>
    <n v="0.2576"/>
    <n v="0.93"/>
    <n v="0.16420000000000001"/>
    <x v="0"/>
    <x v="26"/>
    <n v="3"/>
    <s v="Night"/>
    <s v="Normal"/>
    <s v="Low"/>
    <s v="MildCold"/>
  </r>
  <r>
    <n v="859"/>
    <d v="2011-02-08T00:00:00"/>
    <n v="1"/>
    <n v="0"/>
    <n v="2"/>
    <x v="23"/>
    <b v="0"/>
    <x v="3"/>
    <x v="0"/>
    <n v="0.26"/>
    <n v="0.2273"/>
    <n v="0.81"/>
    <n v="0.32840000000000003"/>
    <x v="0"/>
    <x v="3"/>
    <n v="2"/>
    <s v="Night"/>
    <s v="Normal"/>
    <s v="Low"/>
    <s v="MildCold"/>
  </r>
  <r>
    <n v="860"/>
    <d v="2011-02-08T00:00:00"/>
    <n v="1"/>
    <n v="0"/>
    <n v="2"/>
    <x v="4"/>
    <b v="0"/>
    <x v="3"/>
    <x v="0"/>
    <n v="0.26"/>
    <n v="0.2273"/>
    <n v="0.7"/>
    <n v="0.32840000000000003"/>
    <x v="0"/>
    <x v="73"/>
    <n v="39"/>
    <s v="Evening"/>
    <s v="Normal"/>
    <s v="Low"/>
    <s v="MildCold"/>
  </r>
  <r>
    <n v="861"/>
    <d v="2011-02-08T00:00:00"/>
    <n v="1"/>
    <n v="0"/>
    <n v="2"/>
    <x v="5"/>
    <b v="0"/>
    <x v="3"/>
    <x v="0"/>
    <n v="0.24"/>
    <n v="0.19700000000000001"/>
    <n v="0.65"/>
    <n v="0.41789999999999999"/>
    <x v="1"/>
    <x v="104"/>
    <n v="100"/>
    <s v="Evening"/>
    <s v="Rush Hour"/>
    <s v="Medium"/>
    <s v="MildCold"/>
  </r>
  <r>
    <n v="862"/>
    <d v="2011-02-08T00:00:00"/>
    <n v="1"/>
    <n v="0"/>
    <n v="2"/>
    <x v="6"/>
    <b v="0"/>
    <x v="3"/>
    <x v="0"/>
    <n v="0.24"/>
    <n v="0.19700000000000001"/>
    <n v="0.56000000000000005"/>
    <n v="0.49249999999999999"/>
    <x v="10"/>
    <x v="112"/>
    <n v="243"/>
    <s v="Evening"/>
    <s v="Rush Hour"/>
    <s v="High"/>
    <s v="MildCold"/>
  </r>
  <r>
    <n v="863"/>
    <d v="2011-02-08T00:00:00"/>
    <n v="1"/>
    <n v="0"/>
    <n v="2"/>
    <x v="7"/>
    <b v="0"/>
    <x v="3"/>
    <x v="0"/>
    <n v="0.24"/>
    <n v="0.19700000000000001"/>
    <n v="0.52"/>
    <n v="0.49249999999999999"/>
    <x v="10"/>
    <x v="113"/>
    <n v="135"/>
    <s v="Evening"/>
    <s v="Rush Hour"/>
    <s v="Medium"/>
    <s v="MildCold"/>
  </r>
  <r>
    <n v="864"/>
    <d v="2011-02-08T00:00:00"/>
    <n v="1"/>
    <n v="0"/>
    <n v="2"/>
    <x v="8"/>
    <b v="0"/>
    <x v="3"/>
    <x v="0"/>
    <n v="0.22"/>
    <n v="0.18179999999999999"/>
    <n v="0.47"/>
    <n v="0.55220000000000002"/>
    <x v="3"/>
    <x v="114"/>
    <n v="48"/>
    <s v="Evening"/>
    <s v="Normal"/>
    <s v="Low"/>
    <s v="MildCold"/>
  </r>
  <r>
    <n v="865"/>
    <d v="2011-02-08T00:00:00"/>
    <n v="1"/>
    <n v="0"/>
    <n v="2"/>
    <x v="9"/>
    <b v="0"/>
    <x v="3"/>
    <x v="0"/>
    <n v="0.22"/>
    <n v="0.18179999999999999"/>
    <n v="0.47"/>
    <n v="0.4627"/>
    <x v="2"/>
    <x v="56"/>
    <n v="50"/>
    <s v="Evening"/>
    <s v="Normal"/>
    <s v="Low"/>
    <s v="MildCold"/>
  </r>
  <r>
    <n v="866"/>
    <d v="2011-02-08T00:00:00"/>
    <n v="1"/>
    <n v="0"/>
    <n v="2"/>
    <x v="10"/>
    <b v="0"/>
    <x v="3"/>
    <x v="0"/>
    <n v="0.24"/>
    <n v="0.19700000000000001"/>
    <n v="0.38"/>
    <n v="0.49249999999999999"/>
    <x v="15"/>
    <x v="96"/>
    <n v="65"/>
    <s v="Evening"/>
    <s v="Normal"/>
    <s v="Medium"/>
    <s v="MildCold"/>
  </r>
  <r>
    <n v="867"/>
    <d v="2011-02-08T00:00:00"/>
    <n v="1"/>
    <n v="0"/>
    <n v="2"/>
    <x v="11"/>
    <b v="0"/>
    <x v="3"/>
    <x v="1"/>
    <n v="0.24"/>
    <n v="0.19700000000000001"/>
    <n v="0.32"/>
    <n v="0.44779999999999998"/>
    <x v="15"/>
    <x v="66"/>
    <n v="50"/>
    <s v="Evening"/>
    <s v="Normal"/>
    <s v="Low"/>
    <s v="More Then  Mild"/>
  </r>
  <r>
    <n v="868"/>
    <d v="2011-02-08T00:00:00"/>
    <n v="1"/>
    <n v="0"/>
    <n v="2"/>
    <x v="12"/>
    <b v="0"/>
    <x v="3"/>
    <x v="0"/>
    <n v="0.22"/>
    <n v="0.19700000000000001"/>
    <n v="0.37"/>
    <n v="0.41789999999999999"/>
    <x v="1"/>
    <x v="58"/>
    <n v="64"/>
    <s v="Evening"/>
    <s v="Normal"/>
    <s v="Medium"/>
    <s v="MildCold"/>
  </r>
  <r>
    <n v="869"/>
    <d v="2011-02-08T00:00:00"/>
    <n v="1"/>
    <n v="0"/>
    <n v="2"/>
    <x v="13"/>
    <b v="0"/>
    <x v="3"/>
    <x v="0"/>
    <n v="0.22"/>
    <n v="0.19700000000000001"/>
    <n v="0.35"/>
    <n v="0.3881"/>
    <x v="9"/>
    <x v="57"/>
    <n v="51"/>
    <s v="Evening"/>
    <s v="Normal"/>
    <s v="Medium"/>
    <s v="MildCold"/>
  </r>
  <r>
    <n v="870"/>
    <d v="2011-02-08T00:00:00"/>
    <n v="1"/>
    <n v="0"/>
    <n v="2"/>
    <x v="14"/>
    <b v="0"/>
    <x v="3"/>
    <x v="0"/>
    <n v="0.22"/>
    <n v="0.18179999999999999"/>
    <n v="0.35"/>
    <n v="0.52239999999999998"/>
    <x v="3"/>
    <x v="115"/>
    <n v="83"/>
    <s v="Evening"/>
    <s v="Normal"/>
    <s v="Medium"/>
    <s v="MildCold"/>
  </r>
  <r>
    <n v="871"/>
    <d v="2011-02-08T00:00:00"/>
    <n v="1"/>
    <n v="0"/>
    <n v="2"/>
    <x v="15"/>
    <b v="0"/>
    <x v="3"/>
    <x v="0"/>
    <n v="0.22"/>
    <n v="0.18179999999999999"/>
    <n v="0.32"/>
    <n v="0.58209999999999995"/>
    <x v="3"/>
    <x v="59"/>
    <n v="176"/>
    <s v="Evening"/>
    <s v="Rush Hour"/>
    <s v="High"/>
    <s v="MildCold"/>
  </r>
  <r>
    <n v="872"/>
    <d v="2011-02-08T00:00:00"/>
    <n v="1"/>
    <n v="0"/>
    <n v="2"/>
    <x v="16"/>
    <b v="0"/>
    <x v="3"/>
    <x v="0"/>
    <n v="0.2"/>
    <n v="0.18179999999999999"/>
    <n v="0.32"/>
    <n v="0.3881"/>
    <x v="2"/>
    <x v="116"/>
    <n v="152"/>
    <s v="Evening"/>
    <s v="Rush Hour"/>
    <s v="High"/>
    <s v="MildCold"/>
  </r>
  <r>
    <n v="873"/>
    <d v="2011-02-08T00:00:00"/>
    <n v="1"/>
    <n v="0"/>
    <n v="2"/>
    <x v="17"/>
    <b v="0"/>
    <x v="3"/>
    <x v="0"/>
    <n v="0.16"/>
    <n v="0.1212"/>
    <n v="0.4"/>
    <n v="0.4627"/>
    <x v="2"/>
    <x v="117"/>
    <n v="101"/>
    <s v="Evening"/>
    <s v="Rush Hour"/>
    <s v="Medium"/>
    <s v="MildCold"/>
  </r>
  <r>
    <n v="874"/>
    <d v="2011-02-08T00:00:00"/>
    <n v="1"/>
    <n v="0"/>
    <n v="2"/>
    <x v="18"/>
    <b v="0"/>
    <x v="3"/>
    <x v="0"/>
    <n v="0.16"/>
    <n v="0.13639999999999999"/>
    <n v="0.4"/>
    <n v="0.32840000000000003"/>
    <x v="1"/>
    <x v="52"/>
    <n v="56"/>
    <s v="Evening"/>
    <s v="Normal"/>
    <s v="Medium"/>
    <s v="MildCold"/>
  </r>
  <r>
    <n v="875"/>
    <d v="2011-02-08T00:00:00"/>
    <n v="1"/>
    <n v="0"/>
    <n v="2"/>
    <x v="19"/>
    <b v="0"/>
    <x v="3"/>
    <x v="0"/>
    <n v="0.14000000000000001"/>
    <n v="0.1061"/>
    <n v="0.33"/>
    <n v="0.4627"/>
    <x v="14"/>
    <x v="34"/>
    <n v="54"/>
    <s v="Evening"/>
    <s v="Normal"/>
    <s v="Medium"/>
    <s v="MildCold"/>
  </r>
  <r>
    <n v="876"/>
    <d v="2011-02-08T00:00:00"/>
    <n v="1"/>
    <n v="0"/>
    <n v="2"/>
    <x v="20"/>
    <b v="0"/>
    <x v="3"/>
    <x v="0"/>
    <n v="0.12"/>
    <n v="0.1061"/>
    <n v="0.33"/>
    <n v="0.35820000000000002"/>
    <x v="0"/>
    <x v="72"/>
    <n v="29"/>
    <s v="Evening"/>
    <s v="Normal"/>
    <s v="Low"/>
    <s v="MildCold"/>
  </r>
  <r>
    <n v="877"/>
    <d v="2011-02-08T00:00:00"/>
    <n v="1"/>
    <n v="0"/>
    <n v="2"/>
    <x v="21"/>
    <b v="0"/>
    <x v="3"/>
    <x v="0"/>
    <n v="0.12"/>
    <n v="0.1061"/>
    <n v="0.33"/>
    <n v="0.32840000000000003"/>
    <x v="1"/>
    <x v="95"/>
    <n v="12"/>
    <s v="Afternoon"/>
    <s v="Normal"/>
    <s v="Low"/>
    <s v="MildCold"/>
  </r>
  <r>
    <n v="878"/>
    <d v="2011-02-09T00:00:00"/>
    <n v="1"/>
    <n v="0"/>
    <n v="2"/>
    <x v="22"/>
    <b v="0"/>
    <x v="4"/>
    <x v="0"/>
    <n v="0.1"/>
    <n v="7.5800000000000006E-2"/>
    <n v="0.36"/>
    <n v="0.35820000000000002"/>
    <x v="0"/>
    <x v="65"/>
    <n v="17"/>
    <s v="Afternoon"/>
    <s v="Normal"/>
    <s v="Low"/>
    <s v="MildCold"/>
  </r>
  <r>
    <n v="879"/>
    <d v="2011-02-09T00:00:00"/>
    <n v="1"/>
    <n v="0"/>
    <n v="2"/>
    <x v="0"/>
    <b v="0"/>
    <x v="4"/>
    <x v="0"/>
    <n v="0.1"/>
    <n v="0.1061"/>
    <n v="0.36"/>
    <n v="0.22389999999999999"/>
    <x v="0"/>
    <x v="24"/>
    <n v="7"/>
    <s v="Morning"/>
    <s v="Normal"/>
    <s v="Low"/>
    <s v="MildCold"/>
  </r>
  <r>
    <n v="880"/>
    <d v="2011-02-09T00:00:00"/>
    <n v="1"/>
    <n v="0"/>
    <n v="2"/>
    <x v="1"/>
    <b v="0"/>
    <x v="4"/>
    <x v="0"/>
    <n v="0.08"/>
    <n v="7.5800000000000006E-2"/>
    <n v="0.38"/>
    <n v="0.28360000000000002"/>
    <x v="2"/>
    <x v="3"/>
    <n v="3"/>
    <s v="Night"/>
    <s v="Normal"/>
    <s v="Low"/>
    <s v="MildCold"/>
  </r>
  <r>
    <n v="881"/>
    <d v="2011-02-09T00:00:00"/>
    <n v="1"/>
    <n v="0"/>
    <n v="2"/>
    <x v="2"/>
    <b v="0"/>
    <x v="4"/>
    <x v="0"/>
    <n v="0.06"/>
    <n v="7.5800000000000006E-2"/>
    <n v="0.45"/>
    <n v="0.1343"/>
    <x v="0"/>
    <x v="3"/>
    <n v="2"/>
    <s v="Night"/>
    <s v="Normal"/>
    <s v="Low"/>
    <s v="MildCold"/>
  </r>
  <r>
    <n v="882"/>
    <d v="2011-02-09T00:00:00"/>
    <n v="1"/>
    <n v="0"/>
    <n v="2"/>
    <x v="23"/>
    <b v="0"/>
    <x v="4"/>
    <x v="0"/>
    <n v="0.06"/>
    <n v="0.1061"/>
    <n v="0.45"/>
    <n v="0.1045"/>
    <x v="0"/>
    <x v="24"/>
    <n v="7"/>
    <s v="Morning"/>
    <s v="Normal"/>
    <s v="Low"/>
    <s v="MildCold"/>
  </r>
  <r>
    <n v="883"/>
    <d v="2011-02-09T00:00:00"/>
    <n v="1"/>
    <n v="0"/>
    <n v="2"/>
    <x v="4"/>
    <b v="0"/>
    <x v="4"/>
    <x v="0"/>
    <n v="0.06"/>
    <n v="0.1515"/>
    <n v="0.45"/>
    <n v="0"/>
    <x v="0"/>
    <x v="79"/>
    <n v="43"/>
    <s v="Evening"/>
    <s v="Normal"/>
    <s v="Low"/>
    <s v="MildCold"/>
  </r>
  <r>
    <n v="884"/>
    <d v="2011-02-09T00:00:00"/>
    <n v="1"/>
    <n v="0"/>
    <n v="2"/>
    <x v="5"/>
    <b v="0"/>
    <x v="4"/>
    <x v="0"/>
    <n v="0.06"/>
    <n v="0.1061"/>
    <n v="0.49"/>
    <n v="0.1045"/>
    <x v="3"/>
    <x v="33"/>
    <n v="99"/>
    <s v="Evening"/>
    <s v="Rush Hour"/>
    <s v="Medium"/>
    <s v="MildCold"/>
  </r>
  <r>
    <n v="885"/>
    <d v="2011-02-09T00:00:00"/>
    <n v="1"/>
    <n v="0"/>
    <n v="2"/>
    <x v="6"/>
    <b v="0"/>
    <x v="4"/>
    <x v="0"/>
    <n v="0.1"/>
    <n v="0.13639999999999999"/>
    <n v="0.42"/>
    <n v="0"/>
    <x v="2"/>
    <x v="118"/>
    <n v="199"/>
    <s v="Evening"/>
    <s v="Rush Hour"/>
    <s v="High"/>
    <s v="MildCold"/>
  </r>
  <r>
    <n v="886"/>
    <d v="2011-02-09T00:00:00"/>
    <n v="1"/>
    <n v="0"/>
    <n v="2"/>
    <x v="7"/>
    <b v="0"/>
    <x v="4"/>
    <x v="0"/>
    <n v="0.12"/>
    <n v="0.13639999999999999"/>
    <n v="0.39"/>
    <n v="0.16420000000000001"/>
    <x v="3"/>
    <x v="68"/>
    <n v="123"/>
    <s v="Evening"/>
    <s v="Rush Hour"/>
    <s v="Medium"/>
    <s v="MildCold"/>
  </r>
  <r>
    <n v="887"/>
    <d v="2011-02-09T00:00:00"/>
    <n v="1"/>
    <n v="0"/>
    <n v="2"/>
    <x v="8"/>
    <b v="0"/>
    <x v="4"/>
    <x v="0"/>
    <n v="0.14000000000000001"/>
    <n v="0.18179999999999999"/>
    <n v="0.36"/>
    <n v="0"/>
    <x v="14"/>
    <x v="7"/>
    <n v="59"/>
    <s v="Evening"/>
    <s v="Normal"/>
    <s v="Medium"/>
    <s v="MildCold"/>
  </r>
  <r>
    <n v="888"/>
    <d v="2011-02-09T00:00:00"/>
    <n v="1"/>
    <n v="0"/>
    <n v="2"/>
    <x v="9"/>
    <b v="0"/>
    <x v="4"/>
    <x v="1"/>
    <n v="0.14000000000000001"/>
    <n v="0.1515"/>
    <n v="0.43"/>
    <n v="0.16420000000000001"/>
    <x v="2"/>
    <x v="97"/>
    <n v="41"/>
    <s v="Evening"/>
    <s v="Normal"/>
    <s v="Low"/>
    <s v="More Then  Mild"/>
  </r>
  <r>
    <n v="889"/>
    <d v="2011-02-09T00:00:00"/>
    <n v="1"/>
    <n v="0"/>
    <n v="2"/>
    <x v="10"/>
    <b v="0"/>
    <x v="4"/>
    <x v="1"/>
    <n v="0.18"/>
    <n v="0.18179999999999999"/>
    <n v="0.4"/>
    <n v="0.22389999999999999"/>
    <x v="3"/>
    <x v="28"/>
    <n v="61"/>
    <s v="Evening"/>
    <s v="Normal"/>
    <s v="Medium"/>
    <s v="More Then  Mild"/>
  </r>
  <r>
    <n v="890"/>
    <d v="2011-02-09T00:00:00"/>
    <n v="1"/>
    <n v="0"/>
    <n v="2"/>
    <x v="11"/>
    <b v="0"/>
    <x v="4"/>
    <x v="0"/>
    <n v="0.18"/>
    <n v="0.16669999999999999"/>
    <n v="0.4"/>
    <n v="0.25369999999999998"/>
    <x v="15"/>
    <x v="78"/>
    <n v="69"/>
    <s v="Evening"/>
    <s v="Normal"/>
    <s v="Medium"/>
    <s v="MildCold"/>
  </r>
  <r>
    <n v="891"/>
    <d v="2011-02-09T00:00:00"/>
    <n v="1"/>
    <n v="0"/>
    <n v="2"/>
    <x v="12"/>
    <b v="0"/>
    <x v="4"/>
    <x v="0"/>
    <n v="0.2"/>
    <n v="0.18179999999999999"/>
    <n v="0.34"/>
    <n v="0.29849999999999999"/>
    <x v="15"/>
    <x v="10"/>
    <n v="58"/>
    <s v="Evening"/>
    <s v="Normal"/>
    <s v="Medium"/>
    <s v="MildCold"/>
  </r>
  <r>
    <n v="892"/>
    <d v="2011-02-09T00:00:00"/>
    <n v="1"/>
    <n v="0"/>
    <n v="2"/>
    <x v="13"/>
    <b v="0"/>
    <x v="4"/>
    <x v="1"/>
    <n v="0.2"/>
    <n v="0.18179999999999999"/>
    <n v="0.34"/>
    <n v="0.28360000000000002"/>
    <x v="1"/>
    <x v="58"/>
    <n v="64"/>
    <s v="Evening"/>
    <s v="Normal"/>
    <s v="Medium"/>
    <s v="More Then  Mild"/>
  </r>
  <r>
    <n v="893"/>
    <d v="2011-02-09T00:00:00"/>
    <n v="1"/>
    <n v="0"/>
    <n v="2"/>
    <x v="14"/>
    <b v="0"/>
    <x v="4"/>
    <x v="1"/>
    <n v="0.2"/>
    <n v="0.19700000000000001"/>
    <n v="0.37"/>
    <n v="0.25369999999999998"/>
    <x v="10"/>
    <x v="119"/>
    <n v="79"/>
    <s v="Evening"/>
    <s v="Normal"/>
    <s v="Medium"/>
    <s v="More Then  Mild"/>
  </r>
  <r>
    <n v="894"/>
    <d v="2011-02-09T00:00:00"/>
    <n v="1"/>
    <n v="0"/>
    <n v="2"/>
    <x v="15"/>
    <b v="0"/>
    <x v="4"/>
    <x v="1"/>
    <n v="0.2"/>
    <n v="0.19700000000000001"/>
    <n v="0.34"/>
    <n v="0.25369999999999998"/>
    <x v="5"/>
    <x v="120"/>
    <n v="166"/>
    <s v="Evening"/>
    <s v="Rush Hour"/>
    <s v="High"/>
    <s v="More Then  Mild"/>
  </r>
  <r>
    <n v="895"/>
    <d v="2011-02-09T00:00:00"/>
    <n v="1"/>
    <n v="0"/>
    <n v="2"/>
    <x v="16"/>
    <b v="0"/>
    <x v="4"/>
    <x v="1"/>
    <n v="0.18"/>
    <n v="0.16669999999999999"/>
    <n v="0.47"/>
    <n v="0.29849999999999999"/>
    <x v="15"/>
    <x v="121"/>
    <n v="170"/>
    <s v="Evening"/>
    <s v="Rush Hour"/>
    <s v="High"/>
    <s v="More Then  Mild"/>
  </r>
  <r>
    <n v="896"/>
    <d v="2011-02-09T00:00:00"/>
    <n v="1"/>
    <n v="0"/>
    <n v="2"/>
    <x v="17"/>
    <b v="0"/>
    <x v="4"/>
    <x v="2"/>
    <n v="0.14000000000000001"/>
    <n v="0.1212"/>
    <n v="0.86"/>
    <n v="0.25369999999999998"/>
    <x v="2"/>
    <x v="30"/>
    <n v="88"/>
    <s v="Evening"/>
    <s v="Rush Hour"/>
    <s v="Medium"/>
    <s v="Dark Cloude"/>
  </r>
  <r>
    <n v="897"/>
    <d v="2011-02-09T00:00:00"/>
    <n v="1"/>
    <n v="0"/>
    <n v="2"/>
    <x v="18"/>
    <b v="0"/>
    <x v="4"/>
    <x v="2"/>
    <n v="0.14000000000000001"/>
    <n v="0.1515"/>
    <n v="0.86"/>
    <n v="0.16420000000000001"/>
    <x v="0"/>
    <x v="122"/>
    <n v="84"/>
    <s v="Evening"/>
    <s v="Normal"/>
    <s v="Medium"/>
    <s v="Dark Cloude"/>
  </r>
  <r>
    <n v="898"/>
    <d v="2011-02-09T00:00:00"/>
    <n v="1"/>
    <n v="0"/>
    <n v="2"/>
    <x v="19"/>
    <b v="0"/>
    <x v="4"/>
    <x v="1"/>
    <n v="0.14000000000000001"/>
    <n v="0.1515"/>
    <n v="0.86"/>
    <n v="0.16420000000000001"/>
    <x v="0"/>
    <x v="47"/>
    <n v="83"/>
    <s v="Evening"/>
    <s v="Normal"/>
    <s v="Medium"/>
    <s v="More Then  Mild"/>
  </r>
  <r>
    <n v="899"/>
    <d v="2011-02-09T00:00:00"/>
    <n v="1"/>
    <n v="0"/>
    <n v="2"/>
    <x v="20"/>
    <b v="0"/>
    <x v="4"/>
    <x v="2"/>
    <n v="0.16"/>
    <n v="0.16669999999999999"/>
    <n v="0.8"/>
    <n v="0.16420000000000001"/>
    <x v="3"/>
    <x v="17"/>
    <n v="46"/>
    <s v="Evening"/>
    <s v="Normal"/>
    <s v="Low"/>
    <s v="Dark Cloude"/>
  </r>
  <r>
    <n v="900"/>
    <d v="2011-02-09T00:00:00"/>
    <n v="1"/>
    <n v="0"/>
    <n v="2"/>
    <x v="21"/>
    <b v="0"/>
    <x v="4"/>
    <x v="2"/>
    <n v="0.16"/>
    <n v="0.1515"/>
    <n v="0.8"/>
    <n v="0.19400000000000001"/>
    <x v="0"/>
    <x v="40"/>
    <n v="37"/>
    <s v="Evening"/>
    <s v="Normal"/>
    <s v="Low"/>
    <s v="Dark Cloude"/>
  </r>
  <r>
    <n v="901"/>
    <d v="2011-02-10T00:00:00"/>
    <n v="1"/>
    <n v="0"/>
    <n v="2"/>
    <x v="22"/>
    <b v="0"/>
    <x v="5"/>
    <x v="2"/>
    <n v="0.14000000000000001"/>
    <n v="0.13639999999999999"/>
    <n v="0.86"/>
    <n v="0.19400000000000001"/>
    <x v="0"/>
    <x v="37"/>
    <n v="16"/>
    <s v="Afternoon"/>
    <s v="Normal"/>
    <s v="Low"/>
    <s v="Dark Cloude"/>
  </r>
  <r>
    <n v="902"/>
    <d v="2011-02-10T00:00:00"/>
    <n v="1"/>
    <n v="0"/>
    <n v="2"/>
    <x v="0"/>
    <b v="0"/>
    <x v="5"/>
    <x v="2"/>
    <n v="0.14000000000000001"/>
    <n v="0.1515"/>
    <n v="0.8"/>
    <n v="0.1343"/>
    <x v="0"/>
    <x v="24"/>
    <n v="7"/>
    <s v="Morning"/>
    <s v="Normal"/>
    <s v="Low"/>
    <s v="Dark Cloude"/>
  </r>
  <r>
    <n v="903"/>
    <d v="2011-02-10T00:00:00"/>
    <n v="1"/>
    <n v="0"/>
    <n v="2"/>
    <x v="1"/>
    <b v="0"/>
    <x v="5"/>
    <x v="2"/>
    <n v="0.14000000000000001"/>
    <n v="0.1515"/>
    <n v="0.8"/>
    <n v="0.1343"/>
    <x v="0"/>
    <x v="26"/>
    <n v="3"/>
    <s v="Night"/>
    <s v="Normal"/>
    <s v="Low"/>
    <s v="Dark Cloude"/>
  </r>
  <r>
    <n v="904"/>
    <d v="2011-02-10T00:00:00"/>
    <n v="1"/>
    <n v="0"/>
    <n v="2"/>
    <x v="3"/>
    <b v="0"/>
    <x v="5"/>
    <x v="1"/>
    <n v="0.14000000000000001"/>
    <n v="0.13639999999999999"/>
    <n v="0.59"/>
    <n v="0.22389999999999999"/>
    <x v="0"/>
    <x v="25"/>
    <n v="1"/>
    <s v="Night"/>
    <s v="Normal"/>
    <s v="Low"/>
    <s v="More Then  Mild"/>
  </r>
  <r>
    <n v="905"/>
    <d v="2011-02-10T00:00:00"/>
    <n v="1"/>
    <n v="0"/>
    <n v="2"/>
    <x v="23"/>
    <b v="0"/>
    <x v="5"/>
    <x v="1"/>
    <n v="0.12"/>
    <n v="0.1212"/>
    <n v="0.5"/>
    <n v="0.22389999999999999"/>
    <x v="0"/>
    <x v="38"/>
    <n v="6"/>
    <s v="Morning"/>
    <s v="Normal"/>
    <s v="Low"/>
    <s v="More Then  Mild"/>
  </r>
  <r>
    <n v="906"/>
    <d v="2011-02-10T00:00:00"/>
    <n v="1"/>
    <n v="0"/>
    <n v="2"/>
    <x v="4"/>
    <b v="0"/>
    <x v="5"/>
    <x v="1"/>
    <n v="0.12"/>
    <n v="0.1212"/>
    <n v="0.54"/>
    <n v="0.28360000000000002"/>
    <x v="0"/>
    <x v="84"/>
    <n v="26"/>
    <s v="Evening"/>
    <s v="Normal"/>
    <s v="Low"/>
    <s v="More Then  Mild"/>
  </r>
  <r>
    <n v="907"/>
    <d v="2011-02-10T00:00:00"/>
    <n v="1"/>
    <n v="0"/>
    <n v="2"/>
    <x v="5"/>
    <b v="0"/>
    <x v="5"/>
    <x v="0"/>
    <n v="0.1"/>
    <n v="7.5800000000000006E-2"/>
    <n v="0.5"/>
    <n v="0.41789999999999999"/>
    <x v="0"/>
    <x v="123"/>
    <n v="99"/>
    <s v="Evening"/>
    <s v="Rush Hour"/>
    <s v="Medium"/>
    <s v="MildCold"/>
  </r>
  <r>
    <n v="908"/>
    <d v="2011-02-10T00:00:00"/>
    <n v="1"/>
    <n v="0"/>
    <n v="2"/>
    <x v="6"/>
    <b v="0"/>
    <x v="5"/>
    <x v="0"/>
    <n v="0.1"/>
    <n v="7.5800000000000006E-2"/>
    <n v="0.49"/>
    <n v="0.32840000000000003"/>
    <x v="16"/>
    <x v="124"/>
    <n v="178"/>
    <s v="Evening"/>
    <s v="Rush Hour"/>
    <s v="High"/>
    <s v="MildCold"/>
  </r>
  <r>
    <n v="909"/>
    <d v="2011-02-10T00:00:00"/>
    <n v="1"/>
    <n v="0"/>
    <n v="2"/>
    <x v="7"/>
    <b v="0"/>
    <x v="5"/>
    <x v="0"/>
    <n v="0.12"/>
    <n v="0.1061"/>
    <n v="0.42"/>
    <n v="0.35820000000000002"/>
    <x v="2"/>
    <x v="125"/>
    <n v="122"/>
    <s v="Evening"/>
    <s v="Rush Hour"/>
    <s v="Medium"/>
    <s v="MildCold"/>
  </r>
  <r>
    <n v="910"/>
    <d v="2011-02-10T00:00:00"/>
    <n v="1"/>
    <n v="0"/>
    <n v="2"/>
    <x v="8"/>
    <b v="0"/>
    <x v="5"/>
    <x v="0"/>
    <n v="0.12"/>
    <n v="0.1061"/>
    <n v="0.42"/>
    <n v="0.29849999999999999"/>
    <x v="2"/>
    <x v="6"/>
    <n v="35"/>
    <s v="Evening"/>
    <s v="Normal"/>
    <s v="Low"/>
    <s v="MildCold"/>
  </r>
  <r>
    <n v="911"/>
    <d v="2011-02-10T00:00:00"/>
    <n v="1"/>
    <n v="0"/>
    <n v="2"/>
    <x v="9"/>
    <b v="0"/>
    <x v="5"/>
    <x v="0"/>
    <n v="0.14000000000000001"/>
    <n v="0.1212"/>
    <n v="0.39"/>
    <n v="0.35820000000000002"/>
    <x v="2"/>
    <x v="114"/>
    <n v="45"/>
    <s v="Evening"/>
    <s v="Normal"/>
    <s v="Low"/>
    <s v="MildCold"/>
  </r>
  <r>
    <n v="912"/>
    <d v="2011-02-10T00:00:00"/>
    <n v="1"/>
    <n v="0"/>
    <n v="2"/>
    <x v="10"/>
    <b v="0"/>
    <x v="5"/>
    <x v="0"/>
    <n v="0.16"/>
    <n v="0.13639999999999999"/>
    <n v="0.34"/>
    <n v="0.3881"/>
    <x v="3"/>
    <x v="105"/>
    <n v="69"/>
    <s v="Evening"/>
    <s v="Normal"/>
    <s v="Medium"/>
    <s v="MildCold"/>
  </r>
  <r>
    <n v="913"/>
    <d v="2011-02-10T00:00:00"/>
    <n v="1"/>
    <n v="0"/>
    <n v="2"/>
    <x v="11"/>
    <b v="0"/>
    <x v="5"/>
    <x v="0"/>
    <n v="0.18"/>
    <n v="0.16669999999999999"/>
    <n v="0.28999999999999998"/>
    <n v="0.29849999999999999"/>
    <x v="1"/>
    <x v="15"/>
    <n v="62"/>
    <s v="Evening"/>
    <s v="Normal"/>
    <s v="Medium"/>
    <s v="MildCold"/>
  </r>
  <r>
    <n v="914"/>
    <d v="2011-02-10T00:00:00"/>
    <n v="1"/>
    <n v="0"/>
    <n v="2"/>
    <x v="12"/>
    <b v="0"/>
    <x v="5"/>
    <x v="0"/>
    <n v="0.2"/>
    <n v="0.18179999999999999"/>
    <n v="0.27"/>
    <n v="0.28360000000000002"/>
    <x v="9"/>
    <x v="17"/>
    <n v="48"/>
    <s v="Evening"/>
    <s v="Normal"/>
    <s v="Low"/>
    <s v="MildCold"/>
  </r>
  <r>
    <n v="915"/>
    <d v="2011-02-10T00:00:00"/>
    <n v="1"/>
    <n v="0"/>
    <n v="2"/>
    <x v="13"/>
    <b v="0"/>
    <x v="5"/>
    <x v="0"/>
    <n v="0.2"/>
    <n v="0.19700000000000001"/>
    <n v="0.25"/>
    <n v="0.25369999999999998"/>
    <x v="0"/>
    <x v="29"/>
    <n v="50"/>
    <s v="Evening"/>
    <s v="Normal"/>
    <s v="Low"/>
    <s v="MildCold"/>
  </r>
  <r>
    <n v="916"/>
    <d v="2011-02-10T00:00:00"/>
    <n v="1"/>
    <n v="0"/>
    <n v="2"/>
    <x v="14"/>
    <b v="0"/>
    <x v="5"/>
    <x v="0"/>
    <n v="0.2"/>
    <n v="0.18179999999999999"/>
    <n v="0.27"/>
    <n v="0.29849999999999999"/>
    <x v="3"/>
    <x v="87"/>
    <n v="80"/>
    <s v="Evening"/>
    <s v="Normal"/>
    <s v="Medium"/>
    <s v="MildCold"/>
  </r>
  <r>
    <n v="917"/>
    <d v="2011-02-10T00:00:00"/>
    <n v="1"/>
    <n v="0"/>
    <n v="2"/>
    <x v="15"/>
    <b v="0"/>
    <x v="5"/>
    <x v="0"/>
    <n v="0.18"/>
    <n v="0.18179999999999999"/>
    <n v="0.26"/>
    <n v="0.19400000000000001"/>
    <x v="9"/>
    <x v="126"/>
    <n v="165"/>
    <s v="Evening"/>
    <s v="Rush Hour"/>
    <s v="High"/>
    <s v="MildCold"/>
  </r>
  <r>
    <n v="918"/>
    <d v="2011-02-10T00:00:00"/>
    <n v="1"/>
    <n v="0"/>
    <n v="2"/>
    <x v="16"/>
    <b v="0"/>
    <x v="5"/>
    <x v="0"/>
    <n v="0.16"/>
    <n v="0.18179999999999999"/>
    <n v="0.28000000000000003"/>
    <n v="0.1343"/>
    <x v="1"/>
    <x v="120"/>
    <n v="160"/>
    <s v="Evening"/>
    <s v="Rush Hour"/>
    <s v="High"/>
    <s v="MildCold"/>
  </r>
  <r>
    <n v="919"/>
    <d v="2011-02-10T00:00:00"/>
    <n v="1"/>
    <n v="0"/>
    <n v="2"/>
    <x v="17"/>
    <b v="0"/>
    <x v="5"/>
    <x v="0"/>
    <n v="0.14000000000000001"/>
    <n v="0.16669999999999999"/>
    <n v="0.28000000000000003"/>
    <n v="0.1045"/>
    <x v="15"/>
    <x v="127"/>
    <n v="112"/>
    <s v="Evening"/>
    <s v="Rush Hour"/>
    <s v="Medium"/>
    <s v="MildCold"/>
  </r>
  <r>
    <n v="920"/>
    <d v="2011-02-10T00:00:00"/>
    <n v="1"/>
    <n v="0"/>
    <n v="2"/>
    <x v="18"/>
    <b v="0"/>
    <x v="5"/>
    <x v="0"/>
    <n v="0.14000000000000001"/>
    <n v="0.18179999999999999"/>
    <n v="0.31"/>
    <n v="8.9599999999999999E-2"/>
    <x v="3"/>
    <x v="128"/>
    <n v="97"/>
    <s v="Evening"/>
    <s v="Normal"/>
    <s v="Medium"/>
    <s v="MildCold"/>
  </r>
  <r>
    <n v="921"/>
    <d v="2011-02-10T00:00:00"/>
    <n v="1"/>
    <n v="0"/>
    <n v="2"/>
    <x v="19"/>
    <b v="0"/>
    <x v="5"/>
    <x v="0"/>
    <n v="0.14000000000000001"/>
    <n v="0.21210000000000001"/>
    <n v="0.39"/>
    <n v="0"/>
    <x v="15"/>
    <x v="129"/>
    <n v="72"/>
    <s v="Evening"/>
    <s v="Normal"/>
    <s v="Medium"/>
    <s v="MildCold"/>
  </r>
  <r>
    <n v="922"/>
    <d v="2011-02-10T00:00:00"/>
    <n v="1"/>
    <n v="0"/>
    <n v="2"/>
    <x v="20"/>
    <b v="0"/>
    <x v="5"/>
    <x v="0"/>
    <n v="0.12"/>
    <n v="0.19700000000000001"/>
    <n v="0.39"/>
    <n v="0"/>
    <x v="3"/>
    <x v="55"/>
    <n v="51"/>
    <s v="Evening"/>
    <s v="Normal"/>
    <s v="Medium"/>
    <s v="MildCold"/>
  </r>
  <r>
    <n v="923"/>
    <d v="2011-02-10T00:00:00"/>
    <n v="1"/>
    <n v="0"/>
    <n v="2"/>
    <x v="21"/>
    <b v="0"/>
    <x v="5"/>
    <x v="0"/>
    <n v="0.12"/>
    <n v="0.1515"/>
    <n v="0.42"/>
    <n v="0.1045"/>
    <x v="2"/>
    <x v="21"/>
    <n v="34"/>
    <s v="Evening"/>
    <s v="Normal"/>
    <s v="Low"/>
    <s v="MildCold"/>
  </r>
  <r>
    <n v="924"/>
    <d v="2011-02-11T00:00:00"/>
    <n v="1"/>
    <n v="0"/>
    <n v="2"/>
    <x v="22"/>
    <b v="0"/>
    <x v="6"/>
    <x v="0"/>
    <n v="0.1"/>
    <n v="0.13639999999999999"/>
    <n v="0.49"/>
    <n v="0.1045"/>
    <x v="15"/>
    <x v="94"/>
    <n v="14"/>
    <s v="Afternoon"/>
    <s v="Normal"/>
    <s v="Low"/>
    <s v="MildCold"/>
  </r>
  <r>
    <n v="925"/>
    <d v="2011-02-11T00:00:00"/>
    <n v="1"/>
    <n v="0"/>
    <n v="2"/>
    <x v="0"/>
    <b v="0"/>
    <x v="6"/>
    <x v="0"/>
    <n v="0.1"/>
    <n v="0.13639999999999999"/>
    <n v="0.54"/>
    <n v="8.9599999999999999E-2"/>
    <x v="2"/>
    <x v="38"/>
    <n v="7"/>
    <s v="Morning"/>
    <s v="Normal"/>
    <s v="Low"/>
    <s v="MildCold"/>
  </r>
  <r>
    <n v="926"/>
    <d v="2011-02-11T00:00:00"/>
    <n v="1"/>
    <n v="0"/>
    <n v="2"/>
    <x v="1"/>
    <b v="0"/>
    <x v="6"/>
    <x v="0"/>
    <n v="0.1"/>
    <n v="0.13639999999999999"/>
    <n v="0.54"/>
    <n v="8.9599999999999999E-2"/>
    <x v="0"/>
    <x v="26"/>
    <n v="3"/>
    <s v="Night"/>
    <s v="Normal"/>
    <s v="Low"/>
    <s v="MildCold"/>
  </r>
  <r>
    <n v="927"/>
    <d v="2011-02-11T00:00:00"/>
    <n v="1"/>
    <n v="0"/>
    <n v="2"/>
    <x v="23"/>
    <b v="0"/>
    <x v="6"/>
    <x v="0"/>
    <n v="0.08"/>
    <n v="0.1212"/>
    <n v="0.63"/>
    <n v="8.9599999999999999E-2"/>
    <x v="0"/>
    <x v="4"/>
    <n v="4"/>
    <s v="Night"/>
    <s v="Normal"/>
    <s v="Low"/>
    <s v="MildCold"/>
  </r>
  <r>
    <n v="928"/>
    <d v="2011-02-11T00:00:00"/>
    <n v="1"/>
    <n v="0"/>
    <n v="2"/>
    <x v="4"/>
    <b v="0"/>
    <x v="6"/>
    <x v="0"/>
    <n v="0.1"/>
    <n v="0.18179999999999999"/>
    <n v="0.68"/>
    <n v="0"/>
    <x v="2"/>
    <x v="130"/>
    <n v="24"/>
    <s v="Evening"/>
    <s v="Normal"/>
    <s v="Low"/>
    <s v="MildCold"/>
  </r>
  <r>
    <n v="929"/>
    <d v="2011-02-11T00:00:00"/>
    <n v="1"/>
    <n v="0"/>
    <n v="2"/>
    <x v="5"/>
    <b v="0"/>
    <x v="6"/>
    <x v="0"/>
    <n v="0.08"/>
    <n v="0.16669999999999999"/>
    <n v="0.73"/>
    <n v="0"/>
    <x v="2"/>
    <x v="80"/>
    <n v="74"/>
    <s v="Evening"/>
    <s v="Rush Hour"/>
    <s v="Medium"/>
    <s v="MildCold"/>
  </r>
  <r>
    <n v="930"/>
    <d v="2011-02-11T00:00:00"/>
    <n v="1"/>
    <n v="0"/>
    <n v="2"/>
    <x v="6"/>
    <b v="0"/>
    <x v="6"/>
    <x v="0"/>
    <n v="0.1"/>
    <n v="0.1212"/>
    <n v="0.74"/>
    <n v="0.16420000000000001"/>
    <x v="3"/>
    <x v="131"/>
    <n v="216"/>
    <s v="Evening"/>
    <s v="Rush Hour"/>
    <s v="High"/>
    <s v="MildCold"/>
  </r>
  <r>
    <n v="931"/>
    <d v="2011-02-11T00:00:00"/>
    <n v="1"/>
    <n v="0"/>
    <n v="2"/>
    <x v="7"/>
    <b v="0"/>
    <x v="6"/>
    <x v="0"/>
    <n v="0.12"/>
    <n v="0.1212"/>
    <n v="0.74"/>
    <n v="0.22389999999999999"/>
    <x v="14"/>
    <x v="53"/>
    <n v="140"/>
    <s v="Evening"/>
    <s v="Rush Hour"/>
    <s v="Medium"/>
    <s v="MildCold"/>
  </r>
  <r>
    <n v="932"/>
    <d v="2011-02-11T00:00:00"/>
    <n v="1"/>
    <n v="0"/>
    <n v="2"/>
    <x v="8"/>
    <b v="0"/>
    <x v="6"/>
    <x v="0"/>
    <n v="0.14000000000000001"/>
    <n v="0.13639999999999999"/>
    <n v="0.69"/>
    <n v="0.19400000000000001"/>
    <x v="16"/>
    <x v="73"/>
    <n v="44"/>
    <s v="Evening"/>
    <s v="Normal"/>
    <s v="Low"/>
    <s v="MildCold"/>
  </r>
  <r>
    <n v="933"/>
    <d v="2011-02-11T00:00:00"/>
    <n v="1"/>
    <n v="0"/>
    <n v="2"/>
    <x v="9"/>
    <b v="0"/>
    <x v="6"/>
    <x v="0"/>
    <n v="0.22"/>
    <n v="0.2273"/>
    <n v="0.47"/>
    <n v="0.1343"/>
    <x v="4"/>
    <x v="16"/>
    <n v="64"/>
    <s v="Evening"/>
    <s v="Normal"/>
    <s v="Medium"/>
    <s v="MildCold"/>
  </r>
  <r>
    <n v="934"/>
    <d v="2011-02-11T00:00:00"/>
    <n v="1"/>
    <n v="0"/>
    <n v="2"/>
    <x v="10"/>
    <b v="0"/>
    <x v="6"/>
    <x v="0"/>
    <n v="0.22"/>
    <n v="0.2273"/>
    <n v="0.47"/>
    <n v="0.1343"/>
    <x v="10"/>
    <x v="63"/>
    <n v="71"/>
    <s v="Evening"/>
    <s v="Normal"/>
    <s v="Medium"/>
    <s v="MildCold"/>
  </r>
  <r>
    <n v="935"/>
    <d v="2011-02-11T00:00:00"/>
    <n v="1"/>
    <n v="0"/>
    <n v="2"/>
    <x v="11"/>
    <b v="0"/>
    <x v="6"/>
    <x v="0"/>
    <n v="0.24"/>
    <n v="0.2273"/>
    <n v="0.35"/>
    <n v="0.19400000000000001"/>
    <x v="26"/>
    <x v="11"/>
    <n v="110"/>
    <s v="Evening"/>
    <s v="Normal"/>
    <s v="Medium"/>
    <s v="MildCold"/>
  </r>
  <r>
    <n v="936"/>
    <d v="2011-02-11T00:00:00"/>
    <n v="1"/>
    <n v="0"/>
    <n v="2"/>
    <x v="12"/>
    <b v="0"/>
    <x v="6"/>
    <x v="0"/>
    <n v="0.3"/>
    <n v="0.28789999999999999"/>
    <n v="0.26"/>
    <n v="0.25369999999999998"/>
    <x v="27"/>
    <x v="78"/>
    <n v="84"/>
    <s v="Evening"/>
    <s v="Normal"/>
    <s v="Medium"/>
    <s v="MildCold"/>
  </r>
  <r>
    <n v="937"/>
    <d v="2011-02-11T00:00:00"/>
    <n v="1"/>
    <n v="0"/>
    <n v="2"/>
    <x v="13"/>
    <b v="0"/>
    <x v="6"/>
    <x v="0"/>
    <n v="0.32"/>
    <n v="0.31819999999999998"/>
    <n v="0.21"/>
    <n v="0.16420000000000001"/>
    <x v="4"/>
    <x v="44"/>
    <n v="74"/>
    <s v="Evening"/>
    <s v="Normal"/>
    <s v="Medium"/>
    <s v="MildCold"/>
  </r>
  <r>
    <n v="938"/>
    <d v="2011-02-11T00:00:00"/>
    <n v="1"/>
    <n v="0"/>
    <n v="2"/>
    <x v="14"/>
    <b v="0"/>
    <x v="6"/>
    <x v="0"/>
    <n v="0.3"/>
    <n v="0.28789999999999999"/>
    <n v="0.28000000000000003"/>
    <n v="0.19400000000000001"/>
    <x v="13"/>
    <x v="132"/>
    <n v="125"/>
    <s v="Evening"/>
    <s v="Normal"/>
    <s v="Medium"/>
    <s v="MildCold"/>
  </r>
  <r>
    <n v="939"/>
    <d v="2011-02-11T00:00:00"/>
    <n v="1"/>
    <n v="0"/>
    <n v="2"/>
    <x v="15"/>
    <b v="0"/>
    <x v="6"/>
    <x v="0"/>
    <n v="0.3"/>
    <n v="0.33329999999999999"/>
    <n v="0.24"/>
    <n v="0"/>
    <x v="12"/>
    <x v="133"/>
    <n v="211"/>
    <s v="Evening"/>
    <s v="Rush Hour"/>
    <s v="High"/>
    <s v="MildCold"/>
  </r>
  <r>
    <n v="940"/>
    <d v="2011-02-11T00:00:00"/>
    <n v="1"/>
    <n v="0"/>
    <n v="2"/>
    <x v="16"/>
    <b v="0"/>
    <x v="6"/>
    <x v="0"/>
    <n v="0.28000000000000003"/>
    <n v="0.31819999999999998"/>
    <n v="0.28000000000000003"/>
    <n v="0"/>
    <x v="5"/>
    <x v="60"/>
    <n v="174"/>
    <s v="Evening"/>
    <s v="Rush Hour"/>
    <s v="High"/>
    <s v="MildCold"/>
  </r>
  <r>
    <n v="941"/>
    <d v="2011-02-11T00:00:00"/>
    <n v="1"/>
    <n v="0"/>
    <n v="2"/>
    <x v="17"/>
    <b v="0"/>
    <x v="6"/>
    <x v="0"/>
    <n v="0.26"/>
    <n v="0.30299999999999999"/>
    <n v="0.33"/>
    <n v="0"/>
    <x v="10"/>
    <x v="134"/>
    <n v="101"/>
    <s v="Evening"/>
    <s v="Rush Hour"/>
    <s v="Medium"/>
    <s v="MildCold"/>
  </r>
  <r>
    <n v="942"/>
    <d v="2011-02-11T00:00:00"/>
    <n v="1"/>
    <n v="0"/>
    <n v="2"/>
    <x v="18"/>
    <b v="0"/>
    <x v="6"/>
    <x v="0"/>
    <n v="0.22"/>
    <n v="0.2273"/>
    <n v="0.55000000000000004"/>
    <n v="0.1343"/>
    <x v="15"/>
    <x v="58"/>
    <n v="63"/>
    <s v="Evening"/>
    <s v="Normal"/>
    <s v="Medium"/>
    <s v="MildCold"/>
  </r>
  <r>
    <n v="943"/>
    <d v="2011-02-11T00:00:00"/>
    <n v="1"/>
    <n v="0"/>
    <n v="2"/>
    <x v="19"/>
    <b v="0"/>
    <x v="6"/>
    <x v="0"/>
    <n v="0.2"/>
    <n v="0.21210000000000001"/>
    <n v="0.59"/>
    <n v="0.1343"/>
    <x v="2"/>
    <x v="34"/>
    <n v="47"/>
    <s v="Evening"/>
    <s v="Normal"/>
    <s v="Low"/>
    <s v="MildCold"/>
  </r>
  <r>
    <n v="944"/>
    <d v="2011-02-11T00:00:00"/>
    <n v="1"/>
    <n v="0"/>
    <n v="2"/>
    <x v="20"/>
    <b v="0"/>
    <x v="6"/>
    <x v="0"/>
    <n v="0.2"/>
    <n v="0.2273"/>
    <n v="0.64"/>
    <n v="8.9599999999999999E-2"/>
    <x v="15"/>
    <x v="46"/>
    <n v="43"/>
    <s v="Evening"/>
    <s v="Normal"/>
    <s v="Low"/>
    <s v="MildCold"/>
  </r>
  <r>
    <n v="945"/>
    <d v="2011-02-11T00:00:00"/>
    <n v="1"/>
    <n v="0"/>
    <n v="2"/>
    <x v="21"/>
    <b v="0"/>
    <x v="6"/>
    <x v="0"/>
    <n v="0.18"/>
    <n v="0.2424"/>
    <n v="0.69"/>
    <n v="0"/>
    <x v="16"/>
    <x v="66"/>
    <n v="53"/>
    <s v="Evening"/>
    <s v="Normal"/>
    <s v="Medium"/>
    <s v="MildCold"/>
  </r>
  <r>
    <n v="946"/>
    <d v="2011-02-12T00:00:00"/>
    <n v="1"/>
    <n v="0"/>
    <n v="2"/>
    <x v="22"/>
    <b v="0"/>
    <x v="0"/>
    <x v="0"/>
    <n v="0.16"/>
    <n v="0.19700000000000001"/>
    <n v="0.69"/>
    <n v="8.9599999999999999E-2"/>
    <x v="1"/>
    <x v="135"/>
    <n v="30"/>
    <s v="Evening"/>
    <s v="Normal"/>
    <s v="Low"/>
    <s v="MildCold"/>
  </r>
  <r>
    <n v="947"/>
    <d v="2011-02-12T00:00:00"/>
    <n v="1"/>
    <n v="0"/>
    <n v="2"/>
    <x v="0"/>
    <b v="0"/>
    <x v="0"/>
    <x v="0"/>
    <n v="0.14000000000000001"/>
    <n v="0.21210000000000001"/>
    <n v="0.86"/>
    <n v="0"/>
    <x v="15"/>
    <x v="22"/>
    <n v="24"/>
    <s v="Evening"/>
    <s v="Normal"/>
    <s v="Low"/>
    <s v="MildCold"/>
  </r>
  <r>
    <n v="948"/>
    <d v="2011-02-12T00:00:00"/>
    <n v="1"/>
    <n v="0"/>
    <n v="2"/>
    <x v="1"/>
    <b v="0"/>
    <x v="0"/>
    <x v="0"/>
    <n v="0.14000000000000001"/>
    <n v="0.21210000000000001"/>
    <n v="0.8"/>
    <n v="0"/>
    <x v="15"/>
    <x v="136"/>
    <n v="15"/>
    <s v="Afternoon"/>
    <s v="Normal"/>
    <s v="Low"/>
    <s v="MildCold"/>
  </r>
  <r>
    <n v="949"/>
    <d v="2011-02-12T00:00:00"/>
    <n v="1"/>
    <n v="0"/>
    <n v="2"/>
    <x v="2"/>
    <b v="0"/>
    <x v="0"/>
    <x v="0"/>
    <n v="0.12"/>
    <n v="0.19700000000000001"/>
    <n v="0.8"/>
    <n v="0"/>
    <x v="1"/>
    <x v="24"/>
    <n v="10"/>
    <s v="Morning"/>
    <s v="Normal"/>
    <s v="Low"/>
    <s v="MildCold"/>
  </r>
  <r>
    <n v="950"/>
    <d v="2011-02-12T00:00:00"/>
    <n v="1"/>
    <n v="0"/>
    <n v="2"/>
    <x v="3"/>
    <b v="0"/>
    <x v="0"/>
    <x v="0"/>
    <n v="0.12"/>
    <n v="0.16669999999999999"/>
    <n v="0.74"/>
    <n v="8.9599999999999999E-2"/>
    <x v="0"/>
    <x v="4"/>
    <n v="4"/>
    <s v="Night"/>
    <s v="Normal"/>
    <s v="Low"/>
    <s v="MildCold"/>
  </r>
  <r>
    <n v="951"/>
    <d v="2011-02-12T00:00:00"/>
    <n v="1"/>
    <n v="0"/>
    <n v="2"/>
    <x v="23"/>
    <b v="0"/>
    <x v="0"/>
    <x v="0"/>
    <n v="0.12"/>
    <n v="0.16669999999999999"/>
    <n v="0.74"/>
    <n v="8.9599999999999999E-2"/>
    <x v="0"/>
    <x v="25"/>
    <n v="1"/>
    <s v="Night"/>
    <s v="Normal"/>
    <s v="Low"/>
    <s v="MildCold"/>
  </r>
  <r>
    <n v="952"/>
    <d v="2011-02-12T00:00:00"/>
    <n v="1"/>
    <n v="0"/>
    <n v="2"/>
    <x v="4"/>
    <b v="0"/>
    <x v="0"/>
    <x v="0"/>
    <n v="0.12"/>
    <n v="0.13639999999999999"/>
    <n v="0.93"/>
    <n v="0.19400000000000001"/>
    <x v="2"/>
    <x v="25"/>
    <n v="2"/>
    <s v="Night"/>
    <s v="Normal"/>
    <s v="Low"/>
    <s v="MildCold"/>
  </r>
  <r>
    <n v="953"/>
    <d v="2011-02-12T00:00:00"/>
    <n v="1"/>
    <n v="0"/>
    <n v="2"/>
    <x v="5"/>
    <b v="0"/>
    <x v="0"/>
    <x v="0"/>
    <n v="0.12"/>
    <n v="0.1515"/>
    <n v="0.8"/>
    <n v="0.1045"/>
    <x v="15"/>
    <x v="95"/>
    <n v="11"/>
    <s v="Morning"/>
    <s v="Rush Hour"/>
    <s v="Low"/>
    <s v="MildCold"/>
  </r>
  <r>
    <n v="954"/>
    <d v="2011-02-12T00:00:00"/>
    <n v="1"/>
    <n v="0"/>
    <n v="2"/>
    <x v="6"/>
    <b v="0"/>
    <x v="0"/>
    <x v="0"/>
    <n v="0.14000000000000001"/>
    <n v="0.1515"/>
    <n v="0.86"/>
    <n v="0.1343"/>
    <x v="15"/>
    <x v="19"/>
    <n v="30"/>
    <s v="Evening"/>
    <s v="Rush Hour"/>
    <s v="Low"/>
    <s v="MildCold"/>
  </r>
  <r>
    <n v="955"/>
    <d v="2011-02-12T00:00:00"/>
    <n v="1"/>
    <n v="0"/>
    <n v="2"/>
    <x v="7"/>
    <b v="0"/>
    <x v="0"/>
    <x v="0"/>
    <n v="0.16"/>
    <n v="0.18179999999999999"/>
    <n v="0.64"/>
    <n v="0.1343"/>
    <x v="16"/>
    <x v="99"/>
    <n v="43"/>
    <s v="Evening"/>
    <s v="Rush Hour"/>
    <s v="Low"/>
    <s v="MildCold"/>
  </r>
  <r>
    <n v="956"/>
    <d v="2011-02-12T00:00:00"/>
    <n v="1"/>
    <n v="0"/>
    <n v="2"/>
    <x v="8"/>
    <b v="0"/>
    <x v="0"/>
    <x v="0"/>
    <n v="0.22"/>
    <n v="0.21210000000000001"/>
    <n v="0.41"/>
    <n v="0.25369999999999998"/>
    <x v="11"/>
    <x v="31"/>
    <n v="84"/>
    <s v="Evening"/>
    <s v="Normal"/>
    <s v="Medium"/>
    <s v="MildCold"/>
  </r>
  <r>
    <n v="957"/>
    <d v="2011-02-12T00:00:00"/>
    <n v="1"/>
    <n v="0"/>
    <n v="2"/>
    <x v="9"/>
    <b v="0"/>
    <x v="0"/>
    <x v="0"/>
    <n v="0.3"/>
    <n v="0.2727"/>
    <n v="0.28000000000000003"/>
    <n v="0.32840000000000003"/>
    <x v="28"/>
    <x v="122"/>
    <n v="114"/>
    <s v="Evening"/>
    <s v="Normal"/>
    <s v="Medium"/>
    <s v="MildCold"/>
  </r>
  <r>
    <n v="958"/>
    <d v="2011-02-12T00:00:00"/>
    <n v="1"/>
    <n v="0"/>
    <n v="2"/>
    <x v="10"/>
    <b v="0"/>
    <x v="0"/>
    <x v="0"/>
    <n v="0.3"/>
    <n v="0.2727"/>
    <n v="0.39"/>
    <n v="0.4627"/>
    <x v="29"/>
    <x v="128"/>
    <n v="120"/>
    <s v="Evening"/>
    <s v="Normal"/>
    <s v="Medium"/>
    <s v="MildCold"/>
  </r>
  <r>
    <n v="959"/>
    <d v="2011-02-12T00:00:00"/>
    <n v="1"/>
    <n v="0"/>
    <n v="2"/>
    <x v="11"/>
    <b v="0"/>
    <x v="0"/>
    <x v="0"/>
    <n v="0.3"/>
    <n v="0.2727"/>
    <n v="0.39"/>
    <n v="0.41789999999999999"/>
    <x v="30"/>
    <x v="137"/>
    <n v="135"/>
    <s v="Evening"/>
    <s v="Normal"/>
    <s v="Medium"/>
    <s v="MildCold"/>
  </r>
  <r>
    <n v="960"/>
    <d v="2011-02-12T00:00:00"/>
    <n v="1"/>
    <n v="0"/>
    <n v="2"/>
    <x v="12"/>
    <b v="0"/>
    <x v="0"/>
    <x v="0"/>
    <n v="0.34"/>
    <n v="0.31819999999999998"/>
    <n v="0.31"/>
    <n v="0.28360000000000002"/>
    <x v="28"/>
    <x v="138"/>
    <n v="120"/>
    <s v="Evening"/>
    <s v="Normal"/>
    <s v="Medium"/>
    <s v="MildCold"/>
  </r>
  <r>
    <n v="961"/>
    <d v="2011-02-12T00:00:00"/>
    <n v="1"/>
    <n v="0"/>
    <n v="2"/>
    <x v="13"/>
    <b v="0"/>
    <x v="0"/>
    <x v="0"/>
    <n v="0.34"/>
    <n v="0.30299999999999999"/>
    <n v="0.28999999999999998"/>
    <n v="0.41789999999999999"/>
    <x v="21"/>
    <x v="76"/>
    <n v="174"/>
    <s v="Evening"/>
    <s v="Normal"/>
    <s v="High"/>
    <s v="MildCold"/>
  </r>
  <r>
    <n v="962"/>
    <d v="2011-02-12T00:00:00"/>
    <n v="1"/>
    <n v="0"/>
    <n v="2"/>
    <x v="14"/>
    <b v="0"/>
    <x v="0"/>
    <x v="0"/>
    <n v="0.34"/>
    <n v="0.30299999999999999"/>
    <n v="0.28999999999999998"/>
    <n v="0.41789999999999999"/>
    <x v="23"/>
    <x v="137"/>
    <n v="145"/>
    <s v="Evening"/>
    <s v="Normal"/>
    <s v="Medium"/>
    <s v="MildCold"/>
  </r>
  <r>
    <n v="963"/>
    <d v="2011-02-12T00:00:00"/>
    <n v="1"/>
    <n v="0"/>
    <n v="2"/>
    <x v="15"/>
    <b v="0"/>
    <x v="0"/>
    <x v="0"/>
    <n v="0.32"/>
    <n v="0.28789999999999999"/>
    <n v="0.31"/>
    <n v="0.52239999999999998"/>
    <x v="24"/>
    <x v="139"/>
    <n v="137"/>
    <s v="Evening"/>
    <s v="Rush Hour"/>
    <s v="Medium"/>
    <s v="MildCold"/>
  </r>
  <r>
    <n v="964"/>
    <d v="2011-02-12T00:00:00"/>
    <n v="1"/>
    <n v="0"/>
    <n v="2"/>
    <x v="16"/>
    <b v="0"/>
    <x v="0"/>
    <x v="0"/>
    <n v="0.28000000000000003"/>
    <n v="0.2576"/>
    <n v="0.38"/>
    <n v="0.32840000000000003"/>
    <x v="3"/>
    <x v="8"/>
    <n v="64"/>
    <s v="Evening"/>
    <s v="Rush Hour"/>
    <s v="Medium"/>
    <s v="MildCold"/>
  </r>
  <r>
    <n v="965"/>
    <d v="2011-02-12T00:00:00"/>
    <n v="1"/>
    <n v="0"/>
    <n v="2"/>
    <x v="17"/>
    <b v="0"/>
    <x v="0"/>
    <x v="0"/>
    <n v="0.28000000000000003"/>
    <n v="0.2727"/>
    <n v="0.38"/>
    <n v="0.16420000000000001"/>
    <x v="15"/>
    <x v="73"/>
    <n v="41"/>
    <s v="Evening"/>
    <s v="Rush Hour"/>
    <s v="Low"/>
    <s v="MildCold"/>
  </r>
  <r>
    <n v="966"/>
    <d v="2011-02-12T00:00:00"/>
    <n v="1"/>
    <n v="0"/>
    <n v="2"/>
    <x v="18"/>
    <b v="0"/>
    <x v="0"/>
    <x v="0"/>
    <n v="0.26"/>
    <n v="0.2576"/>
    <n v="0.41"/>
    <n v="0.22389999999999999"/>
    <x v="2"/>
    <x v="73"/>
    <n v="40"/>
    <s v="Evening"/>
    <s v="Normal"/>
    <s v="Low"/>
    <s v="MildCold"/>
  </r>
  <r>
    <n v="967"/>
    <d v="2011-02-12T00:00:00"/>
    <n v="1"/>
    <n v="0"/>
    <n v="2"/>
    <x v="19"/>
    <b v="0"/>
    <x v="0"/>
    <x v="0"/>
    <n v="0.26"/>
    <n v="0.30299999999999999"/>
    <n v="0.41"/>
    <n v="0"/>
    <x v="5"/>
    <x v="17"/>
    <n v="51"/>
    <s v="Evening"/>
    <s v="Normal"/>
    <s v="Medium"/>
    <s v="MildCold"/>
  </r>
  <r>
    <n v="968"/>
    <d v="2011-02-12T00:00:00"/>
    <n v="1"/>
    <n v="0"/>
    <n v="2"/>
    <x v="20"/>
    <b v="0"/>
    <x v="0"/>
    <x v="0"/>
    <n v="0.24"/>
    <n v="0.2576"/>
    <n v="0.44"/>
    <n v="8.9599999999999999E-2"/>
    <x v="9"/>
    <x v="73"/>
    <n v="45"/>
    <s v="Evening"/>
    <s v="Normal"/>
    <s v="Low"/>
    <s v="MildCold"/>
  </r>
  <r>
    <n v="969"/>
    <d v="2011-02-12T00:00:00"/>
    <n v="1"/>
    <n v="0"/>
    <n v="2"/>
    <x v="21"/>
    <b v="0"/>
    <x v="0"/>
    <x v="0"/>
    <n v="0.22"/>
    <n v="0.2273"/>
    <n v="0.51"/>
    <n v="0.1343"/>
    <x v="2"/>
    <x v="5"/>
    <n v="32"/>
    <s v="Evening"/>
    <s v="Normal"/>
    <s v="Low"/>
    <s v="MildCold"/>
  </r>
  <r>
    <n v="970"/>
    <d v="2011-02-13T00:00:00"/>
    <n v="1"/>
    <n v="0"/>
    <n v="2"/>
    <x v="22"/>
    <b v="0"/>
    <x v="1"/>
    <x v="0"/>
    <n v="0.2"/>
    <n v="0.2273"/>
    <n v="0.64"/>
    <n v="0.1045"/>
    <x v="16"/>
    <x v="6"/>
    <n v="39"/>
    <s v="Evening"/>
    <s v="Normal"/>
    <s v="Low"/>
    <s v="MildCold"/>
  </r>
  <r>
    <n v="971"/>
    <d v="2011-02-13T00:00:00"/>
    <n v="1"/>
    <n v="0"/>
    <n v="2"/>
    <x v="0"/>
    <b v="0"/>
    <x v="1"/>
    <x v="0"/>
    <n v="0.2"/>
    <n v="0.2273"/>
    <n v="0.59"/>
    <n v="8.9599999999999999E-2"/>
    <x v="2"/>
    <x v="130"/>
    <n v="24"/>
    <s v="Evening"/>
    <s v="Normal"/>
    <s v="Low"/>
    <s v="MildCold"/>
  </r>
  <r>
    <n v="972"/>
    <d v="2011-02-13T00:00:00"/>
    <n v="1"/>
    <n v="0"/>
    <n v="2"/>
    <x v="1"/>
    <b v="0"/>
    <x v="1"/>
    <x v="1"/>
    <n v="0.2"/>
    <n v="0.2273"/>
    <n v="0.75"/>
    <n v="8.9599999999999999E-2"/>
    <x v="2"/>
    <x v="36"/>
    <n v="20"/>
    <s v="Evening"/>
    <s v="Normal"/>
    <s v="Low"/>
    <s v="More Then  Mild"/>
  </r>
  <r>
    <n v="973"/>
    <d v="2011-02-13T00:00:00"/>
    <n v="1"/>
    <n v="0"/>
    <n v="2"/>
    <x v="2"/>
    <b v="0"/>
    <x v="1"/>
    <x v="1"/>
    <n v="0.2"/>
    <n v="0.2273"/>
    <n v="0.69"/>
    <n v="0.1045"/>
    <x v="3"/>
    <x v="39"/>
    <n v="12"/>
    <s v="Afternoon"/>
    <s v="Normal"/>
    <s v="Low"/>
    <s v="More Then  Mild"/>
  </r>
  <r>
    <n v="974"/>
    <d v="2011-02-13T00:00:00"/>
    <n v="1"/>
    <n v="0"/>
    <n v="2"/>
    <x v="3"/>
    <b v="0"/>
    <x v="1"/>
    <x v="1"/>
    <n v="0.2"/>
    <n v="0.21210000000000001"/>
    <n v="0.69"/>
    <n v="0.16420000000000001"/>
    <x v="0"/>
    <x v="3"/>
    <n v="2"/>
    <s v="Night"/>
    <s v="Normal"/>
    <s v="Low"/>
    <s v="More Then  Mild"/>
  </r>
  <r>
    <n v="975"/>
    <d v="2011-02-13T00:00:00"/>
    <n v="1"/>
    <n v="0"/>
    <n v="2"/>
    <x v="4"/>
    <b v="0"/>
    <x v="1"/>
    <x v="1"/>
    <n v="0.2"/>
    <n v="0.21210000000000001"/>
    <n v="0.69"/>
    <n v="0.1343"/>
    <x v="15"/>
    <x v="26"/>
    <n v="5"/>
    <s v="Night"/>
    <s v="Normal"/>
    <s v="Low"/>
    <s v="More Then  Mild"/>
  </r>
  <r>
    <n v="976"/>
    <d v="2011-02-13T00:00:00"/>
    <n v="1"/>
    <n v="0"/>
    <n v="2"/>
    <x v="5"/>
    <b v="0"/>
    <x v="1"/>
    <x v="1"/>
    <n v="0.22"/>
    <n v="0.2727"/>
    <n v="0.55000000000000004"/>
    <n v="0"/>
    <x v="0"/>
    <x v="26"/>
    <n v="3"/>
    <s v="Night"/>
    <s v="Rush Hour"/>
    <s v="Low"/>
    <s v="More Then  Mild"/>
  </r>
  <r>
    <n v="977"/>
    <d v="2011-02-13T00:00:00"/>
    <n v="1"/>
    <n v="0"/>
    <n v="2"/>
    <x v="6"/>
    <b v="0"/>
    <x v="1"/>
    <x v="1"/>
    <n v="0.22"/>
    <n v="0.2273"/>
    <n v="0.64"/>
    <n v="0.19400000000000001"/>
    <x v="2"/>
    <x v="27"/>
    <n v="12"/>
    <s v="Afternoon"/>
    <s v="Rush Hour"/>
    <s v="Low"/>
    <s v="More Then  Mild"/>
  </r>
  <r>
    <n v="978"/>
    <d v="2011-02-13T00:00:00"/>
    <n v="1"/>
    <n v="0"/>
    <n v="2"/>
    <x v="7"/>
    <b v="0"/>
    <x v="1"/>
    <x v="1"/>
    <n v="0.24"/>
    <n v="0.2273"/>
    <n v="0.6"/>
    <n v="0.22389999999999999"/>
    <x v="4"/>
    <x v="18"/>
    <n v="47"/>
    <s v="Evening"/>
    <s v="Rush Hour"/>
    <s v="Low"/>
    <s v="More Then  Mild"/>
  </r>
  <r>
    <n v="979"/>
    <d v="2011-02-13T00:00:00"/>
    <n v="1"/>
    <n v="0"/>
    <n v="2"/>
    <x v="8"/>
    <b v="0"/>
    <x v="1"/>
    <x v="0"/>
    <n v="0.3"/>
    <n v="0.2727"/>
    <n v="0.45"/>
    <n v="0.32840000000000003"/>
    <x v="8"/>
    <x v="74"/>
    <n v="105"/>
    <s v="Evening"/>
    <s v="Normal"/>
    <s v="Medium"/>
    <s v="MildCold"/>
  </r>
  <r>
    <n v="980"/>
    <d v="2011-02-13T00:00:00"/>
    <n v="1"/>
    <n v="0"/>
    <n v="2"/>
    <x v="9"/>
    <b v="0"/>
    <x v="1"/>
    <x v="0"/>
    <n v="0.32"/>
    <n v="0.28789999999999999"/>
    <n v="0.39"/>
    <n v="0.44779999999999998"/>
    <x v="31"/>
    <x v="74"/>
    <n v="112"/>
    <s v="Evening"/>
    <s v="Normal"/>
    <s v="Medium"/>
    <s v="MildCold"/>
  </r>
  <r>
    <n v="981"/>
    <d v="2011-02-13T00:00:00"/>
    <n v="1"/>
    <n v="0"/>
    <n v="2"/>
    <x v="10"/>
    <b v="0"/>
    <x v="1"/>
    <x v="0"/>
    <n v="0.36"/>
    <n v="0.31819999999999998"/>
    <n v="0.32"/>
    <n v="0.4627"/>
    <x v="32"/>
    <x v="134"/>
    <n v="152"/>
    <s v="Evening"/>
    <s v="Normal"/>
    <s v="High"/>
    <s v="MildCold"/>
  </r>
  <r>
    <n v="982"/>
    <d v="2011-02-13T00:00:00"/>
    <n v="1"/>
    <n v="0"/>
    <n v="2"/>
    <x v="11"/>
    <b v="0"/>
    <x v="1"/>
    <x v="0"/>
    <n v="0.38"/>
    <n v="0.39389999999999997"/>
    <n v="0.28999999999999998"/>
    <n v="0.35820000000000002"/>
    <x v="33"/>
    <x v="83"/>
    <n v="154"/>
    <s v="Evening"/>
    <s v="Normal"/>
    <s v="High"/>
    <s v="MildCold"/>
  </r>
  <r>
    <n v="983"/>
    <d v="2011-02-13T00:00:00"/>
    <n v="1"/>
    <n v="0"/>
    <n v="2"/>
    <x v="12"/>
    <b v="0"/>
    <x v="1"/>
    <x v="1"/>
    <n v="0.4"/>
    <n v="0.40910000000000002"/>
    <n v="0.3"/>
    <n v="0.41789999999999999"/>
    <x v="34"/>
    <x v="127"/>
    <n v="161"/>
    <s v="Evening"/>
    <s v="Normal"/>
    <s v="High"/>
    <s v="More Then  Mild"/>
  </r>
  <r>
    <n v="984"/>
    <d v="2011-02-13T00:00:00"/>
    <n v="1"/>
    <n v="0"/>
    <n v="2"/>
    <x v="13"/>
    <b v="0"/>
    <x v="1"/>
    <x v="1"/>
    <n v="0.4"/>
    <n v="0.40910000000000002"/>
    <n v="0.3"/>
    <n v="0.29849999999999999"/>
    <x v="35"/>
    <x v="140"/>
    <n v="162"/>
    <s v="Evening"/>
    <s v="Normal"/>
    <s v="High"/>
    <s v="More Then  Mild"/>
  </r>
  <r>
    <n v="985"/>
    <d v="2011-02-13T00:00:00"/>
    <n v="1"/>
    <n v="0"/>
    <n v="2"/>
    <x v="14"/>
    <b v="0"/>
    <x v="1"/>
    <x v="1"/>
    <n v="0.42"/>
    <n v="0.42420000000000002"/>
    <n v="0.28000000000000003"/>
    <n v="0.32840000000000003"/>
    <x v="19"/>
    <x v="141"/>
    <n v="134"/>
    <s v="Evening"/>
    <s v="Normal"/>
    <s v="Medium"/>
    <s v="More Then  Mild"/>
  </r>
  <r>
    <n v="986"/>
    <d v="2011-02-13T00:00:00"/>
    <n v="1"/>
    <n v="0"/>
    <n v="2"/>
    <x v="15"/>
    <b v="0"/>
    <x v="1"/>
    <x v="0"/>
    <n v="0.42"/>
    <n v="0.42420000000000002"/>
    <n v="0.28000000000000003"/>
    <n v="0.32840000000000003"/>
    <x v="28"/>
    <x v="33"/>
    <n v="125"/>
    <s v="Evening"/>
    <s v="Rush Hour"/>
    <s v="Medium"/>
    <s v="MildCold"/>
  </r>
  <r>
    <n v="987"/>
    <d v="2011-02-13T00:00:00"/>
    <n v="1"/>
    <n v="0"/>
    <n v="2"/>
    <x v="16"/>
    <b v="0"/>
    <x v="1"/>
    <x v="0"/>
    <n v="0.4"/>
    <n v="0.40910000000000002"/>
    <n v="0.32"/>
    <n v="0.29849999999999999"/>
    <x v="27"/>
    <x v="51"/>
    <n v="95"/>
    <s v="Evening"/>
    <s v="Rush Hour"/>
    <s v="Medium"/>
    <s v="MildCold"/>
  </r>
  <r>
    <n v="988"/>
    <d v="2011-02-13T00:00:00"/>
    <n v="1"/>
    <n v="0"/>
    <n v="2"/>
    <x v="17"/>
    <b v="0"/>
    <x v="1"/>
    <x v="0"/>
    <n v="0.4"/>
    <n v="0.40910000000000002"/>
    <n v="0.35"/>
    <n v="0.28360000000000002"/>
    <x v="18"/>
    <x v="29"/>
    <n v="61"/>
    <s v="Evening"/>
    <s v="Rush Hour"/>
    <s v="Medium"/>
    <s v="MildCold"/>
  </r>
  <r>
    <n v="989"/>
    <d v="2011-02-13T00:00:00"/>
    <n v="1"/>
    <n v="0"/>
    <n v="2"/>
    <x v="18"/>
    <b v="0"/>
    <x v="1"/>
    <x v="0"/>
    <n v="0.4"/>
    <n v="0.40910000000000002"/>
    <n v="0.35"/>
    <n v="0.32840000000000003"/>
    <x v="17"/>
    <x v="142"/>
    <n v="47"/>
    <s v="Evening"/>
    <s v="Normal"/>
    <s v="Low"/>
    <s v="MildCold"/>
  </r>
  <r>
    <n v="990"/>
    <d v="2011-02-13T00:00:00"/>
    <n v="1"/>
    <n v="0"/>
    <n v="2"/>
    <x v="19"/>
    <b v="0"/>
    <x v="1"/>
    <x v="0"/>
    <n v="0.4"/>
    <n v="0.40910000000000002"/>
    <n v="0.35"/>
    <n v="0.35820000000000002"/>
    <x v="9"/>
    <x v="57"/>
    <n v="51"/>
    <s v="Evening"/>
    <s v="Normal"/>
    <s v="Medium"/>
    <s v="MildCold"/>
  </r>
  <r>
    <n v="991"/>
    <d v="2011-02-13T00:00:00"/>
    <n v="1"/>
    <n v="0"/>
    <n v="2"/>
    <x v="20"/>
    <b v="0"/>
    <x v="1"/>
    <x v="0"/>
    <n v="0.4"/>
    <n v="0.40910000000000002"/>
    <n v="0.35"/>
    <n v="0.29849999999999999"/>
    <x v="16"/>
    <x v="5"/>
    <n v="36"/>
    <s v="Evening"/>
    <s v="Normal"/>
    <s v="Low"/>
    <s v="MildCold"/>
  </r>
  <r>
    <n v="992"/>
    <d v="2011-02-13T00:00:00"/>
    <n v="1"/>
    <n v="0"/>
    <n v="2"/>
    <x v="21"/>
    <b v="0"/>
    <x v="1"/>
    <x v="0"/>
    <n v="0.4"/>
    <n v="0.40910000000000002"/>
    <n v="0.35"/>
    <n v="0.35820000000000002"/>
    <x v="1"/>
    <x v="135"/>
    <n v="30"/>
    <s v="Evening"/>
    <s v="Normal"/>
    <s v="Low"/>
    <s v="MildCold"/>
  </r>
  <r>
    <n v="993"/>
    <d v="2011-02-14T00:00:00"/>
    <n v="1"/>
    <n v="0"/>
    <n v="2"/>
    <x v="22"/>
    <b v="0"/>
    <x v="2"/>
    <x v="0"/>
    <n v="0.38"/>
    <n v="0.39389999999999997"/>
    <n v="0.37"/>
    <n v="0.35820000000000002"/>
    <x v="1"/>
    <x v="39"/>
    <n v="11"/>
    <s v="Morning"/>
    <s v="Normal"/>
    <s v="Low"/>
    <s v="MildCold"/>
  </r>
  <r>
    <n v="994"/>
    <d v="2011-02-14T00:00:00"/>
    <n v="1"/>
    <n v="0"/>
    <n v="2"/>
    <x v="0"/>
    <b v="0"/>
    <x v="2"/>
    <x v="0"/>
    <n v="0.38"/>
    <n v="0.39389999999999997"/>
    <n v="0.37"/>
    <n v="0.35820000000000002"/>
    <x v="2"/>
    <x v="38"/>
    <n v="7"/>
    <s v="Morning"/>
    <s v="Normal"/>
    <s v="Low"/>
    <s v="MildCold"/>
  </r>
  <r>
    <n v="995"/>
    <d v="2011-02-14T00:00:00"/>
    <n v="1"/>
    <n v="0"/>
    <n v="2"/>
    <x v="1"/>
    <b v="0"/>
    <x v="2"/>
    <x v="0"/>
    <n v="0.36"/>
    <n v="0.33329999999999999"/>
    <n v="0.4"/>
    <n v="0.29849999999999999"/>
    <x v="0"/>
    <x v="3"/>
    <n v="2"/>
    <s v="Night"/>
    <s v="Normal"/>
    <s v="Low"/>
    <s v="MildCold"/>
  </r>
  <r>
    <n v="996"/>
    <d v="2011-02-14T00:00:00"/>
    <n v="1"/>
    <n v="0"/>
    <n v="2"/>
    <x v="2"/>
    <b v="0"/>
    <x v="2"/>
    <x v="0"/>
    <n v="0.34"/>
    <n v="0.31819999999999998"/>
    <n v="0.46"/>
    <n v="0.22389999999999999"/>
    <x v="2"/>
    <x v="25"/>
    <n v="2"/>
    <s v="Night"/>
    <s v="Normal"/>
    <s v="Low"/>
    <s v="MildCold"/>
  </r>
  <r>
    <n v="997"/>
    <d v="2011-02-14T00:00:00"/>
    <n v="1"/>
    <n v="0"/>
    <n v="2"/>
    <x v="3"/>
    <b v="0"/>
    <x v="2"/>
    <x v="0"/>
    <n v="0.32"/>
    <n v="0.30299999999999999"/>
    <n v="0.53"/>
    <n v="0.28360000000000002"/>
    <x v="0"/>
    <x v="3"/>
    <n v="2"/>
    <s v="Night"/>
    <s v="Normal"/>
    <s v="Low"/>
    <s v="MildCold"/>
  </r>
  <r>
    <n v="998"/>
    <d v="2011-02-14T00:00:00"/>
    <n v="1"/>
    <n v="0"/>
    <n v="2"/>
    <x v="23"/>
    <b v="0"/>
    <x v="2"/>
    <x v="0"/>
    <n v="0.32"/>
    <n v="0.30299999999999999"/>
    <n v="0.53"/>
    <n v="0.28360000000000002"/>
    <x v="0"/>
    <x v="26"/>
    <n v="3"/>
    <s v="Night"/>
    <s v="Normal"/>
    <s v="Low"/>
    <s v="MildCold"/>
  </r>
  <r>
    <n v="999"/>
    <d v="2011-02-14T00:00:00"/>
    <n v="1"/>
    <n v="0"/>
    <n v="2"/>
    <x v="4"/>
    <b v="0"/>
    <x v="2"/>
    <x v="0"/>
    <n v="0.34"/>
    <n v="0.30299999999999999"/>
    <n v="0.46"/>
    <n v="0.29849999999999999"/>
    <x v="2"/>
    <x v="35"/>
    <n v="26"/>
    <s v="Evening"/>
    <s v="Normal"/>
    <s v="Low"/>
    <s v="MildCold"/>
  </r>
  <r>
    <n v="1000"/>
    <d v="2011-02-14T00:00:00"/>
    <n v="1"/>
    <n v="0"/>
    <n v="2"/>
    <x v="5"/>
    <b v="0"/>
    <x v="2"/>
    <x v="0"/>
    <n v="0.34"/>
    <n v="0.30299999999999999"/>
    <n v="0.46"/>
    <n v="0.29849999999999999"/>
    <x v="15"/>
    <x v="143"/>
    <n v="98"/>
    <s v="Evening"/>
    <s v="Rush Hour"/>
    <s v="Medium"/>
    <s v="MildCold"/>
  </r>
  <r>
    <n v="611"/>
    <d v="2011-01-28T00:00:00"/>
    <n v="1"/>
    <n v="0"/>
    <n v="1"/>
    <x v="14"/>
    <b v="0"/>
    <x v="6"/>
    <x v="0"/>
    <n v="0.22"/>
    <n v="0.2727"/>
    <n v="0.8"/>
    <n v="0"/>
    <x v="6"/>
    <x v="129"/>
    <n v="80"/>
    <s v="Evening"/>
    <s v="Normal"/>
    <s v="Medium"/>
    <s v="MildCold"/>
  </r>
  <r>
    <n v="612"/>
    <d v="2011-01-28T00:00:00"/>
    <n v="1"/>
    <n v="0"/>
    <n v="1"/>
    <x v="15"/>
    <b v="0"/>
    <x v="6"/>
    <x v="0"/>
    <n v="0.24"/>
    <n v="0.2424"/>
    <n v="0.75"/>
    <n v="0.1343"/>
    <x v="15"/>
    <x v="144"/>
    <n v="149"/>
    <s v="Evening"/>
    <s v="Rush Hour"/>
    <s v="Medium"/>
    <s v="MildCold"/>
  </r>
  <r>
    <n v="613"/>
    <d v="2011-01-28T00:00:00"/>
    <n v="1"/>
    <n v="0"/>
    <n v="1"/>
    <x v="16"/>
    <b v="0"/>
    <x v="6"/>
    <x v="0"/>
    <n v="0.24"/>
    <n v="0.2273"/>
    <n v="0.75"/>
    <n v="0.19400000000000001"/>
    <x v="15"/>
    <x v="145"/>
    <n v="109"/>
    <s v="Evening"/>
    <s v="Rush Hour"/>
    <s v="Medium"/>
    <s v="MildCold"/>
  </r>
  <r>
    <n v="614"/>
    <d v="2011-01-28T00:00:00"/>
    <n v="1"/>
    <n v="0"/>
    <n v="1"/>
    <x v="17"/>
    <b v="0"/>
    <x v="6"/>
    <x v="1"/>
    <n v="0.24"/>
    <n v="0.2424"/>
    <n v="0.75"/>
    <n v="0.1343"/>
    <x v="16"/>
    <x v="122"/>
    <n v="89"/>
    <s v="Evening"/>
    <s v="Rush Hour"/>
    <s v="Medium"/>
    <s v="More Then  Mild"/>
  </r>
  <r>
    <n v="615"/>
    <d v="2011-01-28T00:00:00"/>
    <n v="1"/>
    <n v="0"/>
    <n v="1"/>
    <x v="18"/>
    <b v="0"/>
    <x v="6"/>
    <x v="1"/>
    <n v="0.24"/>
    <n v="0.2273"/>
    <n v="0.7"/>
    <n v="0.19400000000000001"/>
    <x v="2"/>
    <x v="58"/>
    <n v="62"/>
    <s v="Evening"/>
    <s v="Normal"/>
    <s v="Medium"/>
    <s v="More Then  Mild"/>
  </r>
  <r>
    <n v="616"/>
    <d v="2011-01-28T00:00:00"/>
    <n v="1"/>
    <n v="0"/>
    <n v="1"/>
    <x v="19"/>
    <b v="0"/>
    <x v="6"/>
    <x v="1"/>
    <n v="0.22"/>
    <n v="0.2273"/>
    <n v="0.75"/>
    <n v="0.1343"/>
    <x v="2"/>
    <x v="28"/>
    <n v="58"/>
    <s v="Evening"/>
    <s v="Normal"/>
    <s v="Medium"/>
    <s v="More Then  Mild"/>
  </r>
  <r>
    <n v="617"/>
    <d v="2011-01-28T00:00:00"/>
    <n v="1"/>
    <n v="0"/>
    <n v="1"/>
    <x v="20"/>
    <b v="0"/>
    <x v="6"/>
    <x v="0"/>
    <n v="0.24"/>
    <n v="0.21210000000000001"/>
    <n v="0.65"/>
    <n v="0.35820000000000002"/>
    <x v="0"/>
    <x v="84"/>
    <n v="26"/>
    <s v="Evening"/>
    <s v="Normal"/>
    <s v="Low"/>
    <s v="MildCold"/>
  </r>
  <r>
    <n v="618"/>
    <d v="2011-01-28T00:00:00"/>
    <n v="1"/>
    <n v="0"/>
    <n v="1"/>
    <x v="21"/>
    <b v="0"/>
    <x v="6"/>
    <x v="0"/>
    <n v="0.24"/>
    <n v="0.2273"/>
    <n v="0.6"/>
    <n v="0.22389999999999999"/>
    <x v="2"/>
    <x v="22"/>
    <n v="23"/>
    <s v="Evening"/>
    <s v="Normal"/>
    <s v="Low"/>
    <s v="MildCold"/>
  </r>
  <r>
    <n v="619"/>
    <d v="2011-01-29T00:00:00"/>
    <n v="1"/>
    <n v="0"/>
    <n v="1"/>
    <x v="22"/>
    <b v="0"/>
    <x v="0"/>
    <x v="0"/>
    <n v="0.22"/>
    <n v="0.19700000000000001"/>
    <n v="0.64"/>
    <n v="0.35820000000000002"/>
    <x v="15"/>
    <x v="84"/>
    <n v="28"/>
    <s v="Evening"/>
    <s v="Normal"/>
    <s v="Low"/>
    <s v="MildCold"/>
  </r>
  <r>
    <m/>
    <m/>
    <m/>
    <m/>
    <m/>
    <x v="24"/>
    <m/>
    <x v="7"/>
    <x v="3"/>
    <m/>
    <m/>
    <m/>
    <m/>
    <x v="36"/>
    <x v="146"/>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n v="1"/>
    <x v="0"/>
    <x v="0"/>
    <n v="0"/>
    <n v="1"/>
    <x v="0"/>
    <b v="0"/>
    <n v="6"/>
    <x v="0"/>
    <n v="0.24"/>
    <n v="0.28789999999999999"/>
    <n v="0.81"/>
    <n v="0"/>
    <n v="3"/>
    <n v="13"/>
    <n v="16"/>
    <x v="0"/>
    <s v="Mild Cold"/>
    <s v="Normal"/>
    <x v="0"/>
    <x v="0"/>
  </r>
  <r>
    <n v="2"/>
    <x v="0"/>
    <x v="0"/>
    <n v="0"/>
    <n v="1"/>
    <x v="1"/>
    <b v="0"/>
    <n v="6"/>
    <x v="0"/>
    <n v="0.22"/>
    <n v="0.2727"/>
    <n v="0.8"/>
    <n v="0"/>
    <n v="8"/>
    <n v="32"/>
    <n v="40"/>
    <x v="0"/>
    <s v="Mild Cold"/>
    <s v="Normal"/>
    <x v="0"/>
    <x v="0"/>
  </r>
  <r>
    <n v="3"/>
    <x v="0"/>
    <x v="0"/>
    <n v="0"/>
    <n v="1"/>
    <x v="2"/>
    <b v="0"/>
    <n v="6"/>
    <x v="0"/>
    <n v="0.22"/>
    <n v="0.2727"/>
    <n v="0.8"/>
    <n v="0"/>
    <n v="5"/>
    <n v="27"/>
    <n v="32"/>
    <x v="0"/>
    <s v="Mild Cold"/>
    <s v="Normal"/>
    <x v="0"/>
    <x v="0"/>
  </r>
  <r>
    <n v="4"/>
    <x v="0"/>
    <x v="0"/>
    <n v="0"/>
    <n v="1"/>
    <x v="3"/>
    <b v="0"/>
    <n v="6"/>
    <x v="0"/>
    <n v="0.24"/>
    <n v="0.28789999999999999"/>
    <n v="0.75"/>
    <n v="0"/>
    <n v="3"/>
    <n v="10"/>
    <n v="13"/>
    <x v="0"/>
    <s v="Mild Cold"/>
    <s v="Normal"/>
    <x v="0"/>
    <x v="0"/>
  </r>
  <r>
    <n v="5"/>
    <x v="0"/>
    <x v="0"/>
    <n v="0"/>
    <n v="1"/>
    <x v="4"/>
    <b v="0"/>
    <n v="6"/>
    <x v="0"/>
    <n v="0.24"/>
    <n v="0.28789999999999999"/>
    <n v="0.75"/>
    <n v="0"/>
    <n v="0"/>
    <n v="1"/>
    <n v="1"/>
    <x v="0"/>
    <s v="Mild Cold"/>
    <s v="Normal"/>
    <x v="0"/>
    <x v="0"/>
  </r>
  <r>
    <n v="6"/>
    <x v="0"/>
    <x v="0"/>
    <n v="0"/>
    <n v="1"/>
    <x v="5"/>
    <b v="0"/>
    <n v="6"/>
    <x v="1"/>
    <n v="0.24"/>
    <n v="0.2576"/>
    <n v="0.75"/>
    <n v="8.9599999999999999E-2"/>
    <n v="0"/>
    <n v="1"/>
    <n v="1"/>
    <x v="0"/>
    <s v="More Than Mild"/>
    <s v="Normal"/>
    <x v="0"/>
    <x v="0"/>
  </r>
  <r>
    <n v="7"/>
    <x v="0"/>
    <x v="0"/>
    <n v="0"/>
    <n v="1"/>
    <x v="6"/>
    <b v="0"/>
    <n v="6"/>
    <x v="0"/>
    <n v="0.22"/>
    <n v="0.2727"/>
    <n v="0.8"/>
    <n v="0"/>
    <n v="2"/>
    <n v="0"/>
    <n v="2"/>
    <x v="0"/>
    <s v="Mild Cold"/>
    <s v="Normal"/>
    <x v="0"/>
    <x v="1"/>
  </r>
  <r>
    <n v="8"/>
    <x v="0"/>
    <x v="0"/>
    <n v="0"/>
    <n v="1"/>
    <x v="7"/>
    <b v="0"/>
    <n v="6"/>
    <x v="0"/>
    <n v="0.2"/>
    <n v="0.2576"/>
    <n v="0.86"/>
    <n v="0"/>
    <n v="1"/>
    <n v="2"/>
    <n v="3"/>
    <x v="0"/>
    <s v="Mild Cold"/>
    <s v="Rush Hour"/>
    <x v="0"/>
    <x v="1"/>
  </r>
  <r>
    <n v="9"/>
    <x v="0"/>
    <x v="0"/>
    <n v="0"/>
    <n v="1"/>
    <x v="8"/>
    <b v="0"/>
    <n v="6"/>
    <x v="0"/>
    <n v="0.24"/>
    <n v="0.28789999999999999"/>
    <n v="0.75"/>
    <n v="0"/>
    <n v="1"/>
    <n v="7"/>
    <n v="8"/>
    <x v="0"/>
    <s v="Mild Cold"/>
    <s v="Rush Hour"/>
    <x v="0"/>
    <x v="1"/>
  </r>
  <r>
    <n v="10"/>
    <x v="0"/>
    <x v="0"/>
    <n v="0"/>
    <n v="1"/>
    <x v="9"/>
    <b v="0"/>
    <n v="6"/>
    <x v="0"/>
    <n v="0.32"/>
    <n v="0.34849999999999998"/>
    <n v="0.76"/>
    <n v="0"/>
    <n v="8"/>
    <n v="6"/>
    <n v="14"/>
    <x v="0"/>
    <s v="Mild Cold"/>
    <s v="Rush Hour"/>
    <x v="0"/>
    <x v="1"/>
  </r>
  <r>
    <n v="11"/>
    <x v="0"/>
    <x v="0"/>
    <n v="0"/>
    <n v="1"/>
    <x v="10"/>
    <b v="0"/>
    <n v="6"/>
    <x v="0"/>
    <n v="0.38"/>
    <n v="0.39389999999999997"/>
    <n v="0.76"/>
    <n v="0.25369999999999998"/>
    <n v="12"/>
    <n v="24"/>
    <n v="36"/>
    <x v="0"/>
    <s v="Mild Cold"/>
    <s v="Normal"/>
    <x v="0"/>
    <x v="1"/>
  </r>
  <r>
    <n v="12"/>
    <x v="0"/>
    <x v="0"/>
    <n v="0"/>
    <n v="1"/>
    <x v="11"/>
    <b v="0"/>
    <n v="6"/>
    <x v="0"/>
    <n v="0.36"/>
    <n v="0.33329999999999999"/>
    <n v="0.81"/>
    <n v="0.28360000000000002"/>
    <n v="26"/>
    <n v="30"/>
    <n v="56"/>
    <x v="0"/>
    <s v="Mild Cold"/>
    <s v="Normal"/>
    <x v="1"/>
    <x v="1"/>
  </r>
  <r>
    <n v="13"/>
    <x v="0"/>
    <x v="0"/>
    <n v="0"/>
    <n v="1"/>
    <x v="12"/>
    <b v="0"/>
    <n v="6"/>
    <x v="0"/>
    <n v="0.42"/>
    <n v="0.42420000000000002"/>
    <n v="0.77"/>
    <n v="0.28360000000000002"/>
    <n v="29"/>
    <n v="55"/>
    <n v="84"/>
    <x v="0"/>
    <s v="Mild Cold"/>
    <s v="Normal"/>
    <x v="1"/>
    <x v="2"/>
  </r>
  <r>
    <n v="14"/>
    <x v="0"/>
    <x v="0"/>
    <n v="0"/>
    <n v="1"/>
    <x v="13"/>
    <b v="0"/>
    <n v="6"/>
    <x v="1"/>
    <n v="0.46"/>
    <n v="0.45450000000000002"/>
    <n v="0.72"/>
    <n v="0.29849999999999999"/>
    <n v="47"/>
    <n v="47"/>
    <n v="94"/>
    <x v="0"/>
    <s v="More Than Mild"/>
    <s v="Normal"/>
    <x v="1"/>
    <x v="2"/>
  </r>
  <r>
    <n v="15"/>
    <x v="0"/>
    <x v="0"/>
    <n v="0"/>
    <n v="1"/>
    <x v="14"/>
    <b v="0"/>
    <n v="6"/>
    <x v="1"/>
    <n v="0.46"/>
    <n v="0.45450000000000002"/>
    <n v="0.72"/>
    <n v="0.28360000000000002"/>
    <n v="35"/>
    <n v="71"/>
    <n v="106"/>
    <x v="0"/>
    <s v="More Than Mild"/>
    <s v="Normal"/>
    <x v="1"/>
    <x v="2"/>
  </r>
  <r>
    <n v="16"/>
    <x v="0"/>
    <x v="0"/>
    <n v="0"/>
    <n v="1"/>
    <x v="15"/>
    <b v="0"/>
    <n v="6"/>
    <x v="1"/>
    <n v="0.44"/>
    <n v="0.43940000000000001"/>
    <n v="0.77"/>
    <n v="0.29849999999999999"/>
    <n v="40"/>
    <n v="70"/>
    <n v="110"/>
    <x v="0"/>
    <s v="More Than Mild"/>
    <s v="Normal"/>
    <x v="1"/>
    <x v="2"/>
  </r>
  <r>
    <n v="17"/>
    <x v="0"/>
    <x v="0"/>
    <n v="0"/>
    <n v="1"/>
    <x v="16"/>
    <b v="0"/>
    <n v="6"/>
    <x v="1"/>
    <n v="0.42"/>
    <n v="0.42420000000000002"/>
    <n v="0.82"/>
    <n v="0.29849999999999999"/>
    <n v="41"/>
    <n v="52"/>
    <n v="93"/>
    <x v="0"/>
    <s v="More Than Mild"/>
    <s v="Normal"/>
    <x v="1"/>
    <x v="2"/>
  </r>
  <r>
    <n v="18"/>
    <x v="0"/>
    <x v="0"/>
    <n v="0"/>
    <n v="1"/>
    <x v="17"/>
    <b v="0"/>
    <n v="6"/>
    <x v="1"/>
    <n v="0.44"/>
    <n v="0.34849999999999998"/>
    <n v="0.82"/>
    <n v="0.28360000000000002"/>
    <n v="15"/>
    <n v="52"/>
    <n v="67"/>
    <x v="0"/>
    <s v="More Than Mild"/>
    <s v="Rush Hour"/>
    <x v="1"/>
    <x v="2"/>
  </r>
  <r>
    <n v="19"/>
    <x v="0"/>
    <x v="0"/>
    <n v="0"/>
    <n v="1"/>
    <x v="18"/>
    <b v="0"/>
    <n v="6"/>
    <x v="2"/>
    <n v="0.42"/>
    <n v="0.42420000000000002"/>
    <n v="0.88"/>
    <n v="0.25369999999999998"/>
    <n v="9"/>
    <n v="26"/>
    <n v="35"/>
    <x v="0"/>
    <s v="Dark Cloude"/>
    <s v="Rush Hour"/>
    <x v="0"/>
    <x v="3"/>
  </r>
  <r>
    <n v="20"/>
    <x v="0"/>
    <x v="0"/>
    <n v="0"/>
    <n v="1"/>
    <x v="19"/>
    <b v="0"/>
    <n v="6"/>
    <x v="2"/>
    <n v="0.42"/>
    <n v="0.42420000000000002"/>
    <n v="0.88"/>
    <n v="0.25369999999999998"/>
    <n v="6"/>
    <n v="31"/>
    <n v="37"/>
    <x v="0"/>
    <s v="Dark Cloude"/>
    <s v="Rush Hour"/>
    <x v="0"/>
    <x v="3"/>
  </r>
  <r>
    <n v="21"/>
    <x v="0"/>
    <x v="0"/>
    <n v="0"/>
    <n v="1"/>
    <x v="20"/>
    <b v="0"/>
    <n v="6"/>
    <x v="1"/>
    <n v="0.4"/>
    <n v="0.40910000000000002"/>
    <n v="0.87"/>
    <n v="0.25369999999999998"/>
    <n v="11"/>
    <n v="25"/>
    <n v="36"/>
    <x v="0"/>
    <s v="More Than Mild"/>
    <s v="Normal"/>
    <x v="0"/>
    <x v="3"/>
  </r>
  <r>
    <n v="22"/>
    <x v="0"/>
    <x v="0"/>
    <n v="0"/>
    <n v="1"/>
    <x v="21"/>
    <b v="0"/>
    <n v="6"/>
    <x v="1"/>
    <n v="0.4"/>
    <n v="0.40910000000000002"/>
    <n v="0.87"/>
    <n v="0.19400000000000001"/>
    <n v="3"/>
    <n v="31"/>
    <n v="34"/>
    <x v="0"/>
    <s v="More Than Mild"/>
    <s v="Normal"/>
    <x v="0"/>
    <x v="3"/>
  </r>
  <r>
    <n v="23"/>
    <x v="0"/>
    <x v="0"/>
    <n v="0"/>
    <n v="1"/>
    <x v="22"/>
    <b v="0"/>
    <n v="6"/>
    <x v="1"/>
    <n v="0.4"/>
    <n v="0.40910000000000002"/>
    <n v="0.94"/>
    <n v="0.22389999999999999"/>
    <n v="11"/>
    <n v="17"/>
    <n v="28"/>
    <x v="0"/>
    <s v="More Than Mild"/>
    <s v="Normal"/>
    <x v="0"/>
    <x v="3"/>
  </r>
  <r>
    <n v="24"/>
    <x v="0"/>
    <x v="0"/>
    <n v="0"/>
    <n v="1"/>
    <x v="23"/>
    <b v="0"/>
    <n v="6"/>
    <x v="1"/>
    <n v="0.46"/>
    <n v="0.43940000000000001"/>
    <n v="0.88"/>
    <n v="0.29849999999999999"/>
    <n v="15"/>
    <n v="24"/>
    <n v="39"/>
    <x v="0"/>
    <s v="More Than Mild"/>
    <s v="Normal"/>
    <x v="0"/>
    <x v="3"/>
  </r>
  <r>
    <n v="25"/>
    <x v="1"/>
    <x v="0"/>
    <n v="0"/>
    <n v="1"/>
    <x v="0"/>
    <b v="0"/>
    <n v="0"/>
    <x v="1"/>
    <n v="0.46"/>
    <n v="0.45450000000000002"/>
    <n v="0.88"/>
    <n v="0.29849999999999999"/>
    <n v="4"/>
    <n v="13"/>
    <n v="17"/>
    <x v="1"/>
    <s v="More Than Mild"/>
    <s v="Normal"/>
    <x v="0"/>
    <x v="0"/>
  </r>
  <r>
    <n v="26"/>
    <x v="1"/>
    <x v="0"/>
    <n v="0"/>
    <n v="1"/>
    <x v="1"/>
    <b v="0"/>
    <n v="0"/>
    <x v="1"/>
    <n v="0.44"/>
    <n v="0.43940000000000001"/>
    <n v="0.94"/>
    <n v="0.25369999999999998"/>
    <n v="1"/>
    <n v="16"/>
    <n v="17"/>
    <x v="1"/>
    <s v="More Than Mild"/>
    <s v="Normal"/>
    <x v="0"/>
    <x v="0"/>
  </r>
  <r>
    <n v="27"/>
    <x v="1"/>
    <x v="0"/>
    <n v="0"/>
    <n v="1"/>
    <x v="2"/>
    <b v="0"/>
    <n v="0"/>
    <x v="1"/>
    <n v="0.42"/>
    <n v="0.42420000000000002"/>
    <n v="1"/>
    <n v="0.28360000000000002"/>
    <n v="1"/>
    <n v="8"/>
    <n v="9"/>
    <x v="1"/>
    <s v="More Than Mild"/>
    <s v="Normal"/>
    <x v="0"/>
    <x v="0"/>
  </r>
  <r>
    <n v="28"/>
    <x v="1"/>
    <x v="0"/>
    <n v="0"/>
    <n v="1"/>
    <x v="3"/>
    <b v="0"/>
    <n v="0"/>
    <x v="1"/>
    <n v="0.46"/>
    <n v="0.45450000000000002"/>
    <n v="0.94"/>
    <n v="0.19400000000000001"/>
    <n v="2"/>
    <n v="4"/>
    <n v="6"/>
    <x v="1"/>
    <s v="More Than Mild"/>
    <s v="Normal"/>
    <x v="0"/>
    <x v="0"/>
  </r>
  <r>
    <n v="29"/>
    <x v="1"/>
    <x v="0"/>
    <n v="0"/>
    <n v="1"/>
    <x v="4"/>
    <b v="0"/>
    <n v="0"/>
    <x v="1"/>
    <n v="0.46"/>
    <n v="0.40910000000000002"/>
    <n v="0.94"/>
    <n v="0.19400000000000001"/>
    <n v="2"/>
    <n v="1"/>
    <n v="3"/>
    <x v="1"/>
    <s v="More Than Mild"/>
    <s v="Normal"/>
    <x v="0"/>
    <x v="0"/>
  </r>
  <r>
    <n v="30"/>
    <x v="1"/>
    <x v="0"/>
    <n v="0"/>
    <n v="1"/>
    <x v="6"/>
    <b v="0"/>
    <n v="0"/>
    <x v="2"/>
    <n v="0.42"/>
    <n v="0.42420000000000002"/>
    <n v="0.77"/>
    <n v="0.29849999999999999"/>
    <n v="0"/>
    <n v="2"/>
    <n v="2"/>
    <x v="1"/>
    <s v="Dark Cloude"/>
    <s v="Normal"/>
    <x v="0"/>
    <x v="1"/>
  </r>
  <r>
    <n v="31"/>
    <x v="1"/>
    <x v="0"/>
    <n v="0"/>
    <n v="1"/>
    <x v="7"/>
    <b v="0"/>
    <n v="0"/>
    <x v="1"/>
    <n v="0.4"/>
    <n v="0.40910000000000002"/>
    <n v="0.76"/>
    <n v="0.19400000000000001"/>
    <n v="0"/>
    <n v="1"/>
    <n v="1"/>
    <x v="1"/>
    <s v="More Than Mild"/>
    <s v="Rush Hour"/>
    <x v="0"/>
    <x v="1"/>
  </r>
  <r>
    <n v="32"/>
    <x v="1"/>
    <x v="0"/>
    <n v="0"/>
    <n v="1"/>
    <x v="8"/>
    <b v="0"/>
    <n v="0"/>
    <x v="2"/>
    <n v="0.4"/>
    <n v="0.40910000000000002"/>
    <n v="0.71"/>
    <n v="0.22389999999999999"/>
    <n v="0"/>
    <n v="8"/>
    <n v="8"/>
    <x v="1"/>
    <s v="Dark Cloude"/>
    <s v="Rush Hour"/>
    <x v="0"/>
    <x v="1"/>
  </r>
  <r>
    <n v="33"/>
    <x v="1"/>
    <x v="0"/>
    <n v="0"/>
    <n v="1"/>
    <x v="9"/>
    <b v="0"/>
    <n v="0"/>
    <x v="1"/>
    <n v="0.38"/>
    <n v="0.45450000000000002"/>
    <n v="0.76"/>
    <n v="0.22389999999999999"/>
    <n v="1"/>
    <n v="19"/>
    <n v="20"/>
    <x v="1"/>
    <s v="More Than Mild"/>
    <s v="Rush Hour"/>
    <x v="0"/>
    <x v="1"/>
  </r>
  <r>
    <n v="34"/>
    <x v="1"/>
    <x v="0"/>
    <n v="0"/>
    <n v="1"/>
    <x v="10"/>
    <b v="0"/>
    <n v="0"/>
    <x v="1"/>
    <n v="0.36"/>
    <n v="0.34849999999999998"/>
    <n v="0.81"/>
    <n v="0.22389999999999999"/>
    <n v="7"/>
    <n v="46"/>
    <n v="53"/>
    <x v="1"/>
    <s v="More Than Mild"/>
    <s v="Normal"/>
    <x v="1"/>
    <x v="1"/>
  </r>
  <r>
    <n v="35"/>
    <x v="1"/>
    <x v="0"/>
    <n v="0"/>
    <n v="1"/>
    <x v="11"/>
    <b v="0"/>
    <n v="0"/>
    <x v="1"/>
    <n v="0.36"/>
    <n v="0.33329999999999999"/>
    <n v="0.71"/>
    <n v="0.25369999999999998"/>
    <n v="16"/>
    <n v="54"/>
    <n v="70"/>
    <x v="1"/>
    <s v="More Than Mild"/>
    <s v="Normal"/>
    <x v="1"/>
    <x v="1"/>
  </r>
  <r>
    <n v="36"/>
    <x v="1"/>
    <x v="0"/>
    <n v="0"/>
    <n v="1"/>
    <x v="12"/>
    <b v="0"/>
    <n v="0"/>
    <x v="1"/>
    <n v="0.36"/>
    <n v="0.33329999999999999"/>
    <n v="0.66"/>
    <n v="0.29849999999999999"/>
    <n v="20"/>
    <n v="73"/>
    <n v="93"/>
    <x v="1"/>
    <s v="More Than Mild"/>
    <s v="Normal"/>
    <x v="1"/>
    <x v="2"/>
  </r>
  <r>
    <n v="37"/>
    <x v="1"/>
    <x v="0"/>
    <n v="0"/>
    <n v="1"/>
    <x v="13"/>
    <b v="0"/>
    <n v="0"/>
    <x v="1"/>
    <n v="0.36"/>
    <n v="0.34849999999999998"/>
    <n v="0.66"/>
    <n v="0.1343"/>
    <n v="11"/>
    <n v="64"/>
    <n v="75"/>
    <x v="1"/>
    <s v="More Than Mild"/>
    <s v="Normal"/>
    <x v="1"/>
    <x v="2"/>
  </r>
  <r>
    <n v="38"/>
    <x v="1"/>
    <x v="0"/>
    <n v="0"/>
    <n v="1"/>
    <x v="14"/>
    <b v="0"/>
    <n v="0"/>
    <x v="2"/>
    <n v="0.36"/>
    <n v="0.42420000000000002"/>
    <n v="0.76"/>
    <n v="0.19400000000000001"/>
    <n v="4"/>
    <n v="55"/>
    <n v="59"/>
    <x v="1"/>
    <s v="Dark Cloude"/>
    <s v="Normal"/>
    <x v="1"/>
    <x v="2"/>
  </r>
  <r>
    <n v="39"/>
    <x v="1"/>
    <x v="0"/>
    <n v="0"/>
    <n v="1"/>
    <x v="15"/>
    <b v="0"/>
    <n v="0"/>
    <x v="2"/>
    <n v="0.34"/>
    <n v="0.33329999999999999"/>
    <n v="0.81"/>
    <n v="0.16420000000000001"/>
    <n v="19"/>
    <n v="55"/>
    <n v="74"/>
    <x v="1"/>
    <s v="Dark Cloude"/>
    <s v="Normal"/>
    <x v="1"/>
    <x v="2"/>
  </r>
  <r>
    <n v="40"/>
    <x v="1"/>
    <x v="0"/>
    <n v="0"/>
    <n v="1"/>
    <x v="16"/>
    <b v="0"/>
    <n v="0"/>
    <x v="2"/>
    <n v="0.34"/>
    <n v="0.33329999999999999"/>
    <n v="0.71"/>
    <n v="0.16420000000000001"/>
    <n v="9"/>
    <n v="67"/>
    <n v="76"/>
    <x v="1"/>
    <s v="Dark Cloude"/>
    <s v="Normal"/>
    <x v="1"/>
    <x v="2"/>
  </r>
  <r>
    <n v="41"/>
    <x v="1"/>
    <x v="0"/>
    <n v="0"/>
    <n v="1"/>
    <x v="17"/>
    <b v="0"/>
    <n v="0"/>
    <x v="0"/>
    <n v="0.34"/>
    <n v="0.33329999999999999"/>
    <n v="0.56999999999999995"/>
    <n v="0.19400000000000001"/>
    <n v="7"/>
    <n v="58"/>
    <n v="65"/>
    <x v="1"/>
    <s v="Mild Cold"/>
    <s v="Rush Hour"/>
    <x v="1"/>
    <x v="2"/>
  </r>
  <r>
    <n v="42"/>
    <x v="1"/>
    <x v="0"/>
    <n v="0"/>
    <n v="1"/>
    <x v="18"/>
    <b v="0"/>
    <n v="0"/>
    <x v="1"/>
    <n v="0.36"/>
    <n v="0.33329999999999999"/>
    <n v="0.46"/>
    <n v="0.32840000000000003"/>
    <n v="10"/>
    <n v="43"/>
    <n v="53"/>
    <x v="1"/>
    <s v="More Than Mild"/>
    <s v="Rush Hour"/>
    <x v="1"/>
    <x v="3"/>
  </r>
  <r>
    <n v="43"/>
    <x v="1"/>
    <x v="0"/>
    <n v="0"/>
    <n v="1"/>
    <x v="19"/>
    <b v="0"/>
    <n v="0"/>
    <x v="0"/>
    <n v="0.32"/>
    <n v="0.28789999999999999"/>
    <n v="0.42"/>
    <n v="0.44779999999999998"/>
    <n v="1"/>
    <n v="29"/>
    <n v="30"/>
    <x v="1"/>
    <s v="Mild Cold"/>
    <s v="Rush Hour"/>
    <x v="0"/>
    <x v="3"/>
  </r>
  <r>
    <n v="44"/>
    <x v="1"/>
    <x v="0"/>
    <n v="0"/>
    <n v="1"/>
    <x v="20"/>
    <b v="0"/>
    <n v="0"/>
    <x v="0"/>
    <n v="0.3"/>
    <n v="0.33329999999999999"/>
    <n v="0.39"/>
    <n v="0.35820000000000002"/>
    <n v="5"/>
    <n v="17"/>
    <n v="22"/>
    <x v="1"/>
    <s v="Mild Cold"/>
    <s v="Normal"/>
    <x v="0"/>
    <x v="3"/>
  </r>
  <r>
    <n v="45"/>
    <x v="1"/>
    <x v="0"/>
    <n v="0"/>
    <n v="1"/>
    <x v="21"/>
    <b v="0"/>
    <n v="0"/>
    <x v="0"/>
    <n v="0.26"/>
    <n v="0.2273"/>
    <n v="0.44"/>
    <n v="0.32840000000000003"/>
    <n v="11"/>
    <n v="20"/>
    <n v="31"/>
    <x v="1"/>
    <s v="Mild Cold"/>
    <s v="Normal"/>
    <x v="0"/>
    <x v="3"/>
  </r>
  <r>
    <n v="46"/>
    <x v="1"/>
    <x v="0"/>
    <n v="0"/>
    <n v="1"/>
    <x v="22"/>
    <b v="0"/>
    <n v="0"/>
    <x v="0"/>
    <n v="0.24"/>
    <n v="0.21210000000000001"/>
    <n v="0.44"/>
    <n v="0.29849999999999999"/>
    <n v="0"/>
    <n v="9"/>
    <n v="9"/>
    <x v="1"/>
    <s v="Mild Cold"/>
    <s v="Normal"/>
    <x v="0"/>
    <x v="3"/>
  </r>
  <r>
    <n v="47"/>
    <x v="1"/>
    <x v="0"/>
    <n v="0"/>
    <n v="1"/>
    <x v="23"/>
    <b v="0"/>
    <n v="0"/>
    <x v="0"/>
    <n v="0.22"/>
    <n v="0.2273"/>
    <n v="0.47"/>
    <n v="0.16420000000000001"/>
    <n v="0"/>
    <n v="8"/>
    <n v="8"/>
    <x v="1"/>
    <s v="Mild Cold"/>
    <s v="Normal"/>
    <x v="0"/>
    <x v="3"/>
  </r>
  <r>
    <n v="48"/>
    <x v="2"/>
    <x v="0"/>
    <n v="0"/>
    <n v="1"/>
    <x v="0"/>
    <b v="0"/>
    <n v="1"/>
    <x v="0"/>
    <n v="0.22"/>
    <n v="0.19700000000000001"/>
    <n v="0.44"/>
    <n v="0.35820000000000002"/>
    <n v="0"/>
    <n v="5"/>
    <n v="5"/>
    <x v="2"/>
    <s v="Mild Cold"/>
    <s v="Normal"/>
    <x v="0"/>
    <x v="0"/>
  </r>
  <r>
    <n v="49"/>
    <x v="2"/>
    <x v="0"/>
    <n v="0"/>
    <n v="1"/>
    <x v="1"/>
    <b v="0"/>
    <n v="1"/>
    <x v="0"/>
    <n v="0.2"/>
    <n v="0.33329999999999999"/>
    <n v="0.44"/>
    <n v="0.41789999999999999"/>
    <n v="0"/>
    <n v="2"/>
    <n v="2"/>
    <x v="2"/>
    <s v="Mild Cold"/>
    <s v="Normal"/>
    <x v="0"/>
    <x v="0"/>
  </r>
  <r>
    <n v="50"/>
    <x v="2"/>
    <x v="0"/>
    <n v="0"/>
    <n v="1"/>
    <x v="4"/>
    <b v="0"/>
    <n v="1"/>
    <x v="0"/>
    <n v="0.16"/>
    <n v="0.13639999999999999"/>
    <n v="0.47"/>
    <n v="0.3881"/>
    <n v="0"/>
    <n v="1"/>
    <n v="1"/>
    <x v="2"/>
    <s v="Mild Cold"/>
    <s v="Normal"/>
    <x v="0"/>
    <x v="0"/>
  </r>
  <r>
    <n v="51"/>
    <x v="2"/>
    <x v="0"/>
    <n v="0"/>
    <n v="1"/>
    <x v="5"/>
    <b v="0"/>
    <n v="1"/>
    <x v="0"/>
    <n v="0.16"/>
    <n v="0.13639999999999999"/>
    <n v="0.47"/>
    <n v="0.28360000000000002"/>
    <n v="0"/>
    <n v="3"/>
    <n v="3"/>
    <x v="2"/>
    <s v="Mild Cold"/>
    <s v="Normal"/>
    <x v="0"/>
    <x v="0"/>
  </r>
  <r>
    <n v="52"/>
    <x v="2"/>
    <x v="0"/>
    <n v="0"/>
    <n v="1"/>
    <x v="6"/>
    <b v="0"/>
    <n v="1"/>
    <x v="0"/>
    <n v="0.14000000000000001"/>
    <n v="0.1061"/>
    <n v="0.5"/>
    <n v="0.3881"/>
    <n v="0"/>
    <n v="30"/>
    <n v="30"/>
    <x v="2"/>
    <s v="Mild Cold"/>
    <s v="Normal"/>
    <x v="0"/>
    <x v="1"/>
  </r>
  <r>
    <n v="53"/>
    <x v="2"/>
    <x v="0"/>
    <n v="0"/>
    <n v="1"/>
    <x v="7"/>
    <b v="0"/>
    <n v="1"/>
    <x v="0"/>
    <n v="0.14000000000000001"/>
    <n v="0.13639999999999999"/>
    <n v="0.5"/>
    <n v="0.19400000000000001"/>
    <n v="1"/>
    <n v="63"/>
    <n v="64"/>
    <x v="2"/>
    <s v="Mild Cold"/>
    <s v="Rush Hour"/>
    <x v="1"/>
    <x v="1"/>
  </r>
  <r>
    <n v="54"/>
    <x v="2"/>
    <x v="0"/>
    <n v="0"/>
    <n v="1"/>
    <x v="8"/>
    <b v="0"/>
    <n v="1"/>
    <x v="0"/>
    <n v="0.14000000000000001"/>
    <n v="0.1212"/>
    <n v="0.5"/>
    <n v="0.28360000000000002"/>
    <n v="1"/>
    <n v="153"/>
    <n v="154"/>
    <x v="2"/>
    <s v="Mild Cold"/>
    <s v="Rush Hour"/>
    <x v="2"/>
    <x v="1"/>
  </r>
  <r>
    <n v="55"/>
    <x v="2"/>
    <x v="0"/>
    <n v="0"/>
    <n v="1"/>
    <x v="9"/>
    <b v="0"/>
    <n v="1"/>
    <x v="0"/>
    <n v="0.16"/>
    <n v="0.13639999999999999"/>
    <n v="0.43"/>
    <n v="0.3881"/>
    <n v="7"/>
    <n v="81"/>
    <n v="88"/>
    <x v="2"/>
    <s v="Mild Cold"/>
    <s v="Rush Hour"/>
    <x v="1"/>
    <x v="1"/>
  </r>
  <r>
    <n v="56"/>
    <x v="2"/>
    <x v="0"/>
    <n v="0"/>
    <n v="1"/>
    <x v="10"/>
    <b v="0"/>
    <n v="1"/>
    <x v="0"/>
    <n v="0.18"/>
    <n v="0.16669999999999999"/>
    <n v="0.43"/>
    <n v="0.25369999999999998"/>
    <n v="11"/>
    <n v="33"/>
    <n v="44"/>
    <x v="2"/>
    <s v="Mild Cold"/>
    <s v="Normal"/>
    <x v="0"/>
    <x v="1"/>
  </r>
  <r>
    <n v="57"/>
    <x v="2"/>
    <x v="0"/>
    <n v="0"/>
    <n v="1"/>
    <x v="11"/>
    <b v="0"/>
    <n v="1"/>
    <x v="0"/>
    <n v="0.2"/>
    <n v="0.18179999999999999"/>
    <n v="0.4"/>
    <n v="0.32840000000000003"/>
    <n v="10"/>
    <n v="41"/>
    <n v="51"/>
    <x v="2"/>
    <s v="Mild Cold"/>
    <s v="Normal"/>
    <x v="1"/>
    <x v="1"/>
  </r>
  <r>
    <n v="58"/>
    <x v="2"/>
    <x v="0"/>
    <n v="0"/>
    <n v="1"/>
    <x v="12"/>
    <b v="0"/>
    <n v="1"/>
    <x v="0"/>
    <n v="0.22"/>
    <n v="0.21210000000000001"/>
    <n v="0.35"/>
    <n v="0.29849999999999999"/>
    <n v="13"/>
    <n v="48"/>
    <n v="61"/>
    <x v="2"/>
    <s v="Mild Cold"/>
    <s v="Normal"/>
    <x v="1"/>
    <x v="2"/>
  </r>
  <r>
    <n v="59"/>
    <x v="2"/>
    <x v="0"/>
    <n v="0"/>
    <n v="1"/>
    <x v="13"/>
    <b v="0"/>
    <n v="1"/>
    <x v="0"/>
    <n v="0.24"/>
    <n v="0.13639999999999999"/>
    <n v="0.35"/>
    <n v="0.28360000000000002"/>
    <n v="8"/>
    <n v="53"/>
    <n v="61"/>
    <x v="2"/>
    <s v="Mild Cold"/>
    <s v="Normal"/>
    <x v="1"/>
    <x v="2"/>
  </r>
  <r>
    <n v="60"/>
    <x v="2"/>
    <x v="0"/>
    <n v="0"/>
    <n v="1"/>
    <x v="14"/>
    <b v="0"/>
    <n v="1"/>
    <x v="0"/>
    <n v="0.26"/>
    <n v="0.2424"/>
    <n v="0.3"/>
    <n v="0.28360000000000002"/>
    <n v="11"/>
    <n v="66"/>
    <n v="77"/>
    <x v="2"/>
    <s v="Mild Cold"/>
    <s v="Normal"/>
    <x v="1"/>
    <x v="2"/>
  </r>
  <r>
    <n v="61"/>
    <x v="2"/>
    <x v="0"/>
    <n v="0"/>
    <n v="1"/>
    <x v="15"/>
    <b v="0"/>
    <n v="1"/>
    <x v="0"/>
    <n v="0.26"/>
    <n v="0.2424"/>
    <n v="0.3"/>
    <n v="0.25369999999999998"/>
    <n v="14"/>
    <n v="58"/>
    <n v="72"/>
    <x v="2"/>
    <s v="Mild Cold"/>
    <s v="Normal"/>
    <x v="1"/>
    <x v="2"/>
  </r>
  <r>
    <n v="62"/>
    <x v="2"/>
    <x v="0"/>
    <n v="0"/>
    <n v="1"/>
    <x v="16"/>
    <b v="0"/>
    <n v="1"/>
    <x v="0"/>
    <n v="0.26"/>
    <n v="0.2424"/>
    <n v="0.3"/>
    <n v="0.25369999999999998"/>
    <n v="9"/>
    <n v="67"/>
    <n v="76"/>
    <x v="2"/>
    <s v="Mild Cold"/>
    <s v="Normal"/>
    <x v="1"/>
    <x v="2"/>
  </r>
  <r>
    <n v="63"/>
    <x v="2"/>
    <x v="0"/>
    <n v="0"/>
    <n v="1"/>
    <x v="17"/>
    <b v="0"/>
    <n v="1"/>
    <x v="0"/>
    <n v="0.24"/>
    <n v="0.2273"/>
    <n v="0.3"/>
    <n v="0.22389999999999999"/>
    <n v="11"/>
    <n v="146"/>
    <n v="157"/>
    <x v="2"/>
    <s v="Mild Cold"/>
    <s v="Rush Hour"/>
    <x v="2"/>
    <x v="2"/>
  </r>
  <r>
    <n v="64"/>
    <x v="2"/>
    <x v="0"/>
    <n v="0"/>
    <n v="1"/>
    <x v="18"/>
    <b v="0"/>
    <n v="1"/>
    <x v="0"/>
    <n v="0.24"/>
    <n v="0.2576"/>
    <n v="0.32"/>
    <n v="0.1045"/>
    <n v="9"/>
    <n v="148"/>
    <n v="157"/>
    <x v="2"/>
    <s v="Mild Cold"/>
    <s v="Rush Hour"/>
    <x v="2"/>
    <x v="3"/>
  </r>
  <r>
    <n v="65"/>
    <x v="2"/>
    <x v="0"/>
    <n v="0"/>
    <n v="1"/>
    <x v="19"/>
    <b v="0"/>
    <n v="1"/>
    <x v="0"/>
    <n v="0.2"/>
    <n v="0.2576"/>
    <n v="0.47"/>
    <n v="0"/>
    <n v="8"/>
    <n v="102"/>
    <n v="110"/>
    <x v="2"/>
    <s v="Mild Cold"/>
    <s v="Rush Hour"/>
    <x v="1"/>
    <x v="3"/>
  </r>
  <r>
    <n v="66"/>
    <x v="2"/>
    <x v="0"/>
    <n v="0"/>
    <n v="1"/>
    <x v="20"/>
    <b v="0"/>
    <n v="1"/>
    <x v="0"/>
    <n v="0.2"/>
    <n v="0.21210000000000001"/>
    <n v="0.47"/>
    <n v="0.1045"/>
    <n v="3"/>
    <n v="49"/>
    <n v="52"/>
    <x v="2"/>
    <s v="Mild Cold"/>
    <s v="Normal"/>
    <x v="1"/>
    <x v="3"/>
  </r>
  <r>
    <n v="67"/>
    <x v="2"/>
    <x v="0"/>
    <n v="0"/>
    <n v="1"/>
    <x v="21"/>
    <b v="0"/>
    <n v="1"/>
    <x v="0"/>
    <n v="0.18"/>
    <n v="0.19700000000000001"/>
    <n v="0.64"/>
    <n v="0.1343"/>
    <n v="3"/>
    <n v="49"/>
    <n v="52"/>
    <x v="2"/>
    <s v="Mild Cold"/>
    <s v="Normal"/>
    <x v="1"/>
    <x v="3"/>
  </r>
  <r>
    <n v="68"/>
    <x v="2"/>
    <x v="0"/>
    <n v="0"/>
    <n v="1"/>
    <x v="22"/>
    <b v="0"/>
    <n v="1"/>
    <x v="0"/>
    <n v="0.14000000000000001"/>
    <n v="0.1515"/>
    <n v="0.69"/>
    <n v="0.1343"/>
    <n v="0"/>
    <n v="20"/>
    <n v="20"/>
    <x v="2"/>
    <s v="Mild Cold"/>
    <s v="Normal"/>
    <x v="0"/>
    <x v="3"/>
  </r>
  <r>
    <n v="69"/>
    <x v="2"/>
    <x v="0"/>
    <n v="0"/>
    <n v="1"/>
    <x v="23"/>
    <b v="0"/>
    <n v="1"/>
    <x v="0"/>
    <n v="0.18"/>
    <n v="0.21210000000000001"/>
    <n v="0.55000000000000004"/>
    <n v="0.1045"/>
    <n v="1"/>
    <n v="11"/>
    <n v="12"/>
    <x v="2"/>
    <s v="Mild Cold"/>
    <s v="Normal"/>
    <x v="0"/>
    <x v="3"/>
  </r>
  <r>
    <n v="70"/>
    <x v="3"/>
    <x v="0"/>
    <n v="0"/>
    <n v="1"/>
    <x v="0"/>
    <b v="0"/>
    <n v="2"/>
    <x v="0"/>
    <n v="0.16"/>
    <n v="0.2424"/>
    <n v="0.55000000000000004"/>
    <n v="0.1045"/>
    <n v="0"/>
    <n v="5"/>
    <n v="5"/>
    <x v="3"/>
    <s v="Mild Cold"/>
    <s v="Normal"/>
    <x v="0"/>
    <x v="0"/>
  </r>
  <r>
    <n v="71"/>
    <x v="3"/>
    <x v="0"/>
    <n v="0"/>
    <n v="1"/>
    <x v="1"/>
    <b v="0"/>
    <n v="2"/>
    <x v="0"/>
    <n v="0.16"/>
    <n v="0.18179999999999999"/>
    <n v="0.59"/>
    <n v="0.1045"/>
    <n v="0"/>
    <n v="2"/>
    <n v="2"/>
    <x v="3"/>
    <s v="Mild Cold"/>
    <s v="Normal"/>
    <x v="0"/>
    <x v="0"/>
  </r>
  <r>
    <n v="72"/>
    <x v="3"/>
    <x v="0"/>
    <n v="0"/>
    <n v="1"/>
    <x v="2"/>
    <b v="0"/>
    <n v="2"/>
    <x v="0"/>
    <n v="0.14000000000000001"/>
    <n v="0.1515"/>
    <n v="0.63"/>
    <n v="0.1343"/>
    <n v="0"/>
    <n v="1"/>
    <n v="1"/>
    <x v="3"/>
    <s v="Mild Cold"/>
    <s v="Normal"/>
    <x v="0"/>
    <x v="0"/>
  </r>
  <r>
    <n v="73"/>
    <x v="3"/>
    <x v="0"/>
    <n v="0"/>
    <n v="1"/>
    <x v="4"/>
    <b v="0"/>
    <n v="2"/>
    <x v="0"/>
    <n v="0.14000000000000001"/>
    <n v="0.18179999999999999"/>
    <n v="0.63"/>
    <n v="8.9599999999999999E-2"/>
    <n v="0"/>
    <n v="2"/>
    <n v="2"/>
    <x v="3"/>
    <s v="Mild Cold"/>
    <s v="Normal"/>
    <x v="0"/>
    <x v="0"/>
  </r>
  <r>
    <n v="74"/>
    <x v="3"/>
    <x v="0"/>
    <n v="0"/>
    <n v="1"/>
    <x v="5"/>
    <b v="0"/>
    <n v="2"/>
    <x v="0"/>
    <n v="0.12"/>
    <n v="0.1515"/>
    <n v="0.68"/>
    <n v="0.1045"/>
    <n v="0"/>
    <n v="4"/>
    <n v="4"/>
    <x v="3"/>
    <s v="Mild Cold"/>
    <s v="Normal"/>
    <x v="0"/>
    <x v="0"/>
  </r>
  <r>
    <n v="75"/>
    <x v="3"/>
    <x v="0"/>
    <n v="0"/>
    <n v="1"/>
    <x v="6"/>
    <b v="0"/>
    <n v="2"/>
    <x v="0"/>
    <n v="0.12"/>
    <n v="0.1515"/>
    <n v="0.74"/>
    <n v="0.1045"/>
    <n v="0"/>
    <n v="36"/>
    <n v="36"/>
    <x v="3"/>
    <s v="Mild Cold"/>
    <s v="Normal"/>
    <x v="0"/>
    <x v="1"/>
  </r>
  <r>
    <n v="76"/>
    <x v="3"/>
    <x v="0"/>
    <n v="0"/>
    <n v="1"/>
    <x v="7"/>
    <b v="0"/>
    <n v="2"/>
    <x v="0"/>
    <n v="0.12"/>
    <n v="0.1515"/>
    <n v="0.74"/>
    <n v="0.1343"/>
    <n v="2"/>
    <n v="92"/>
    <n v="94"/>
    <x v="3"/>
    <s v="Mild Cold"/>
    <s v="Rush Hour"/>
    <x v="1"/>
    <x v="1"/>
  </r>
  <r>
    <n v="77"/>
    <x v="3"/>
    <x v="0"/>
    <n v="0"/>
    <n v="1"/>
    <x v="8"/>
    <b v="0"/>
    <n v="2"/>
    <x v="0"/>
    <n v="0.14000000000000001"/>
    <n v="0.1515"/>
    <n v="0.69"/>
    <n v="0.16420000000000001"/>
    <n v="2"/>
    <n v="177"/>
    <n v="179"/>
    <x v="3"/>
    <s v="Mild Cold"/>
    <s v="Rush Hour"/>
    <x v="2"/>
    <x v="1"/>
  </r>
  <r>
    <n v="78"/>
    <x v="3"/>
    <x v="0"/>
    <n v="0"/>
    <n v="1"/>
    <x v="9"/>
    <b v="0"/>
    <n v="2"/>
    <x v="0"/>
    <n v="0.16"/>
    <n v="0.1515"/>
    <n v="0.64"/>
    <n v="0.22389999999999999"/>
    <n v="2"/>
    <n v="98"/>
    <n v="100"/>
    <x v="3"/>
    <s v="Mild Cold"/>
    <s v="Rush Hour"/>
    <x v="1"/>
    <x v="1"/>
  </r>
  <r>
    <n v="79"/>
    <x v="3"/>
    <x v="0"/>
    <n v="0"/>
    <n v="1"/>
    <x v="10"/>
    <b v="0"/>
    <n v="2"/>
    <x v="1"/>
    <n v="0.16"/>
    <n v="0.13639999999999999"/>
    <n v="0.69"/>
    <n v="0.32840000000000003"/>
    <n v="5"/>
    <n v="37"/>
    <n v="42"/>
    <x v="3"/>
    <s v="More Than Mild"/>
    <s v="Normal"/>
    <x v="0"/>
    <x v="1"/>
  </r>
  <r>
    <n v="80"/>
    <x v="3"/>
    <x v="0"/>
    <n v="0"/>
    <n v="1"/>
    <x v="11"/>
    <b v="0"/>
    <n v="2"/>
    <x v="0"/>
    <n v="0.22"/>
    <n v="0.21210000000000001"/>
    <n v="0.51"/>
    <n v="0.29849999999999999"/>
    <n v="7"/>
    <n v="50"/>
    <n v="57"/>
    <x v="3"/>
    <s v="Mild Cold"/>
    <s v="Normal"/>
    <x v="1"/>
    <x v="1"/>
  </r>
  <r>
    <n v="81"/>
    <x v="3"/>
    <x v="0"/>
    <n v="0"/>
    <n v="1"/>
    <x v="12"/>
    <b v="0"/>
    <n v="2"/>
    <x v="0"/>
    <n v="0.22"/>
    <n v="0.2273"/>
    <n v="0.51"/>
    <n v="0.16420000000000001"/>
    <n v="12"/>
    <n v="66"/>
    <n v="78"/>
    <x v="3"/>
    <s v="Mild Cold"/>
    <s v="Normal"/>
    <x v="1"/>
    <x v="2"/>
  </r>
  <r>
    <n v="82"/>
    <x v="3"/>
    <x v="0"/>
    <n v="0"/>
    <n v="1"/>
    <x v="13"/>
    <b v="0"/>
    <n v="2"/>
    <x v="0"/>
    <n v="0.24"/>
    <n v="0.2273"/>
    <n v="0.56000000000000005"/>
    <n v="0.19400000000000001"/>
    <n v="18"/>
    <n v="79"/>
    <n v="97"/>
    <x v="3"/>
    <s v="Mild Cold"/>
    <s v="Normal"/>
    <x v="1"/>
    <x v="2"/>
  </r>
  <r>
    <n v="83"/>
    <x v="3"/>
    <x v="0"/>
    <n v="0"/>
    <n v="1"/>
    <x v="14"/>
    <b v="0"/>
    <n v="2"/>
    <x v="0"/>
    <n v="0.26"/>
    <n v="0.2576"/>
    <n v="0.52"/>
    <n v="0.22389999999999999"/>
    <n v="9"/>
    <n v="54"/>
    <n v="63"/>
    <x v="3"/>
    <s v="Mild Cold"/>
    <s v="Normal"/>
    <x v="1"/>
    <x v="2"/>
  </r>
  <r>
    <n v="84"/>
    <x v="3"/>
    <x v="0"/>
    <n v="0"/>
    <n v="1"/>
    <x v="15"/>
    <b v="0"/>
    <n v="2"/>
    <x v="0"/>
    <n v="0.28000000000000003"/>
    <n v="0.2727"/>
    <n v="0.52"/>
    <n v="0.25369999999999998"/>
    <n v="17"/>
    <n v="48"/>
    <n v="65"/>
    <x v="3"/>
    <s v="Mild Cold"/>
    <s v="Normal"/>
    <x v="1"/>
    <x v="2"/>
  </r>
  <r>
    <n v="85"/>
    <x v="3"/>
    <x v="0"/>
    <n v="0"/>
    <n v="1"/>
    <x v="16"/>
    <b v="0"/>
    <n v="2"/>
    <x v="0"/>
    <n v="0.3"/>
    <n v="0.28789999999999999"/>
    <n v="0.49"/>
    <n v="0.25369999999999998"/>
    <n v="15"/>
    <n v="68"/>
    <n v="83"/>
    <x v="3"/>
    <s v="Mild Cold"/>
    <s v="Normal"/>
    <x v="1"/>
    <x v="2"/>
  </r>
  <r>
    <n v="86"/>
    <x v="3"/>
    <x v="0"/>
    <n v="0"/>
    <n v="1"/>
    <x v="17"/>
    <b v="0"/>
    <n v="2"/>
    <x v="0"/>
    <n v="0.28000000000000003"/>
    <n v="0.2727"/>
    <n v="0.48"/>
    <n v="0.22389999999999999"/>
    <n v="10"/>
    <n v="202"/>
    <n v="212"/>
    <x v="3"/>
    <s v="Mild Cold"/>
    <s v="Rush Hour"/>
    <x v="2"/>
    <x v="2"/>
  </r>
  <r>
    <n v="87"/>
    <x v="3"/>
    <x v="0"/>
    <n v="0"/>
    <n v="1"/>
    <x v="18"/>
    <b v="0"/>
    <n v="2"/>
    <x v="0"/>
    <n v="0.26"/>
    <n v="0.2576"/>
    <n v="0.48"/>
    <n v="0.19400000000000001"/>
    <n v="3"/>
    <n v="179"/>
    <n v="182"/>
    <x v="3"/>
    <s v="Mild Cold"/>
    <s v="Rush Hour"/>
    <x v="2"/>
    <x v="3"/>
  </r>
  <r>
    <n v="88"/>
    <x v="3"/>
    <x v="0"/>
    <n v="0"/>
    <n v="1"/>
    <x v="19"/>
    <b v="0"/>
    <n v="2"/>
    <x v="0"/>
    <n v="0.24"/>
    <n v="0.2576"/>
    <n v="0.48"/>
    <n v="0.1045"/>
    <n v="2"/>
    <n v="110"/>
    <n v="112"/>
    <x v="3"/>
    <s v="Mild Cold"/>
    <s v="Rush Hour"/>
    <x v="1"/>
    <x v="3"/>
  </r>
  <r>
    <n v="89"/>
    <x v="3"/>
    <x v="0"/>
    <n v="0"/>
    <n v="1"/>
    <x v="20"/>
    <b v="0"/>
    <n v="2"/>
    <x v="0"/>
    <n v="0.24"/>
    <n v="0.2576"/>
    <n v="0.48"/>
    <n v="0.1045"/>
    <n v="1"/>
    <n v="53"/>
    <n v="54"/>
    <x v="3"/>
    <s v="Mild Cold"/>
    <s v="Normal"/>
    <x v="1"/>
    <x v="3"/>
  </r>
  <r>
    <n v="90"/>
    <x v="3"/>
    <x v="0"/>
    <n v="0"/>
    <n v="1"/>
    <x v="21"/>
    <b v="0"/>
    <n v="2"/>
    <x v="0"/>
    <n v="0.22"/>
    <n v="0.2727"/>
    <n v="0.64"/>
    <n v="0"/>
    <n v="0"/>
    <n v="48"/>
    <n v="48"/>
    <x v="3"/>
    <s v="Mild Cold"/>
    <s v="Normal"/>
    <x v="0"/>
    <x v="3"/>
  </r>
  <r>
    <n v="91"/>
    <x v="3"/>
    <x v="0"/>
    <n v="0"/>
    <n v="1"/>
    <x v="22"/>
    <b v="0"/>
    <n v="2"/>
    <x v="0"/>
    <n v="0.22"/>
    <n v="0.2576"/>
    <n v="0.64"/>
    <n v="8.9599999999999999E-2"/>
    <n v="1"/>
    <n v="34"/>
    <n v="35"/>
    <x v="3"/>
    <s v="Mild Cold"/>
    <s v="Normal"/>
    <x v="0"/>
    <x v="3"/>
  </r>
  <r>
    <n v="92"/>
    <x v="3"/>
    <x v="0"/>
    <n v="0"/>
    <n v="1"/>
    <x v="23"/>
    <b v="0"/>
    <n v="2"/>
    <x v="0"/>
    <n v="0.2"/>
    <n v="0.2273"/>
    <n v="0.69"/>
    <n v="8.9599999999999999E-2"/>
    <n v="2"/>
    <n v="9"/>
    <n v="11"/>
    <x v="3"/>
    <s v="Mild Cold"/>
    <s v="Normal"/>
    <x v="0"/>
    <x v="3"/>
  </r>
  <r>
    <n v="93"/>
    <x v="4"/>
    <x v="0"/>
    <n v="0"/>
    <n v="1"/>
    <x v="0"/>
    <b v="0"/>
    <n v="3"/>
    <x v="0"/>
    <n v="0.2"/>
    <n v="0.2576"/>
    <n v="0.64"/>
    <n v="0"/>
    <n v="0"/>
    <n v="6"/>
    <n v="6"/>
    <x v="4"/>
    <s v="Mild Cold"/>
    <s v="Normal"/>
    <x v="0"/>
    <x v="0"/>
  </r>
  <r>
    <n v="94"/>
    <x v="4"/>
    <x v="0"/>
    <n v="0"/>
    <n v="1"/>
    <x v="1"/>
    <b v="0"/>
    <n v="3"/>
    <x v="0"/>
    <n v="0.16"/>
    <n v="0.19700000000000001"/>
    <n v="0.74"/>
    <n v="8.9599999999999999E-2"/>
    <n v="0"/>
    <n v="6"/>
    <n v="6"/>
    <x v="4"/>
    <s v="Mild Cold"/>
    <s v="Normal"/>
    <x v="0"/>
    <x v="0"/>
  </r>
  <r>
    <n v="95"/>
    <x v="4"/>
    <x v="0"/>
    <n v="0"/>
    <n v="1"/>
    <x v="2"/>
    <b v="0"/>
    <n v="3"/>
    <x v="0"/>
    <n v="0.16"/>
    <n v="0.19700000000000001"/>
    <n v="0.74"/>
    <n v="8.9599999999999999E-2"/>
    <n v="0"/>
    <n v="2"/>
    <n v="2"/>
    <x v="4"/>
    <s v="Mild Cold"/>
    <s v="Normal"/>
    <x v="0"/>
    <x v="0"/>
  </r>
  <r>
    <n v="96"/>
    <x v="4"/>
    <x v="0"/>
    <n v="0"/>
    <n v="1"/>
    <x v="4"/>
    <b v="0"/>
    <n v="3"/>
    <x v="0"/>
    <n v="0.24"/>
    <n v="0.2273"/>
    <n v="0.48"/>
    <n v="0.22389999999999999"/>
    <n v="0"/>
    <n v="2"/>
    <n v="2"/>
    <x v="4"/>
    <s v="Mild Cold"/>
    <s v="Normal"/>
    <x v="0"/>
    <x v="0"/>
  </r>
  <r>
    <n v="97"/>
    <x v="4"/>
    <x v="0"/>
    <n v="0"/>
    <n v="1"/>
    <x v="5"/>
    <b v="0"/>
    <n v="3"/>
    <x v="0"/>
    <n v="0.22"/>
    <n v="0.2273"/>
    <n v="0.47"/>
    <n v="0.16420000000000001"/>
    <n v="0"/>
    <n v="3"/>
    <n v="3"/>
    <x v="4"/>
    <s v="Mild Cold"/>
    <s v="Normal"/>
    <x v="0"/>
    <x v="0"/>
  </r>
  <r>
    <n v="98"/>
    <x v="4"/>
    <x v="0"/>
    <n v="0"/>
    <n v="1"/>
    <x v="6"/>
    <b v="0"/>
    <n v="3"/>
    <x v="0"/>
    <n v="0.2"/>
    <n v="0.19700000000000001"/>
    <n v="0.47"/>
    <n v="0.22389999999999999"/>
    <n v="0"/>
    <n v="33"/>
    <n v="33"/>
    <x v="4"/>
    <s v="Mild Cold"/>
    <s v="Normal"/>
    <x v="0"/>
    <x v="1"/>
  </r>
  <r>
    <n v="99"/>
    <x v="4"/>
    <x v="0"/>
    <n v="0"/>
    <n v="1"/>
    <x v="7"/>
    <b v="0"/>
    <n v="3"/>
    <x v="0"/>
    <n v="0.18"/>
    <n v="0.18179999999999999"/>
    <n v="0.43"/>
    <n v="0.19400000000000001"/>
    <n v="1"/>
    <n v="87"/>
    <n v="88"/>
    <x v="4"/>
    <s v="Mild Cold"/>
    <s v="Rush Hour"/>
    <x v="1"/>
    <x v="1"/>
  </r>
  <r>
    <n v="100"/>
    <x v="4"/>
    <x v="0"/>
    <n v="0"/>
    <n v="1"/>
    <x v="8"/>
    <b v="0"/>
    <n v="3"/>
    <x v="0"/>
    <n v="0.2"/>
    <n v="0.18179999999999999"/>
    <n v="0.4"/>
    <n v="0.29849999999999999"/>
    <n v="3"/>
    <n v="192"/>
    <n v="195"/>
    <x v="4"/>
    <s v="Mild Cold"/>
    <s v="Rush Hour"/>
    <x v="2"/>
    <x v="1"/>
  </r>
  <r>
    <n v="101"/>
    <x v="4"/>
    <x v="0"/>
    <n v="0"/>
    <n v="1"/>
    <x v="9"/>
    <b v="0"/>
    <n v="3"/>
    <x v="0"/>
    <n v="0.22"/>
    <n v="0.19700000000000001"/>
    <n v="0.37"/>
    <n v="0.32840000000000003"/>
    <n v="6"/>
    <n v="109"/>
    <n v="115"/>
    <x v="4"/>
    <s v="Mild Cold"/>
    <s v="Rush Hour"/>
    <x v="1"/>
    <x v="1"/>
  </r>
  <r>
    <n v="102"/>
    <x v="4"/>
    <x v="0"/>
    <n v="0"/>
    <n v="1"/>
    <x v="10"/>
    <b v="0"/>
    <n v="3"/>
    <x v="0"/>
    <n v="0.22"/>
    <n v="0.19700000000000001"/>
    <n v="0.37"/>
    <n v="0.32840000000000003"/>
    <n v="4"/>
    <n v="53"/>
    <n v="57"/>
    <x v="4"/>
    <s v="Mild Cold"/>
    <s v="Normal"/>
    <x v="1"/>
    <x v="1"/>
  </r>
  <r>
    <n v="103"/>
    <x v="4"/>
    <x v="0"/>
    <n v="0"/>
    <n v="1"/>
    <x v="11"/>
    <b v="0"/>
    <n v="3"/>
    <x v="0"/>
    <n v="0.26"/>
    <n v="0.2273"/>
    <n v="0.33"/>
    <n v="0.32840000000000003"/>
    <n v="12"/>
    <n v="34"/>
    <n v="46"/>
    <x v="4"/>
    <s v="Mild Cold"/>
    <s v="Normal"/>
    <x v="0"/>
    <x v="1"/>
  </r>
  <r>
    <n v="104"/>
    <x v="4"/>
    <x v="0"/>
    <n v="0"/>
    <n v="1"/>
    <x v="12"/>
    <b v="0"/>
    <n v="3"/>
    <x v="0"/>
    <n v="0.26"/>
    <n v="0.2273"/>
    <n v="0.33"/>
    <n v="0.32840000000000003"/>
    <n v="5"/>
    <n v="74"/>
    <n v="79"/>
    <x v="4"/>
    <s v="Mild Cold"/>
    <s v="Normal"/>
    <x v="1"/>
    <x v="2"/>
  </r>
  <r>
    <n v="105"/>
    <x v="4"/>
    <x v="0"/>
    <n v="0"/>
    <n v="1"/>
    <x v="13"/>
    <b v="0"/>
    <n v="3"/>
    <x v="0"/>
    <n v="0.28000000000000003"/>
    <n v="0.2576"/>
    <n v="0.3"/>
    <n v="0.29849999999999999"/>
    <n v="6"/>
    <n v="65"/>
    <n v="71"/>
    <x v="4"/>
    <s v="Mild Cold"/>
    <s v="Normal"/>
    <x v="1"/>
    <x v="2"/>
  </r>
  <r>
    <n v="106"/>
    <x v="4"/>
    <x v="0"/>
    <n v="0"/>
    <n v="1"/>
    <x v="14"/>
    <b v="0"/>
    <n v="3"/>
    <x v="0"/>
    <n v="0.3"/>
    <n v="0.28789999999999999"/>
    <n v="0.28000000000000003"/>
    <n v="0.19400000000000001"/>
    <n v="10"/>
    <n v="52"/>
    <n v="62"/>
    <x v="4"/>
    <s v="Mild Cold"/>
    <s v="Normal"/>
    <x v="1"/>
    <x v="2"/>
  </r>
  <r>
    <n v="107"/>
    <x v="4"/>
    <x v="0"/>
    <n v="0"/>
    <n v="1"/>
    <x v="15"/>
    <b v="0"/>
    <n v="3"/>
    <x v="0"/>
    <n v="0.3"/>
    <n v="0.28789999999999999"/>
    <n v="0.28000000000000003"/>
    <n v="0.19400000000000001"/>
    <n v="7"/>
    <n v="55"/>
    <n v="62"/>
    <x v="4"/>
    <s v="Mild Cold"/>
    <s v="Normal"/>
    <x v="1"/>
    <x v="2"/>
  </r>
  <r>
    <n v="108"/>
    <x v="4"/>
    <x v="0"/>
    <n v="0"/>
    <n v="1"/>
    <x v="16"/>
    <b v="0"/>
    <n v="3"/>
    <x v="0"/>
    <n v="0.3"/>
    <n v="0.31819999999999998"/>
    <n v="0.28000000000000003"/>
    <n v="8.9599999999999999E-2"/>
    <n v="4"/>
    <n v="85"/>
    <n v="89"/>
    <x v="4"/>
    <s v="Mild Cold"/>
    <s v="Normal"/>
    <x v="1"/>
    <x v="2"/>
  </r>
  <r>
    <n v="109"/>
    <x v="4"/>
    <x v="0"/>
    <n v="0"/>
    <n v="1"/>
    <x v="17"/>
    <b v="0"/>
    <n v="3"/>
    <x v="0"/>
    <n v="0.24"/>
    <n v="0.2273"/>
    <n v="0.38"/>
    <n v="0.19400000000000001"/>
    <n v="4"/>
    <n v="186"/>
    <n v="190"/>
    <x v="4"/>
    <s v="Mild Cold"/>
    <s v="Rush Hour"/>
    <x v="2"/>
    <x v="2"/>
  </r>
  <r>
    <n v="110"/>
    <x v="4"/>
    <x v="0"/>
    <n v="0"/>
    <n v="1"/>
    <x v="18"/>
    <b v="0"/>
    <n v="3"/>
    <x v="0"/>
    <n v="0.24"/>
    <n v="0.2424"/>
    <n v="0.38"/>
    <n v="0.1343"/>
    <n v="3"/>
    <n v="166"/>
    <n v="169"/>
    <x v="4"/>
    <s v="Mild Cold"/>
    <s v="Rush Hour"/>
    <x v="2"/>
    <x v="3"/>
  </r>
  <r>
    <n v="111"/>
    <x v="4"/>
    <x v="0"/>
    <n v="0"/>
    <n v="1"/>
    <x v="19"/>
    <b v="0"/>
    <n v="3"/>
    <x v="0"/>
    <n v="0.24"/>
    <n v="0.2576"/>
    <n v="0.38"/>
    <n v="0.1045"/>
    <n v="5"/>
    <n v="127"/>
    <n v="132"/>
    <x v="4"/>
    <s v="Mild Cold"/>
    <s v="Rush Hour"/>
    <x v="1"/>
    <x v="3"/>
  </r>
  <r>
    <n v="112"/>
    <x v="4"/>
    <x v="0"/>
    <n v="0"/>
    <n v="1"/>
    <x v="20"/>
    <b v="0"/>
    <n v="3"/>
    <x v="0"/>
    <n v="0.22"/>
    <n v="0.2273"/>
    <n v="0.47"/>
    <n v="0.16420000000000001"/>
    <n v="7"/>
    <n v="82"/>
    <n v="89"/>
    <x v="4"/>
    <s v="Mild Cold"/>
    <s v="Normal"/>
    <x v="1"/>
    <x v="3"/>
  </r>
  <r>
    <n v="113"/>
    <x v="4"/>
    <x v="0"/>
    <n v="0"/>
    <n v="1"/>
    <x v="21"/>
    <b v="0"/>
    <n v="3"/>
    <x v="0"/>
    <n v="0.2"/>
    <n v="0.19700000000000001"/>
    <n v="0.51"/>
    <n v="0.19400000000000001"/>
    <n v="3"/>
    <n v="40"/>
    <n v="43"/>
    <x v="4"/>
    <s v="Mild Cold"/>
    <s v="Normal"/>
    <x v="0"/>
    <x v="3"/>
  </r>
  <r>
    <n v="114"/>
    <x v="4"/>
    <x v="0"/>
    <n v="0"/>
    <n v="1"/>
    <x v="22"/>
    <b v="0"/>
    <n v="3"/>
    <x v="0"/>
    <n v="0.18"/>
    <n v="0.19700000000000001"/>
    <n v="0.55000000000000004"/>
    <n v="0.1343"/>
    <n v="1"/>
    <n v="41"/>
    <n v="42"/>
    <x v="4"/>
    <s v="Mild Cold"/>
    <s v="Normal"/>
    <x v="0"/>
    <x v="3"/>
  </r>
  <r>
    <n v="115"/>
    <x v="4"/>
    <x v="0"/>
    <n v="0"/>
    <n v="1"/>
    <x v="23"/>
    <b v="0"/>
    <n v="3"/>
    <x v="0"/>
    <n v="0.2"/>
    <n v="0.2576"/>
    <n v="0.47"/>
    <n v="0"/>
    <n v="1"/>
    <n v="18"/>
    <n v="19"/>
    <x v="4"/>
    <s v="Mild Cold"/>
    <s v="Normal"/>
    <x v="0"/>
    <x v="3"/>
  </r>
  <r>
    <n v="116"/>
    <x v="5"/>
    <x v="0"/>
    <n v="0"/>
    <n v="1"/>
    <x v="0"/>
    <b v="0"/>
    <n v="4"/>
    <x v="0"/>
    <n v="0.18"/>
    <n v="0.2424"/>
    <n v="0.55000000000000004"/>
    <n v="0"/>
    <n v="0"/>
    <n v="11"/>
    <n v="11"/>
    <x v="5"/>
    <s v="Mild Cold"/>
    <s v="Normal"/>
    <x v="0"/>
    <x v="0"/>
  </r>
  <r>
    <n v="117"/>
    <x v="5"/>
    <x v="0"/>
    <n v="0"/>
    <n v="1"/>
    <x v="1"/>
    <b v="0"/>
    <n v="4"/>
    <x v="0"/>
    <n v="0.16"/>
    <n v="0.2273"/>
    <n v="0.64"/>
    <n v="0"/>
    <n v="0"/>
    <n v="4"/>
    <n v="4"/>
    <x v="5"/>
    <s v="Mild Cold"/>
    <s v="Normal"/>
    <x v="0"/>
    <x v="0"/>
  </r>
  <r>
    <n v="118"/>
    <x v="5"/>
    <x v="0"/>
    <n v="0"/>
    <n v="1"/>
    <x v="2"/>
    <b v="0"/>
    <n v="4"/>
    <x v="0"/>
    <n v="0.16"/>
    <n v="0.2273"/>
    <n v="0.64"/>
    <n v="0"/>
    <n v="0"/>
    <n v="2"/>
    <n v="2"/>
    <x v="5"/>
    <s v="Mild Cold"/>
    <s v="Normal"/>
    <x v="0"/>
    <x v="0"/>
  </r>
  <r>
    <n v="119"/>
    <x v="5"/>
    <x v="0"/>
    <n v="0"/>
    <n v="1"/>
    <x v="4"/>
    <b v="0"/>
    <n v="4"/>
    <x v="1"/>
    <n v="0.16"/>
    <n v="0.19700000000000001"/>
    <n v="0.64"/>
    <n v="8.9599999999999999E-2"/>
    <n v="0"/>
    <n v="1"/>
    <n v="1"/>
    <x v="5"/>
    <s v="More Than Mild"/>
    <s v="Normal"/>
    <x v="0"/>
    <x v="0"/>
  </r>
  <r>
    <n v="120"/>
    <x v="5"/>
    <x v="0"/>
    <n v="0"/>
    <n v="1"/>
    <x v="5"/>
    <b v="0"/>
    <n v="4"/>
    <x v="1"/>
    <n v="0.14000000000000001"/>
    <n v="0.18179999999999999"/>
    <n v="0.69"/>
    <n v="8.9599999999999999E-2"/>
    <n v="0"/>
    <n v="4"/>
    <n v="4"/>
    <x v="5"/>
    <s v="More Than Mild"/>
    <s v="Normal"/>
    <x v="0"/>
    <x v="0"/>
  </r>
  <r>
    <n v="121"/>
    <x v="5"/>
    <x v="0"/>
    <n v="0"/>
    <n v="1"/>
    <x v="6"/>
    <b v="0"/>
    <n v="4"/>
    <x v="1"/>
    <n v="0.14000000000000001"/>
    <n v="0.16669999999999999"/>
    <n v="0.63"/>
    <n v="0.1045"/>
    <n v="0"/>
    <n v="36"/>
    <n v="36"/>
    <x v="5"/>
    <s v="More Than Mild"/>
    <s v="Normal"/>
    <x v="0"/>
    <x v="1"/>
  </r>
  <r>
    <n v="122"/>
    <x v="5"/>
    <x v="0"/>
    <n v="0"/>
    <n v="1"/>
    <x v="7"/>
    <b v="0"/>
    <n v="4"/>
    <x v="1"/>
    <n v="0.16"/>
    <n v="0.2273"/>
    <n v="0.59"/>
    <n v="0"/>
    <n v="0"/>
    <n v="95"/>
    <n v="95"/>
    <x v="5"/>
    <s v="More Than Mild"/>
    <s v="Rush Hour"/>
    <x v="1"/>
    <x v="1"/>
  </r>
  <r>
    <n v="123"/>
    <x v="5"/>
    <x v="0"/>
    <n v="0"/>
    <n v="1"/>
    <x v="8"/>
    <b v="0"/>
    <n v="4"/>
    <x v="0"/>
    <n v="0.16"/>
    <n v="0.2273"/>
    <n v="0.59"/>
    <n v="0"/>
    <n v="3"/>
    <n v="216"/>
    <n v="219"/>
    <x v="5"/>
    <s v="Mild Cold"/>
    <s v="Rush Hour"/>
    <x v="2"/>
    <x v="1"/>
  </r>
  <r>
    <n v="124"/>
    <x v="5"/>
    <x v="0"/>
    <n v="0"/>
    <n v="1"/>
    <x v="9"/>
    <b v="0"/>
    <n v="4"/>
    <x v="1"/>
    <n v="0.18"/>
    <n v="0.2424"/>
    <n v="0.51"/>
    <n v="0"/>
    <n v="6"/>
    <n v="116"/>
    <n v="122"/>
    <x v="5"/>
    <s v="More Than Mild"/>
    <s v="Rush Hour"/>
    <x v="1"/>
    <x v="1"/>
  </r>
  <r>
    <n v="125"/>
    <x v="5"/>
    <x v="0"/>
    <n v="0"/>
    <n v="1"/>
    <x v="10"/>
    <b v="0"/>
    <n v="4"/>
    <x v="0"/>
    <n v="0.2"/>
    <n v="0.2576"/>
    <n v="0.47"/>
    <n v="0"/>
    <n v="3"/>
    <n v="42"/>
    <n v="45"/>
    <x v="5"/>
    <s v="Mild Cold"/>
    <s v="Normal"/>
    <x v="0"/>
    <x v="1"/>
  </r>
  <r>
    <n v="126"/>
    <x v="5"/>
    <x v="0"/>
    <n v="0"/>
    <n v="1"/>
    <x v="11"/>
    <b v="0"/>
    <n v="4"/>
    <x v="0"/>
    <n v="0.22"/>
    <n v="0.2576"/>
    <n v="0.44"/>
    <n v="8.9599999999999999E-2"/>
    <n v="2"/>
    <n v="57"/>
    <n v="59"/>
    <x v="5"/>
    <s v="Mild Cold"/>
    <s v="Normal"/>
    <x v="1"/>
    <x v="1"/>
  </r>
  <r>
    <n v="127"/>
    <x v="5"/>
    <x v="0"/>
    <n v="0"/>
    <n v="1"/>
    <x v="12"/>
    <b v="0"/>
    <n v="4"/>
    <x v="0"/>
    <n v="0.26"/>
    <n v="0.28789999999999999"/>
    <n v="0.35"/>
    <n v="0"/>
    <n v="6"/>
    <n v="78"/>
    <n v="84"/>
    <x v="5"/>
    <s v="Mild Cold"/>
    <s v="Normal"/>
    <x v="1"/>
    <x v="2"/>
  </r>
  <r>
    <n v="128"/>
    <x v="5"/>
    <x v="0"/>
    <n v="0"/>
    <n v="1"/>
    <x v="13"/>
    <b v="0"/>
    <n v="4"/>
    <x v="0"/>
    <n v="0.26"/>
    <n v="0.2727"/>
    <n v="0.35"/>
    <n v="0.1045"/>
    <n v="12"/>
    <n v="55"/>
    <n v="67"/>
    <x v="5"/>
    <s v="Mild Cold"/>
    <s v="Normal"/>
    <x v="1"/>
    <x v="2"/>
  </r>
  <r>
    <n v="129"/>
    <x v="5"/>
    <x v="0"/>
    <n v="0"/>
    <n v="1"/>
    <x v="14"/>
    <b v="0"/>
    <n v="4"/>
    <x v="0"/>
    <n v="0.28000000000000003"/>
    <n v="0.2727"/>
    <n v="0.36"/>
    <n v="0.16420000000000001"/>
    <n v="11"/>
    <n v="59"/>
    <n v="70"/>
    <x v="5"/>
    <s v="Mild Cold"/>
    <s v="Normal"/>
    <x v="1"/>
    <x v="2"/>
  </r>
  <r>
    <n v="130"/>
    <x v="5"/>
    <x v="0"/>
    <n v="0"/>
    <n v="1"/>
    <x v="15"/>
    <b v="0"/>
    <n v="4"/>
    <x v="0"/>
    <n v="0.28000000000000003"/>
    <n v="0.2727"/>
    <n v="0.36"/>
    <n v="0"/>
    <n v="8"/>
    <n v="54"/>
    <n v="62"/>
    <x v="5"/>
    <s v="Mild Cold"/>
    <s v="Normal"/>
    <x v="1"/>
    <x v="2"/>
  </r>
  <r>
    <n v="131"/>
    <x v="5"/>
    <x v="0"/>
    <n v="0"/>
    <n v="1"/>
    <x v="16"/>
    <b v="0"/>
    <n v="4"/>
    <x v="0"/>
    <n v="0.26"/>
    <n v="0.2576"/>
    <n v="0.38"/>
    <n v="0.16420000000000001"/>
    <n v="12"/>
    <n v="74"/>
    <n v="86"/>
    <x v="5"/>
    <s v="Mild Cold"/>
    <s v="Normal"/>
    <x v="1"/>
    <x v="2"/>
  </r>
  <r>
    <n v="132"/>
    <x v="5"/>
    <x v="0"/>
    <n v="0"/>
    <n v="1"/>
    <x v="17"/>
    <b v="0"/>
    <n v="4"/>
    <x v="0"/>
    <n v="0.22"/>
    <n v="0.2273"/>
    <n v="0.51"/>
    <n v="0.16420000000000001"/>
    <n v="9"/>
    <n v="163"/>
    <n v="172"/>
    <x v="5"/>
    <s v="Mild Cold"/>
    <s v="Rush Hour"/>
    <x v="2"/>
    <x v="2"/>
  </r>
  <r>
    <n v="133"/>
    <x v="5"/>
    <x v="0"/>
    <n v="0"/>
    <n v="1"/>
    <x v="18"/>
    <b v="0"/>
    <n v="4"/>
    <x v="0"/>
    <n v="0.22"/>
    <n v="0.2273"/>
    <n v="0.51"/>
    <n v="0.1343"/>
    <n v="5"/>
    <n v="158"/>
    <n v="163"/>
    <x v="5"/>
    <s v="Mild Cold"/>
    <s v="Rush Hour"/>
    <x v="2"/>
    <x v="3"/>
  </r>
  <r>
    <n v="134"/>
    <x v="5"/>
    <x v="0"/>
    <n v="0"/>
    <n v="1"/>
    <x v="19"/>
    <b v="0"/>
    <n v="4"/>
    <x v="0"/>
    <n v="0.22"/>
    <n v="0.2576"/>
    <n v="0.55000000000000004"/>
    <n v="8.9599999999999999E-2"/>
    <n v="3"/>
    <n v="109"/>
    <n v="112"/>
    <x v="5"/>
    <s v="Mild Cold"/>
    <s v="Rush Hour"/>
    <x v="1"/>
    <x v="3"/>
  </r>
  <r>
    <n v="135"/>
    <x v="5"/>
    <x v="0"/>
    <n v="0"/>
    <n v="1"/>
    <x v="20"/>
    <b v="0"/>
    <n v="4"/>
    <x v="0"/>
    <n v="0.2"/>
    <n v="0.21210000000000001"/>
    <n v="0.51"/>
    <n v="0.16420000000000001"/>
    <n v="3"/>
    <n v="66"/>
    <n v="69"/>
    <x v="5"/>
    <s v="Mild Cold"/>
    <s v="Normal"/>
    <x v="1"/>
    <x v="3"/>
  </r>
  <r>
    <n v="136"/>
    <x v="5"/>
    <x v="0"/>
    <n v="0"/>
    <n v="1"/>
    <x v="21"/>
    <b v="0"/>
    <n v="4"/>
    <x v="1"/>
    <n v="0.22"/>
    <n v="0.21210000000000001"/>
    <n v="0.55000000000000004"/>
    <n v="0.22389999999999999"/>
    <n v="0"/>
    <n v="48"/>
    <n v="48"/>
    <x v="5"/>
    <s v="More Than Mild"/>
    <s v="Normal"/>
    <x v="0"/>
    <x v="3"/>
  </r>
  <r>
    <n v="137"/>
    <x v="5"/>
    <x v="0"/>
    <n v="0"/>
    <n v="1"/>
    <x v="22"/>
    <b v="0"/>
    <n v="4"/>
    <x v="1"/>
    <n v="0.22"/>
    <n v="0.21210000000000001"/>
    <n v="0.51"/>
    <n v="0.28360000000000002"/>
    <n v="1"/>
    <n v="51"/>
    <n v="52"/>
    <x v="5"/>
    <s v="More Than Mild"/>
    <s v="Normal"/>
    <x v="1"/>
    <x v="3"/>
  </r>
  <r>
    <n v="138"/>
    <x v="5"/>
    <x v="0"/>
    <n v="0"/>
    <n v="1"/>
    <x v="23"/>
    <b v="0"/>
    <n v="4"/>
    <x v="1"/>
    <n v="0.2"/>
    <n v="0.19700000000000001"/>
    <n v="0.59"/>
    <n v="0.19400000000000001"/>
    <n v="4"/>
    <n v="19"/>
    <n v="23"/>
    <x v="5"/>
    <s v="More Than Mild"/>
    <s v="Normal"/>
    <x v="0"/>
    <x v="3"/>
  </r>
  <r>
    <n v="139"/>
    <x v="6"/>
    <x v="0"/>
    <n v="0"/>
    <n v="1"/>
    <x v="0"/>
    <b v="0"/>
    <n v="5"/>
    <x v="1"/>
    <n v="0.2"/>
    <n v="0.19700000000000001"/>
    <n v="0.64"/>
    <n v="0.19400000000000001"/>
    <n v="4"/>
    <n v="13"/>
    <n v="17"/>
    <x v="6"/>
    <s v="More Than Mild"/>
    <s v="Normal"/>
    <x v="0"/>
    <x v="0"/>
  </r>
  <r>
    <n v="140"/>
    <x v="6"/>
    <x v="0"/>
    <n v="0"/>
    <n v="1"/>
    <x v="1"/>
    <b v="0"/>
    <n v="5"/>
    <x v="1"/>
    <n v="0.2"/>
    <n v="0.19700000000000001"/>
    <n v="0.69"/>
    <n v="0.22389999999999999"/>
    <n v="2"/>
    <n v="5"/>
    <n v="7"/>
    <x v="6"/>
    <s v="More Than Mild"/>
    <s v="Normal"/>
    <x v="0"/>
    <x v="0"/>
  </r>
  <r>
    <n v="141"/>
    <x v="6"/>
    <x v="0"/>
    <n v="0"/>
    <n v="1"/>
    <x v="2"/>
    <b v="0"/>
    <n v="5"/>
    <x v="1"/>
    <n v="0.2"/>
    <n v="0.19700000000000001"/>
    <n v="0.69"/>
    <n v="0.22389999999999999"/>
    <n v="0"/>
    <n v="1"/>
    <n v="1"/>
    <x v="6"/>
    <s v="More Than Mild"/>
    <s v="Normal"/>
    <x v="0"/>
    <x v="0"/>
  </r>
  <r>
    <n v="142"/>
    <x v="6"/>
    <x v="0"/>
    <n v="0"/>
    <n v="1"/>
    <x v="4"/>
    <b v="0"/>
    <n v="5"/>
    <x v="1"/>
    <n v="0.2"/>
    <n v="0.21210000000000001"/>
    <n v="0.69"/>
    <n v="0.1343"/>
    <n v="0"/>
    <n v="1"/>
    <n v="1"/>
    <x v="6"/>
    <s v="More Than Mild"/>
    <s v="Normal"/>
    <x v="0"/>
    <x v="0"/>
  </r>
  <r>
    <n v="143"/>
    <x v="6"/>
    <x v="0"/>
    <n v="0"/>
    <n v="1"/>
    <x v="5"/>
    <b v="0"/>
    <n v="5"/>
    <x v="2"/>
    <n v="0.22"/>
    <n v="0.2727"/>
    <n v="0.55000000000000004"/>
    <n v="0"/>
    <n v="0"/>
    <n v="5"/>
    <n v="5"/>
    <x v="6"/>
    <s v="Dark Cloude"/>
    <s v="Normal"/>
    <x v="0"/>
    <x v="0"/>
  </r>
  <r>
    <n v="144"/>
    <x v="6"/>
    <x v="0"/>
    <n v="0"/>
    <n v="1"/>
    <x v="6"/>
    <b v="0"/>
    <n v="5"/>
    <x v="1"/>
    <n v="0.2"/>
    <n v="0.2576"/>
    <n v="0.69"/>
    <n v="0"/>
    <n v="8"/>
    <n v="26"/>
    <n v="34"/>
    <x v="6"/>
    <s v="More Than Mild"/>
    <s v="Normal"/>
    <x v="0"/>
    <x v="1"/>
  </r>
  <r>
    <n v="145"/>
    <x v="6"/>
    <x v="0"/>
    <n v="0"/>
    <n v="1"/>
    <x v="7"/>
    <b v="0"/>
    <n v="5"/>
    <x v="0"/>
    <n v="0.2"/>
    <n v="0.21210000000000001"/>
    <n v="0.69"/>
    <n v="0.1343"/>
    <n v="8"/>
    <n v="76"/>
    <n v="84"/>
    <x v="6"/>
    <s v="Mild Cold"/>
    <s v="Rush Hour"/>
    <x v="1"/>
    <x v="1"/>
  </r>
  <r>
    <n v="146"/>
    <x v="6"/>
    <x v="0"/>
    <n v="0"/>
    <n v="1"/>
    <x v="8"/>
    <b v="0"/>
    <n v="5"/>
    <x v="0"/>
    <n v="0.2"/>
    <n v="0.19700000000000001"/>
    <n v="0.51"/>
    <n v="0.25369999999999998"/>
    <n v="20"/>
    <n v="190"/>
    <n v="210"/>
    <x v="6"/>
    <s v="Mild Cold"/>
    <s v="Rush Hour"/>
    <x v="2"/>
    <x v="1"/>
  </r>
  <r>
    <n v="147"/>
    <x v="6"/>
    <x v="0"/>
    <n v="0"/>
    <n v="1"/>
    <x v="9"/>
    <b v="0"/>
    <n v="5"/>
    <x v="0"/>
    <n v="0.2"/>
    <n v="0.18179999999999999"/>
    <n v="0.47"/>
    <n v="0.29849999999999999"/>
    <n v="9"/>
    <n v="125"/>
    <n v="134"/>
    <x v="6"/>
    <s v="Mild Cold"/>
    <s v="Rush Hour"/>
    <x v="1"/>
    <x v="1"/>
  </r>
  <r>
    <n v="148"/>
    <x v="6"/>
    <x v="0"/>
    <n v="0"/>
    <n v="1"/>
    <x v="10"/>
    <b v="0"/>
    <n v="5"/>
    <x v="0"/>
    <n v="0.22"/>
    <n v="0.19700000000000001"/>
    <n v="0.37"/>
    <n v="0.32840000000000003"/>
    <n v="16"/>
    <n v="47"/>
    <n v="63"/>
    <x v="6"/>
    <s v="Mild Cold"/>
    <s v="Normal"/>
    <x v="1"/>
    <x v="1"/>
  </r>
  <r>
    <n v="149"/>
    <x v="6"/>
    <x v="0"/>
    <n v="0"/>
    <n v="1"/>
    <x v="11"/>
    <b v="0"/>
    <n v="5"/>
    <x v="1"/>
    <n v="0.2"/>
    <n v="0.19700000000000001"/>
    <n v="0.4"/>
    <n v="0.22389999999999999"/>
    <n v="19"/>
    <n v="48"/>
    <n v="67"/>
    <x v="6"/>
    <s v="More Than Mild"/>
    <s v="Normal"/>
    <x v="1"/>
    <x v="1"/>
  </r>
  <r>
    <n v="150"/>
    <x v="6"/>
    <x v="0"/>
    <n v="0"/>
    <n v="1"/>
    <x v="12"/>
    <b v="0"/>
    <n v="5"/>
    <x v="1"/>
    <n v="0.2"/>
    <n v="0.19700000000000001"/>
    <n v="0.37"/>
    <n v="0.25369999999999998"/>
    <n v="9"/>
    <n v="50"/>
    <n v="59"/>
    <x v="6"/>
    <s v="More Than Mild"/>
    <s v="Normal"/>
    <x v="1"/>
    <x v="2"/>
  </r>
  <r>
    <n v="151"/>
    <x v="6"/>
    <x v="0"/>
    <n v="0"/>
    <n v="1"/>
    <x v="13"/>
    <b v="0"/>
    <n v="5"/>
    <x v="1"/>
    <n v="0.2"/>
    <n v="0.18179999999999999"/>
    <n v="0.37"/>
    <n v="0.28360000000000002"/>
    <n v="9"/>
    <n v="64"/>
    <n v="73"/>
    <x v="6"/>
    <s v="More Than Mild"/>
    <s v="Normal"/>
    <x v="1"/>
    <x v="2"/>
  </r>
  <r>
    <n v="152"/>
    <x v="6"/>
    <x v="0"/>
    <n v="0"/>
    <n v="1"/>
    <x v="14"/>
    <b v="0"/>
    <n v="5"/>
    <x v="1"/>
    <n v="0.2"/>
    <n v="0.19700000000000001"/>
    <n v="0.4"/>
    <n v="0.25369999999999998"/>
    <n v="7"/>
    <n v="43"/>
    <n v="50"/>
    <x v="6"/>
    <s v="More Than Mild"/>
    <s v="Normal"/>
    <x v="0"/>
    <x v="2"/>
  </r>
  <r>
    <n v="153"/>
    <x v="6"/>
    <x v="0"/>
    <n v="0"/>
    <n v="1"/>
    <x v="15"/>
    <b v="0"/>
    <n v="5"/>
    <x v="1"/>
    <n v="0.2"/>
    <n v="0.21210000000000001"/>
    <n v="0.37"/>
    <n v="0.16420000000000001"/>
    <n v="9"/>
    <n v="63"/>
    <n v="72"/>
    <x v="6"/>
    <s v="More Than Mild"/>
    <s v="Normal"/>
    <x v="1"/>
    <x v="2"/>
  </r>
  <r>
    <n v="154"/>
    <x v="6"/>
    <x v="0"/>
    <n v="0"/>
    <n v="1"/>
    <x v="16"/>
    <b v="0"/>
    <n v="5"/>
    <x v="1"/>
    <n v="0.2"/>
    <n v="0.21210000000000001"/>
    <n v="0.37"/>
    <n v="0.16420000000000001"/>
    <n v="5"/>
    <n v="82"/>
    <n v="87"/>
    <x v="6"/>
    <s v="More Than Mild"/>
    <s v="Normal"/>
    <x v="1"/>
    <x v="2"/>
  </r>
  <r>
    <n v="155"/>
    <x v="6"/>
    <x v="0"/>
    <n v="0"/>
    <n v="1"/>
    <x v="17"/>
    <b v="0"/>
    <n v="5"/>
    <x v="1"/>
    <n v="0.2"/>
    <n v="0.2576"/>
    <n v="0.37"/>
    <n v="0"/>
    <n v="9"/>
    <n v="178"/>
    <n v="187"/>
    <x v="6"/>
    <s v="More Than Mild"/>
    <s v="Rush Hour"/>
    <x v="2"/>
    <x v="2"/>
  </r>
  <r>
    <n v="156"/>
    <x v="6"/>
    <x v="0"/>
    <n v="0"/>
    <n v="1"/>
    <x v="18"/>
    <b v="0"/>
    <n v="5"/>
    <x v="0"/>
    <n v="0.2"/>
    <n v="0.2273"/>
    <n v="0.4"/>
    <n v="8.9599999999999999E-2"/>
    <n v="7"/>
    <n v="116"/>
    <n v="123"/>
    <x v="6"/>
    <s v="Mild Cold"/>
    <s v="Rush Hour"/>
    <x v="1"/>
    <x v="3"/>
  </r>
  <r>
    <n v="157"/>
    <x v="6"/>
    <x v="0"/>
    <n v="0"/>
    <n v="1"/>
    <x v="19"/>
    <b v="0"/>
    <n v="5"/>
    <x v="0"/>
    <n v="0.16"/>
    <n v="0.19700000000000001"/>
    <n v="0.55000000000000004"/>
    <n v="8.9599999999999999E-2"/>
    <n v="3"/>
    <n v="92"/>
    <n v="95"/>
    <x v="6"/>
    <s v="Mild Cold"/>
    <s v="Rush Hour"/>
    <x v="1"/>
    <x v="3"/>
  </r>
  <r>
    <n v="158"/>
    <x v="6"/>
    <x v="0"/>
    <n v="0"/>
    <n v="1"/>
    <x v="20"/>
    <b v="0"/>
    <n v="5"/>
    <x v="0"/>
    <n v="0.18"/>
    <n v="0.21210000000000001"/>
    <n v="0.47"/>
    <n v="0.1045"/>
    <n v="1"/>
    <n v="50"/>
    <n v="51"/>
    <x v="6"/>
    <s v="Mild Cold"/>
    <s v="Normal"/>
    <x v="1"/>
    <x v="3"/>
  </r>
  <r>
    <n v="159"/>
    <x v="6"/>
    <x v="0"/>
    <n v="0"/>
    <n v="1"/>
    <x v="21"/>
    <b v="0"/>
    <n v="5"/>
    <x v="0"/>
    <n v="0.18"/>
    <n v="0.19700000000000001"/>
    <n v="0.47"/>
    <n v="0.1343"/>
    <n v="0"/>
    <n v="39"/>
    <n v="39"/>
    <x v="6"/>
    <s v="Mild Cold"/>
    <s v="Normal"/>
    <x v="0"/>
    <x v="3"/>
  </r>
  <r>
    <n v="160"/>
    <x v="6"/>
    <x v="0"/>
    <n v="0"/>
    <n v="1"/>
    <x v="22"/>
    <b v="0"/>
    <n v="5"/>
    <x v="1"/>
    <n v="0.18"/>
    <n v="0.19700000000000001"/>
    <n v="0.43"/>
    <n v="0.16420000000000001"/>
    <n v="2"/>
    <n v="34"/>
    <n v="36"/>
    <x v="6"/>
    <s v="More Than Mild"/>
    <s v="Normal"/>
    <x v="0"/>
    <x v="3"/>
  </r>
  <r>
    <n v="161"/>
    <x v="6"/>
    <x v="0"/>
    <n v="0"/>
    <n v="1"/>
    <x v="23"/>
    <b v="0"/>
    <n v="5"/>
    <x v="1"/>
    <n v="0.18"/>
    <n v="0.19700000000000001"/>
    <n v="0.51"/>
    <n v="0.16420000000000001"/>
    <n v="1"/>
    <n v="14"/>
    <n v="15"/>
    <x v="6"/>
    <s v="More Than Mild"/>
    <s v="Normal"/>
    <x v="0"/>
    <x v="3"/>
  </r>
  <r>
    <n v="162"/>
    <x v="7"/>
    <x v="0"/>
    <n v="0"/>
    <n v="1"/>
    <x v="0"/>
    <b v="0"/>
    <n v="6"/>
    <x v="1"/>
    <n v="0.18"/>
    <n v="0.19700000000000001"/>
    <n v="0.51"/>
    <n v="0.16420000000000001"/>
    <n v="1"/>
    <n v="24"/>
    <n v="25"/>
    <x v="0"/>
    <s v="More Than Mild"/>
    <s v="Normal"/>
    <x v="0"/>
    <x v="0"/>
  </r>
  <r>
    <n v="163"/>
    <x v="7"/>
    <x v="0"/>
    <n v="0"/>
    <n v="1"/>
    <x v="1"/>
    <b v="0"/>
    <n v="6"/>
    <x v="1"/>
    <n v="0.18"/>
    <n v="0.21210000000000001"/>
    <n v="0.55000000000000004"/>
    <n v="8.9599999999999999E-2"/>
    <n v="1"/>
    <n v="15"/>
    <n v="16"/>
    <x v="0"/>
    <s v="More Than Mild"/>
    <s v="Normal"/>
    <x v="0"/>
    <x v="0"/>
  </r>
  <r>
    <n v="164"/>
    <x v="7"/>
    <x v="0"/>
    <n v="0"/>
    <n v="1"/>
    <x v="2"/>
    <b v="0"/>
    <n v="6"/>
    <x v="1"/>
    <n v="0.18"/>
    <n v="0.2424"/>
    <n v="0.55000000000000004"/>
    <n v="0"/>
    <n v="3"/>
    <n v="13"/>
    <n v="16"/>
    <x v="0"/>
    <s v="More Than Mild"/>
    <s v="Normal"/>
    <x v="0"/>
    <x v="0"/>
  </r>
  <r>
    <n v="165"/>
    <x v="7"/>
    <x v="0"/>
    <n v="0"/>
    <n v="1"/>
    <x v="3"/>
    <b v="0"/>
    <n v="6"/>
    <x v="2"/>
    <n v="0.18"/>
    <n v="0.19700000000000001"/>
    <n v="0.55000000000000004"/>
    <n v="0.16420000000000001"/>
    <n v="0"/>
    <n v="7"/>
    <n v="7"/>
    <x v="0"/>
    <s v="Dark Cloude"/>
    <s v="Normal"/>
    <x v="0"/>
    <x v="0"/>
  </r>
  <r>
    <n v="166"/>
    <x v="7"/>
    <x v="0"/>
    <n v="0"/>
    <n v="1"/>
    <x v="4"/>
    <b v="0"/>
    <n v="6"/>
    <x v="2"/>
    <n v="0.18"/>
    <n v="0.19700000000000001"/>
    <n v="0.55000000000000004"/>
    <n v="0.16420000000000001"/>
    <n v="0"/>
    <n v="1"/>
    <n v="1"/>
    <x v="0"/>
    <s v="Dark Cloude"/>
    <s v="Normal"/>
    <x v="0"/>
    <x v="0"/>
  </r>
  <r>
    <n v="167"/>
    <x v="7"/>
    <x v="0"/>
    <n v="0"/>
    <n v="1"/>
    <x v="5"/>
    <b v="0"/>
    <n v="6"/>
    <x v="1"/>
    <n v="0.16"/>
    <n v="0.16669999999999999"/>
    <n v="0.74"/>
    <n v="0.16420000000000001"/>
    <n v="0"/>
    <n v="5"/>
    <n v="5"/>
    <x v="0"/>
    <s v="More Than Mild"/>
    <s v="Normal"/>
    <x v="0"/>
    <x v="0"/>
  </r>
  <r>
    <n v="168"/>
    <x v="7"/>
    <x v="0"/>
    <n v="0"/>
    <n v="1"/>
    <x v="6"/>
    <b v="0"/>
    <n v="6"/>
    <x v="1"/>
    <n v="0.16"/>
    <n v="0.16669999999999999"/>
    <n v="0.74"/>
    <n v="0.16420000000000001"/>
    <n v="0"/>
    <n v="2"/>
    <n v="2"/>
    <x v="0"/>
    <s v="More Than Mild"/>
    <s v="Normal"/>
    <x v="0"/>
    <x v="1"/>
  </r>
  <r>
    <n v="169"/>
    <x v="7"/>
    <x v="0"/>
    <n v="0"/>
    <n v="1"/>
    <x v="7"/>
    <b v="0"/>
    <n v="6"/>
    <x v="1"/>
    <n v="0.16"/>
    <n v="0.18179999999999999"/>
    <n v="0.74"/>
    <n v="0.1045"/>
    <n v="1"/>
    <n v="8"/>
    <n v="9"/>
    <x v="0"/>
    <s v="More Than Mild"/>
    <s v="Rush Hour"/>
    <x v="0"/>
    <x v="1"/>
  </r>
  <r>
    <n v="170"/>
    <x v="7"/>
    <x v="0"/>
    <n v="0"/>
    <n v="1"/>
    <x v="8"/>
    <b v="0"/>
    <n v="6"/>
    <x v="2"/>
    <n v="0.16"/>
    <n v="0.18179999999999999"/>
    <n v="0.93"/>
    <n v="0.1045"/>
    <n v="0"/>
    <n v="15"/>
    <n v="15"/>
    <x v="0"/>
    <s v="Dark Cloude"/>
    <s v="Rush Hour"/>
    <x v="0"/>
    <x v="1"/>
  </r>
  <r>
    <n v="171"/>
    <x v="7"/>
    <x v="0"/>
    <n v="0"/>
    <n v="1"/>
    <x v="9"/>
    <b v="0"/>
    <n v="6"/>
    <x v="2"/>
    <n v="0.16"/>
    <n v="0.18179999999999999"/>
    <n v="0.93"/>
    <n v="0.1045"/>
    <n v="0"/>
    <n v="20"/>
    <n v="20"/>
    <x v="0"/>
    <s v="Dark Cloude"/>
    <s v="Rush Hour"/>
    <x v="0"/>
    <x v="1"/>
  </r>
  <r>
    <n v="172"/>
    <x v="7"/>
    <x v="0"/>
    <n v="0"/>
    <n v="1"/>
    <x v="10"/>
    <b v="0"/>
    <n v="6"/>
    <x v="1"/>
    <n v="0.18"/>
    <n v="0.19700000000000001"/>
    <n v="0.8"/>
    <n v="0.16420000000000001"/>
    <n v="5"/>
    <n v="56"/>
    <n v="61"/>
    <x v="0"/>
    <s v="More Than Mild"/>
    <s v="Normal"/>
    <x v="1"/>
    <x v="1"/>
  </r>
  <r>
    <n v="173"/>
    <x v="7"/>
    <x v="0"/>
    <n v="0"/>
    <n v="1"/>
    <x v="11"/>
    <b v="0"/>
    <n v="6"/>
    <x v="1"/>
    <n v="0.2"/>
    <n v="0.18179999999999999"/>
    <n v="0.69"/>
    <n v="0.3881"/>
    <n v="2"/>
    <n v="60"/>
    <n v="62"/>
    <x v="0"/>
    <s v="More Than Mild"/>
    <s v="Normal"/>
    <x v="1"/>
    <x v="1"/>
  </r>
  <r>
    <n v="174"/>
    <x v="7"/>
    <x v="0"/>
    <n v="0"/>
    <n v="1"/>
    <x v="12"/>
    <b v="0"/>
    <n v="6"/>
    <x v="1"/>
    <n v="0.2"/>
    <n v="0.18179999999999999"/>
    <n v="0.59"/>
    <n v="0.35820000000000002"/>
    <n v="8"/>
    <n v="90"/>
    <n v="98"/>
    <x v="0"/>
    <s v="More Than Mild"/>
    <s v="Normal"/>
    <x v="1"/>
    <x v="2"/>
  </r>
  <r>
    <n v="175"/>
    <x v="7"/>
    <x v="0"/>
    <n v="0"/>
    <n v="1"/>
    <x v="13"/>
    <b v="0"/>
    <n v="6"/>
    <x v="0"/>
    <n v="0.2"/>
    <n v="0.18179999999999999"/>
    <n v="0.44"/>
    <n v="0.32840000000000003"/>
    <n v="7"/>
    <n v="95"/>
    <n v="102"/>
    <x v="0"/>
    <s v="Mild Cold"/>
    <s v="Normal"/>
    <x v="1"/>
    <x v="2"/>
  </r>
  <r>
    <n v="176"/>
    <x v="7"/>
    <x v="0"/>
    <n v="0"/>
    <n v="1"/>
    <x v="14"/>
    <b v="0"/>
    <n v="6"/>
    <x v="0"/>
    <n v="0.2"/>
    <n v="0.16669999999999999"/>
    <n v="0.32"/>
    <n v="0.49249999999999999"/>
    <n v="12"/>
    <n v="83"/>
    <n v="95"/>
    <x v="0"/>
    <s v="Mild Cold"/>
    <s v="Normal"/>
    <x v="1"/>
    <x v="2"/>
  </r>
  <r>
    <n v="177"/>
    <x v="7"/>
    <x v="0"/>
    <n v="0"/>
    <n v="1"/>
    <x v="15"/>
    <b v="0"/>
    <n v="6"/>
    <x v="0"/>
    <n v="0.2"/>
    <n v="0.16669999999999999"/>
    <n v="0.32"/>
    <n v="0.44779999999999998"/>
    <n v="5"/>
    <n v="69"/>
    <n v="74"/>
    <x v="0"/>
    <s v="Mild Cold"/>
    <s v="Normal"/>
    <x v="1"/>
    <x v="2"/>
  </r>
  <r>
    <n v="178"/>
    <x v="7"/>
    <x v="0"/>
    <n v="0"/>
    <n v="1"/>
    <x v="16"/>
    <b v="0"/>
    <n v="6"/>
    <x v="0"/>
    <n v="0.18"/>
    <n v="0.13639999999999999"/>
    <n v="0.28999999999999998"/>
    <n v="0.44779999999999998"/>
    <n v="8"/>
    <n v="68"/>
    <n v="76"/>
    <x v="0"/>
    <s v="Mild Cold"/>
    <s v="Normal"/>
    <x v="1"/>
    <x v="2"/>
  </r>
  <r>
    <n v="179"/>
    <x v="7"/>
    <x v="0"/>
    <n v="0"/>
    <n v="1"/>
    <x v="17"/>
    <b v="0"/>
    <n v="6"/>
    <x v="0"/>
    <n v="0.16"/>
    <n v="0.1212"/>
    <n v="0.37"/>
    <n v="0.55220000000000002"/>
    <n v="5"/>
    <n v="64"/>
    <n v="69"/>
    <x v="0"/>
    <s v="Mild Cold"/>
    <s v="Rush Hour"/>
    <x v="1"/>
    <x v="2"/>
  </r>
  <r>
    <n v="180"/>
    <x v="7"/>
    <x v="0"/>
    <n v="0"/>
    <n v="1"/>
    <x v="18"/>
    <b v="0"/>
    <n v="6"/>
    <x v="0"/>
    <n v="0.14000000000000001"/>
    <n v="0.1212"/>
    <n v="0.39"/>
    <n v="0.29849999999999999"/>
    <n v="3"/>
    <n v="52"/>
    <n v="55"/>
    <x v="0"/>
    <s v="Mild Cold"/>
    <s v="Rush Hour"/>
    <x v="1"/>
    <x v="3"/>
  </r>
  <r>
    <n v="181"/>
    <x v="7"/>
    <x v="0"/>
    <n v="0"/>
    <n v="1"/>
    <x v="19"/>
    <b v="0"/>
    <n v="6"/>
    <x v="0"/>
    <n v="0.14000000000000001"/>
    <n v="0.1212"/>
    <n v="0.36"/>
    <n v="0.25369999999999998"/>
    <n v="4"/>
    <n v="26"/>
    <n v="30"/>
    <x v="0"/>
    <s v="Mild Cold"/>
    <s v="Rush Hour"/>
    <x v="0"/>
    <x v="3"/>
  </r>
  <r>
    <n v="182"/>
    <x v="7"/>
    <x v="0"/>
    <n v="0"/>
    <n v="1"/>
    <x v="20"/>
    <b v="0"/>
    <n v="6"/>
    <x v="0"/>
    <n v="0.12"/>
    <n v="0.1212"/>
    <n v="0.36"/>
    <n v="0.25369999999999998"/>
    <n v="0"/>
    <n v="28"/>
    <n v="28"/>
    <x v="0"/>
    <s v="Mild Cold"/>
    <s v="Normal"/>
    <x v="0"/>
    <x v="3"/>
  </r>
  <r>
    <n v="183"/>
    <x v="7"/>
    <x v="0"/>
    <n v="0"/>
    <n v="1"/>
    <x v="21"/>
    <b v="0"/>
    <n v="6"/>
    <x v="0"/>
    <n v="0.12"/>
    <n v="0.1061"/>
    <n v="0.39"/>
    <n v="0.35820000000000002"/>
    <n v="2"/>
    <n v="35"/>
    <n v="37"/>
    <x v="0"/>
    <s v="Mild Cold"/>
    <s v="Normal"/>
    <x v="0"/>
    <x v="3"/>
  </r>
  <r>
    <n v="184"/>
    <x v="7"/>
    <x v="0"/>
    <n v="0"/>
    <n v="1"/>
    <x v="22"/>
    <b v="0"/>
    <n v="6"/>
    <x v="0"/>
    <n v="0.12"/>
    <n v="0.1061"/>
    <n v="0.36"/>
    <n v="0.3881"/>
    <n v="1"/>
    <n v="33"/>
    <n v="34"/>
    <x v="0"/>
    <s v="Mild Cold"/>
    <s v="Normal"/>
    <x v="0"/>
    <x v="3"/>
  </r>
  <r>
    <n v="185"/>
    <x v="7"/>
    <x v="0"/>
    <n v="0"/>
    <n v="1"/>
    <x v="23"/>
    <b v="0"/>
    <n v="6"/>
    <x v="0"/>
    <n v="0.1"/>
    <n v="6.0600000000000001E-2"/>
    <n v="0.39"/>
    <n v="0.44779999999999998"/>
    <n v="0"/>
    <n v="22"/>
    <n v="22"/>
    <x v="0"/>
    <s v="Mild Cold"/>
    <s v="Normal"/>
    <x v="0"/>
    <x v="3"/>
  </r>
  <r>
    <n v="186"/>
    <x v="8"/>
    <x v="0"/>
    <n v="0"/>
    <n v="1"/>
    <x v="0"/>
    <b v="0"/>
    <n v="0"/>
    <x v="0"/>
    <n v="0.1"/>
    <n v="7.5800000000000006E-2"/>
    <n v="0.42"/>
    <n v="0.3881"/>
    <n v="1"/>
    <n v="24"/>
    <n v="25"/>
    <x v="1"/>
    <s v="Mild Cold"/>
    <s v="Normal"/>
    <x v="0"/>
    <x v="0"/>
  </r>
  <r>
    <n v="187"/>
    <x v="8"/>
    <x v="0"/>
    <n v="0"/>
    <n v="1"/>
    <x v="1"/>
    <b v="0"/>
    <n v="0"/>
    <x v="0"/>
    <n v="0.1"/>
    <n v="6.0600000000000001E-2"/>
    <n v="0.42"/>
    <n v="0.4627"/>
    <n v="0"/>
    <n v="12"/>
    <n v="12"/>
    <x v="1"/>
    <s v="Mild Cold"/>
    <s v="Normal"/>
    <x v="0"/>
    <x v="0"/>
  </r>
  <r>
    <n v="188"/>
    <x v="8"/>
    <x v="0"/>
    <n v="0"/>
    <n v="1"/>
    <x v="2"/>
    <b v="0"/>
    <n v="0"/>
    <x v="0"/>
    <n v="0.1"/>
    <n v="6.0600000000000001E-2"/>
    <n v="0.46"/>
    <n v="0.4627"/>
    <n v="0"/>
    <n v="11"/>
    <n v="11"/>
    <x v="1"/>
    <s v="Mild Cold"/>
    <s v="Normal"/>
    <x v="0"/>
    <x v="0"/>
  </r>
  <r>
    <n v="189"/>
    <x v="8"/>
    <x v="0"/>
    <n v="0"/>
    <n v="1"/>
    <x v="3"/>
    <b v="0"/>
    <n v="0"/>
    <x v="0"/>
    <n v="0.1"/>
    <n v="7.5800000000000006E-2"/>
    <n v="0.46"/>
    <n v="0.41789999999999999"/>
    <n v="0"/>
    <n v="4"/>
    <n v="4"/>
    <x v="1"/>
    <s v="Mild Cold"/>
    <s v="Normal"/>
    <x v="0"/>
    <x v="0"/>
  </r>
  <r>
    <n v="190"/>
    <x v="8"/>
    <x v="0"/>
    <n v="0"/>
    <n v="1"/>
    <x v="4"/>
    <b v="0"/>
    <n v="0"/>
    <x v="0"/>
    <n v="0.08"/>
    <n v="9.0899999999999995E-2"/>
    <n v="0.53"/>
    <n v="0.19400000000000001"/>
    <n v="0"/>
    <n v="1"/>
    <n v="1"/>
    <x v="1"/>
    <s v="Mild Cold"/>
    <s v="Normal"/>
    <x v="0"/>
    <x v="0"/>
  </r>
  <r>
    <n v="191"/>
    <x v="8"/>
    <x v="0"/>
    <n v="0"/>
    <n v="1"/>
    <x v="5"/>
    <b v="0"/>
    <n v="0"/>
    <x v="0"/>
    <n v="0.08"/>
    <n v="9.0899999999999995E-2"/>
    <n v="0.53"/>
    <n v="0.19400000000000001"/>
    <n v="0"/>
    <n v="1"/>
    <n v="1"/>
    <x v="1"/>
    <s v="Mild Cold"/>
    <s v="Normal"/>
    <x v="0"/>
    <x v="0"/>
  </r>
  <r>
    <n v="192"/>
    <x v="8"/>
    <x v="0"/>
    <n v="0"/>
    <n v="1"/>
    <x v="6"/>
    <b v="0"/>
    <n v="0"/>
    <x v="0"/>
    <n v="0.1"/>
    <n v="9.0899999999999995E-2"/>
    <n v="0.49"/>
    <n v="0.28360000000000002"/>
    <n v="0"/>
    <n v="1"/>
    <n v="1"/>
    <x v="1"/>
    <s v="Mild Cold"/>
    <s v="Normal"/>
    <x v="0"/>
    <x v="1"/>
  </r>
  <r>
    <n v="193"/>
    <x v="8"/>
    <x v="0"/>
    <n v="0"/>
    <n v="1"/>
    <x v="7"/>
    <b v="0"/>
    <n v="0"/>
    <x v="0"/>
    <n v="0.08"/>
    <n v="9.0899999999999995E-2"/>
    <n v="0.53"/>
    <n v="0.19400000000000001"/>
    <n v="1"/>
    <n v="5"/>
    <n v="6"/>
    <x v="1"/>
    <s v="Mild Cold"/>
    <s v="Rush Hour"/>
    <x v="0"/>
    <x v="1"/>
  </r>
  <r>
    <n v="194"/>
    <x v="8"/>
    <x v="0"/>
    <n v="0"/>
    <n v="1"/>
    <x v="8"/>
    <b v="0"/>
    <n v="0"/>
    <x v="0"/>
    <n v="0.1"/>
    <n v="9.0899999999999995E-2"/>
    <n v="0.49"/>
    <n v="0.28360000000000002"/>
    <n v="0"/>
    <n v="10"/>
    <n v="10"/>
    <x v="1"/>
    <s v="Mild Cold"/>
    <s v="Rush Hour"/>
    <x v="0"/>
    <x v="1"/>
  </r>
  <r>
    <n v="195"/>
    <x v="8"/>
    <x v="0"/>
    <n v="0"/>
    <n v="1"/>
    <x v="9"/>
    <b v="0"/>
    <n v="0"/>
    <x v="0"/>
    <n v="0.12"/>
    <n v="7.5800000000000006E-2"/>
    <n v="0.46"/>
    <n v="0.52239999999999998"/>
    <n v="0"/>
    <n v="19"/>
    <n v="19"/>
    <x v="1"/>
    <s v="Mild Cold"/>
    <s v="Rush Hour"/>
    <x v="0"/>
    <x v="1"/>
  </r>
  <r>
    <n v="196"/>
    <x v="8"/>
    <x v="0"/>
    <n v="0"/>
    <n v="1"/>
    <x v="10"/>
    <b v="0"/>
    <n v="0"/>
    <x v="0"/>
    <n v="0.14000000000000001"/>
    <n v="0.1061"/>
    <n v="0.43"/>
    <n v="0.3881"/>
    <n v="0"/>
    <n v="49"/>
    <n v="49"/>
    <x v="1"/>
    <s v="Mild Cold"/>
    <s v="Normal"/>
    <x v="0"/>
    <x v="1"/>
  </r>
  <r>
    <n v="197"/>
    <x v="8"/>
    <x v="0"/>
    <n v="0"/>
    <n v="1"/>
    <x v="11"/>
    <b v="0"/>
    <n v="0"/>
    <x v="0"/>
    <n v="0.16"/>
    <n v="0.1212"/>
    <n v="0.4"/>
    <n v="0.52239999999999998"/>
    <n v="2"/>
    <n v="47"/>
    <n v="49"/>
    <x v="1"/>
    <s v="Mild Cold"/>
    <s v="Normal"/>
    <x v="0"/>
    <x v="1"/>
  </r>
  <r>
    <n v="198"/>
    <x v="8"/>
    <x v="0"/>
    <n v="0"/>
    <n v="1"/>
    <x v="12"/>
    <b v="0"/>
    <n v="0"/>
    <x v="0"/>
    <n v="0.18"/>
    <n v="0.13639999999999999"/>
    <n v="0.37"/>
    <n v="0.44779999999999998"/>
    <n v="4"/>
    <n v="79"/>
    <n v="83"/>
    <x v="1"/>
    <s v="Mild Cold"/>
    <s v="Normal"/>
    <x v="1"/>
    <x v="2"/>
  </r>
  <r>
    <n v="199"/>
    <x v="8"/>
    <x v="0"/>
    <n v="0"/>
    <n v="1"/>
    <x v="13"/>
    <b v="0"/>
    <n v="0"/>
    <x v="0"/>
    <n v="0.2"/>
    <n v="0.16669999999999999"/>
    <n v="0.34"/>
    <n v="0.44779999999999998"/>
    <n v="6"/>
    <n v="69"/>
    <n v="75"/>
    <x v="1"/>
    <s v="Mild Cold"/>
    <s v="Normal"/>
    <x v="1"/>
    <x v="2"/>
  </r>
  <r>
    <n v="200"/>
    <x v="8"/>
    <x v="0"/>
    <n v="0"/>
    <n v="1"/>
    <x v="14"/>
    <b v="0"/>
    <n v="0"/>
    <x v="0"/>
    <n v="0.22"/>
    <n v="0.18179999999999999"/>
    <n v="0.32"/>
    <n v="0.4627"/>
    <n v="8"/>
    <n v="64"/>
    <n v="72"/>
    <x v="1"/>
    <s v="Mild Cold"/>
    <s v="Normal"/>
    <x v="1"/>
    <x v="2"/>
  </r>
  <r>
    <n v="201"/>
    <x v="8"/>
    <x v="0"/>
    <n v="0"/>
    <n v="1"/>
    <x v="15"/>
    <b v="0"/>
    <n v="0"/>
    <x v="0"/>
    <n v="0.22"/>
    <n v="0.19700000000000001"/>
    <n v="0.35"/>
    <n v="0.35820000000000002"/>
    <n v="5"/>
    <n v="77"/>
    <n v="82"/>
    <x v="1"/>
    <s v="Mild Cold"/>
    <s v="Normal"/>
    <x v="1"/>
    <x v="2"/>
  </r>
  <r>
    <n v="202"/>
    <x v="8"/>
    <x v="0"/>
    <n v="0"/>
    <n v="1"/>
    <x v="16"/>
    <b v="0"/>
    <n v="0"/>
    <x v="0"/>
    <n v="0.2"/>
    <n v="0.16669999999999999"/>
    <n v="0.34"/>
    <n v="0.44779999999999998"/>
    <n v="13"/>
    <n v="79"/>
    <n v="92"/>
    <x v="1"/>
    <s v="Mild Cold"/>
    <s v="Normal"/>
    <x v="1"/>
    <x v="2"/>
  </r>
  <r>
    <n v="203"/>
    <x v="8"/>
    <x v="0"/>
    <n v="0"/>
    <n v="1"/>
    <x v="17"/>
    <b v="0"/>
    <n v="0"/>
    <x v="0"/>
    <n v="0.18"/>
    <n v="0.1515"/>
    <n v="0.37"/>
    <n v="0.3881"/>
    <n v="3"/>
    <n v="59"/>
    <n v="62"/>
    <x v="1"/>
    <s v="Mild Cold"/>
    <s v="Rush Hour"/>
    <x v="1"/>
    <x v="2"/>
  </r>
  <r>
    <n v="204"/>
    <x v="8"/>
    <x v="0"/>
    <n v="0"/>
    <n v="1"/>
    <x v="18"/>
    <b v="0"/>
    <n v="0"/>
    <x v="0"/>
    <n v="0.16"/>
    <n v="0.13639999999999999"/>
    <n v="0.4"/>
    <n v="0.32840000000000003"/>
    <n v="4"/>
    <n v="44"/>
    <n v="48"/>
    <x v="1"/>
    <s v="Mild Cold"/>
    <s v="Rush Hour"/>
    <x v="0"/>
    <x v="3"/>
  </r>
  <r>
    <n v="205"/>
    <x v="8"/>
    <x v="0"/>
    <n v="0"/>
    <n v="1"/>
    <x v="19"/>
    <b v="0"/>
    <n v="0"/>
    <x v="0"/>
    <n v="0.16"/>
    <n v="0.13639999999999999"/>
    <n v="0.43"/>
    <n v="0.32840000000000003"/>
    <n v="1"/>
    <n v="40"/>
    <n v="41"/>
    <x v="1"/>
    <s v="Mild Cold"/>
    <s v="Rush Hour"/>
    <x v="0"/>
    <x v="3"/>
  </r>
  <r>
    <n v="206"/>
    <x v="8"/>
    <x v="0"/>
    <n v="0"/>
    <n v="1"/>
    <x v="20"/>
    <b v="0"/>
    <n v="0"/>
    <x v="0"/>
    <n v="0.14000000000000001"/>
    <n v="0.1212"/>
    <n v="0.46"/>
    <n v="0.25369999999999998"/>
    <n v="0"/>
    <n v="38"/>
    <n v="38"/>
    <x v="1"/>
    <s v="Mild Cold"/>
    <s v="Normal"/>
    <x v="0"/>
    <x v="3"/>
  </r>
  <r>
    <n v="207"/>
    <x v="8"/>
    <x v="0"/>
    <n v="0"/>
    <n v="1"/>
    <x v="21"/>
    <b v="0"/>
    <n v="0"/>
    <x v="0"/>
    <n v="0.14000000000000001"/>
    <n v="0.1061"/>
    <n v="0.46"/>
    <n v="0.41789999999999999"/>
    <n v="1"/>
    <n v="19"/>
    <n v="20"/>
    <x v="1"/>
    <s v="Mild Cold"/>
    <s v="Normal"/>
    <x v="0"/>
    <x v="3"/>
  </r>
  <r>
    <n v="208"/>
    <x v="8"/>
    <x v="0"/>
    <n v="0"/>
    <n v="1"/>
    <x v="22"/>
    <b v="0"/>
    <n v="0"/>
    <x v="0"/>
    <n v="0.14000000000000001"/>
    <n v="0.1212"/>
    <n v="0.46"/>
    <n v="0.29849999999999999"/>
    <n v="5"/>
    <n v="10"/>
    <n v="15"/>
    <x v="1"/>
    <s v="Mild Cold"/>
    <s v="Normal"/>
    <x v="0"/>
    <x v="3"/>
  </r>
  <r>
    <n v="209"/>
    <x v="8"/>
    <x v="0"/>
    <n v="0"/>
    <n v="1"/>
    <x v="23"/>
    <b v="0"/>
    <n v="0"/>
    <x v="0"/>
    <n v="0.12"/>
    <n v="0.13639999999999999"/>
    <n v="0.5"/>
    <n v="0.19400000000000001"/>
    <n v="0"/>
    <n v="6"/>
    <n v="6"/>
    <x v="1"/>
    <s v="Mild Cold"/>
    <s v="Normal"/>
    <x v="0"/>
    <x v="3"/>
  </r>
  <r>
    <n v="210"/>
    <x v="9"/>
    <x v="0"/>
    <n v="0"/>
    <n v="1"/>
    <x v="0"/>
    <b v="0"/>
    <n v="1"/>
    <x v="0"/>
    <n v="0.12"/>
    <n v="0.1212"/>
    <n v="0.5"/>
    <n v="0.28360000000000002"/>
    <n v="2"/>
    <n v="3"/>
    <n v="5"/>
    <x v="2"/>
    <s v="Mild Cold"/>
    <s v="Normal"/>
    <x v="0"/>
    <x v="0"/>
  </r>
  <r>
    <n v="211"/>
    <x v="9"/>
    <x v="0"/>
    <n v="0"/>
    <n v="1"/>
    <x v="1"/>
    <b v="0"/>
    <n v="1"/>
    <x v="0"/>
    <n v="0.12"/>
    <n v="0.1212"/>
    <n v="0.5"/>
    <n v="0.28360000000000002"/>
    <n v="1"/>
    <n v="0"/>
    <n v="1"/>
    <x v="2"/>
    <s v="Mild Cold"/>
    <s v="Normal"/>
    <x v="0"/>
    <x v="0"/>
  </r>
  <r>
    <n v="212"/>
    <x v="9"/>
    <x v="0"/>
    <n v="0"/>
    <n v="1"/>
    <x v="2"/>
    <b v="0"/>
    <n v="1"/>
    <x v="0"/>
    <n v="0.12"/>
    <n v="0.1212"/>
    <n v="0.5"/>
    <n v="0.22389999999999999"/>
    <n v="0"/>
    <n v="3"/>
    <n v="3"/>
    <x v="2"/>
    <s v="Mild Cold"/>
    <s v="Normal"/>
    <x v="0"/>
    <x v="0"/>
  </r>
  <r>
    <n v="213"/>
    <x v="9"/>
    <x v="0"/>
    <n v="0"/>
    <n v="1"/>
    <x v="3"/>
    <b v="0"/>
    <n v="1"/>
    <x v="0"/>
    <n v="0.12"/>
    <n v="0.1212"/>
    <n v="0.5"/>
    <n v="0.22389999999999999"/>
    <n v="0"/>
    <n v="1"/>
    <n v="1"/>
    <x v="2"/>
    <s v="Mild Cold"/>
    <s v="Normal"/>
    <x v="0"/>
    <x v="0"/>
  </r>
  <r>
    <n v="214"/>
    <x v="9"/>
    <x v="0"/>
    <n v="0"/>
    <n v="1"/>
    <x v="4"/>
    <b v="0"/>
    <n v="1"/>
    <x v="0"/>
    <n v="0.1"/>
    <n v="0.1212"/>
    <n v="0.54"/>
    <n v="0.1343"/>
    <n v="1"/>
    <n v="2"/>
    <n v="3"/>
    <x v="2"/>
    <s v="Mild Cold"/>
    <s v="Normal"/>
    <x v="0"/>
    <x v="0"/>
  </r>
  <r>
    <n v="215"/>
    <x v="9"/>
    <x v="0"/>
    <n v="0"/>
    <n v="1"/>
    <x v="5"/>
    <b v="0"/>
    <n v="1"/>
    <x v="0"/>
    <n v="0.1"/>
    <n v="0.1061"/>
    <n v="0.54"/>
    <n v="0.25369999999999998"/>
    <n v="0"/>
    <n v="3"/>
    <n v="3"/>
    <x v="2"/>
    <s v="Mild Cold"/>
    <s v="Normal"/>
    <x v="0"/>
    <x v="0"/>
  </r>
  <r>
    <n v="216"/>
    <x v="9"/>
    <x v="0"/>
    <n v="0"/>
    <n v="1"/>
    <x v="6"/>
    <b v="0"/>
    <n v="1"/>
    <x v="0"/>
    <n v="0.12"/>
    <n v="0.1212"/>
    <n v="0.5"/>
    <n v="0.28360000000000002"/>
    <n v="0"/>
    <n v="31"/>
    <n v="31"/>
    <x v="2"/>
    <s v="Mild Cold"/>
    <s v="Normal"/>
    <x v="0"/>
    <x v="1"/>
  </r>
  <r>
    <n v="217"/>
    <x v="9"/>
    <x v="0"/>
    <n v="0"/>
    <n v="1"/>
    <x v="7"/>
    <b v="0"/>
    <n v="1"/>
    <x v="0"/>
    <n v="0.12"/>
    <n v="0.1212"/>
    <n v="0.5"/>
    <n v="0.22389999999999999"/>
    <n v="2"/>
    <n v="75"/>
    <n v="77"/>
    <x v="2"/>
    <s v="Mild Cold"/>
    <s v="Rush Hour"/>
    <x v="1"/>
    <x v="1"/>
  </r>
  <r>
    <n v="218"/>
    <x v="9"/>
    <x v="0"/>
    <n v="0"/>
    <n v="1"/>
    <x v="8"/>
    <b v="0"/>
    <n v="1"/>
    <x v="1"/>
    <n v="0.12"/>
    <n v="0.1212"/>
    <n v="0.5"/>
    <n v="0.28360000000000002"/>
    <n v="4"/>
    <n v="184"/>
    <n v="188"/>
    <x v="2"/>
    <s v="More Than Mild"/>
    <s v="Rush Hour"/>
    <x v="2"/>
    <x v="1"/>
  </r>
  <r>
    <n v="219"/>
    <x v="9"/>
    <x v="0"/>
    <n v="0"/>
    <n v="1"/>
    <x v="9"/>
    <b v="0"/>
    <n v="1"/>
    <x v="1"/>
    <n v="0.14000000000000001"/>
    <n v="0.1212"/>
    <n v="0.5"/>
    <n v="0.25369999999999998"/>
    <n v="2"/>
    <n v="92"/>
    <n v="94"/>
    <x v="2"/>
    <s v="More Than Mild"/>
    <s v="Rush Hour"/>
    <x v="1"/>
    <x v="1"/>
  </r>
  <r>
    <n v="220"/>
    <x v="9"/>
    <x v="0"/>
    <n v="0"/>
    <n v="1"/>
    <x v="10"/>
    <b v="0"/>
    <n v="1"/>
    <x v="1"/>
    <n v="0.14000000000000001"/>
    <n v="0.1212"/>
    <n v="0.5"/>
    <n v="0.29849999999999999"/>
    <n v="0"/>
    <n v="31"/>
    <n v="31"/>
    <x v="2"/>
    <s v="More Than Mild"/>
    <s v="Normal"/>
    <x v="0"/>
    <x v="1"/>
  </r>
  <r>
    <n v="221"/>
    <x v="9"/>
    <x v="0"/>
    <n v="0"/>
    <n v="1"/>
    <x v="11"/>
    <b v="0"/>
    <n v="1"/>
    <x v="1"/>
    <n v="0.16"/>
    <n v="0.13639999999999999"/>
    <n v="0.47"/>
    <n v="0.28360000000000002"/>
    <n v="2"/>
    <n v="28"/>
    <n v="30"/>
    <x v="2"/>
    <s v="More Than Mild"/>
    <s v="Normal"/>
    <x v="0"/>
    <x v="1"/>
  </r>
  <r>
    <n v="222"/>
    <x v="9"/>
    <x v="0"/>
    <n v="0"/>
    <n v="1"/>
    <x v="12"/>
    <b v="0"/>
    <n v="1"/>
    <x v="1"/>
    <n v="0.2"/>
    <n v="0.18179999999999999"/>
    <n v="0.4"/>
    <n v="0.28360000000000002"/>
    <n v="5"/>
    <n v="47"/>
    <n v="52"/>
    <x v="2"/>
    <s v="More Than Mild"/>
    <s v="Normal"/>
    <x v="1"/>
    <x v="2"/>
  </r>
  <r>
    <n v="223"/>
    <x v="9"/>
    <x v="0"/>
    <n v="0"/>
    <n v="1"/>
    <x v="13"/>
    <b v="0"/>
    <n v="1"/>
    <x v="1"/>
    <n v="0.2"/>
    <n v="0.18179999999999999"/>
    <n v="0.4"/>
    <n v="0.28360000000000002"/>
    <n v="4"/>
    <n v="50"/>
    <n v="54"/>
    <x v="2"/>
    <s v="More Than Mild"/>
    <s v="Normal"/>
    <x v="1"/>
    <x v="2"/>
  </r>
  <r>
    <n v="224"/>
    <x v="9"/>
    <x v="0"/>
    <n v="0"/>
    <n v="1"/>
    <x v="14"/>
    <b v="0"/>
    <n v="1"/>
    <x v="1"/>
    <n v="0.2"/>
    <n v="0.19700000000000001"/>
    <n v="0.4"/>
    <n v="0.22389999999999999"/>
    <n v="0"/>
    <n v="47"/>
    <n v="47"/>
    <x v="2"/>
    <s v="More Than Mild"/>
    <s v="Normal"/>
    <x v="0"/>
    <x v="2"/>
  </r>
  <r>
    <n v="225"/>
    <x v="9"/>
    <x v="0"/>
    <n v="0"/>
    <n v="1"/>
    <x v="15"/>
    <b v="0"/>
    <n v="1"/>
    <x v="1"/>
    <n v="0.2"/>
    <n v="0.19700000000000001"/>
    <n v="0.4"/>
    <n v="0.22389999999999999"/>
    <n v="2"/>
    <n v="43"/>
    <n v="45"/>
    <x v="2"/>
    <s v="More Than Mild"/>
    <s v="Normal"/>
    <x v="0"/>
    <x v="2"/>
  </r>
  <r>
    <n v="226"/>
    <x v="9"/>
    <x v="0"/>
    <n v="0"/>
    <n v="1"/>
    <x v="16"/>
    <b v="0"/>
    <n v="1"/>
    <x v="0"/>
    <n v="0.2"/>
    <n v="0.21210000000000001"/>
    <n v="0.4"/>
    <n v="0.1343"/>
    <n v="4"/>
    <n v="70"/>
    <n v="74"/>
    <x v="2"/>
    <s v="Mild Cold"/>
    <s v="Normal"/>
    <x v="1"/>
    <x v="2"/>
  </r>
  <r>
    <n v="227"/>
    <x v="9"/>
    <x v="0"/>
    <n v="0"/>
    <n v="1"/>
    <x v="17"/>
    <b v="0"/>
    <n v="1"/>
    <x v="0"/>
    <n v="0.2"/>
    <n v="0.2273"/>
    <n v="0.4"/>
    <n v="0.1045"/>
    <n v="4"/>
    <n v="174"/>
    <n v="178"/>
    <x v="2"/>
    <s v="Mild Cold"/>
    <s v="Rush Hour"/>
    <x v="2"/>
    <x v="2"/>
  </r>
  <r>
    <n v="228"/>
    <x v="9"/>
    <x v="0"/>
    <n v="0"/>
    <n v="1"/>
    <x v="18"/>
    <b v="0"/>
    <n v="1"/>
    <x v="0"/>
    <n v="0.2"/>
    <n v="0.19700000000000001"/>
    <n v="0.4"/>
    <n v="0.22389999999999999"/>
    <n v="1"/>
    <n v="154"/>
    <n v="155"/>
    <x v="2"/>
    <s v="Mild Cold"/>
    <s v="Rush Hour"/>
    <x v="2"/>
    <x v="3"/>
  </r>
  <r>
    <n v="229"/>
    <x v="9"/>
    <x v="0"/>
    <n v="0"/>
    <n v="1"/>
    <x v="19"/>
    <b v="0"/>
    <n v="1"/>
    <x v="0"/>
    <n v="0.16"/>
    <n v="0.16669999999999999"/>
    <n v="0.47"/>
    <n v="0.16420000000000001"/>
    <n v="3"/>
    <n v="92"/>
    <n v="95"/>
    <x v="2"/>
    <s v="Mild Cold"/>
    <s v="Rush Hour"/>
    <x v="1"/>
    <x v="3"/>
  </r>
  <r>
    <n v="230"/>
    <x v="9"/>
    <x v="0"/>
    <n v="0"/>
    <n v="1"/>
    <x v="20"/>
    <b v="0"/>
    <n v="1"/>
    <x v="0"/>
    <n v="0.16"/>
    <n v="0.16669999999999999"/>
    <n v="0.5"/>
    <n v="0.16420000000000001"/>
    <n v="1"/>
    <n v="73"/>
    <n v="74"/>
    <x v="2"/>
    <s v="Mild Cold"/>
    <s v="Normal"/>
    <x v="1"/>
    <x v="3"/>
  </r>
  <r>
    <n v="231"/>
    <x v="9"/>
    <x v="0"/>
    <n v="0"/>
    <n v="1"/>
    <x v="21"/>
    <b v="0"/>
    <n v="1"/>
    <x v="0"/>
    <n v="0.14000000000000001"/>
    <n v="0.13639999999999999"/>
    <n v="0.59"/>
    <n v="0.19400000000000001"/>
    <n v="1"/>
    <n v="37"/>
    <n v="38"/>
    <x v="2"/>
    <s v="Mild Cold"/>
    <s v="Normal"/>
    <x v="0"/>
    <x v="3"/>
  </r>
  <r>
    <n v="232"/>
    <x v="9"/>
    <x v="0"/>
    <n v="0"/>
    <n v="1"/>
    <x v="22"/>
    <b v="0"/>
    <n v="1"/>
    <x v="0"/>
    <n v="0.14000000000000001"/>
    <n v="0.1515"/>
    <n v="0.59"/>
    <n v="0.16420000000000001"/>
    <n v="2"/>
    <n v="22"/>
    <n v="24"/>
    <x v="2"/>
    <s v="Mild Cold"/>
    <s v="Normal"/>
    <x v="0"/>
    <x v="3"/>
  </r>
  <r>
    <n v="233"/>
    <x v="9"/>
    <x v="0"/>
    <n v="0"/>
    <n v="1"/>
    <x v="23"/>
    <b v="0"/>
    <n v="1"/>
    <x v="0"/>
    <n v="0.14000000000000001"/>
    <n v="0.1515"/>
    <n v="0.59"/>
    <n v="0.16420000000000001"/>
    <n v="0"/>
    <n v="18"/>
    <n v="18"/>
    <x v="2"/>
    <s v="Mild Cold"/>
    <s v="Normal"/>
    <x v="0"/>
    <x v="3"/>
  </r>
  <r>
    <n v="234"/>
    <x v="10"/>
    <x v="0"/>
    <n v="0"/>
    <n v="1"/>
    <x v="0"/>
    <b v="0"/>
    <n v="2"/>
    <x v="0"/>
    <n v="0.14000000000000001"/>
    <n v="0.16669999999999999"/>
    <n v="0.59"/>
    <n v="0.1045"/>
    <n v="2"/>
    <n v="10"/>
    <n v="12"/>
    <x v="3"/>
    <s v="Mild Cold"/>
    <s v="Normal"/>
    <x v="0"/>
    <x v="0"/>
  </r>
  <r>
    <n v="235"/>
    <x v="10"/>
    <x v="0"/>
    <n v="0"/>
    <n v="1"/>
    <x v="1"/>
    <b v="0"/>
    <n v="2"/>
    <x v="0"/>
    <n v="0.14000000000000001"/>
    <n v="0.1515"/>
    <n v="0.59"/>
    <n v="0.16420000000000001"/>
    <n v="0"/>
    <n v="3"/>
    <n v="3"/>
    <x v="3"/>
    <s v="Mild Cold"/>
    <s v="Normal"/>
    <x v="0"/>
    <x v="0"/>
  </r>
  <r>
    <n v="236"/>
    <x v="10"/>
    <x v="0"/>
    <n v="0"/>
    <n v="1"/>
    <x v="2"/>
    <b v="0"/>
    <n v="2"/>
    <x v="1"/>
    <n v="0.16"/>
    <n v="0.1515"/>
    <n v="0.55000000000000004"/>
    <n v="0.19400000000000001"/>
    <n v="0"/>
    <n v="3"/>
    <n v="3"/>
    <x v="3"/>
    <s v="More Than Mild"/>
    <s v="Normal"/>
    <x v="0"/>
    <x v="0"/>
  </r>
  <r>
    <n v="237"/>
    <x v="10"/>
    <x v="0"/>
    <n v="0"/>
    <n v="1"/>
    <x v="5"/>
    <b v="0"/>
    <n v="2"/>
    <x v="1"/>
    <n v="0.16"/>
    <n v="0.18179999999999999"/>
    <n v="0.55000000000000004"/>
    <n v="0.1343"/>
    <n v="0"/>
    <n v="6"/>
    <n v="6"/>
    <x v="3"/>
    <s v="More Than Mild"/>
    <s v="Normal"/>
    <x v="0"/>
    <x v="0"/>
  </r>
  <r>
    <n v="238"/>
    <x v="10"/>
    <x v="0"/>
    <n v="0"/>
    <n v="1"/>
    <x v="6"/>
    <b v="0"/>
    <n v="2"/>
    <x v="1"/>
    <n v="0.16"/>
    <n v="0.18179999999999999"/>
    <n v="0.55000000000000004"/>
    <n v="0.1343"/>
    <n v="0"/>
    <n v="27"/>
    <n v="27"/>
    <x v="3"/>
    <s v="More Than Mild"/>
    <s v="Normal"/>
    <x v="0"/>
    <x v="1"/>
  </r>
  <r>
    <n v="239"/>
    <x v="10"/>
    <x v="0"/>
    <n v="0"/>
    <n v="1"/>
    <x v="7"/>
    <b v="0"/>
    <n v="2"/>
    <x v="1"/>
    <n v="0.16"/>
    <n v="0.2273"/>
    <n v="0.55000000000000004"/>
    <n v="0"/>
    <n v="2"/>
    <n v="97"/>
    <n v="99"/>
    <x v="3"/>
    <s v="More Than Mild"/>
    <s v="Rush Hour"/>
    <x v="1"/>
    <x v="1"/>
  </r>
  <r>
    <n v="240"/>
    <x v="10"/>
    <x v="0"/>
    <n v="0"/>
    <n v="1"/>
    <x v="8"/>
    <b v="0"/>
    <n v="2"/>
    <x v="1"/>
    <n v="0.18"/>
    <n v="0.21210000000000001"/>
    <n v="0.51"/>
    <n v="8.9599999999999999E-2"/>
    <n v="3"/>
    <n v="214"/>
    <n v="217"/>
    <x v="3"/>
    <s v="More Than Mild"/>
    <s v="Rush Hour"/>
    <x v="2"/>
    <x v="1"/>
  </r>
  <r>
    <n v="241"/>
    <x v="10"/>
    <x v="0"/>
    <n v="0"/>
    <n v="1"/>
    <x v="9"/>
    <b v="0"/>
    <n v="2"/>
    <x v="1"/>
    <n v="0.18"/>
    <n v="0.19700000000000001"/>
    <n v="0.51"/>
    <n v="0.16420000000000001"/>
    <n v="3"/>
    <n v="127"/>
    <n v="130"/>
    <x v="3"/>
    <s v="More Than Mild"/>
    <s v="Rush Hour"/>
    <x v="1"/>
    <x v="1"/>
  </r>
  <r>
    <n v="242"/>
    <x v="10"/>
    <x v="0"/>
    <n v="0"/>
    <n v="1"/>
    <x v="10"/>
    <b v="0"/>
    <n v="2"/>
    <x v="1"/>
    <n v="0.2"/>
    <n v="0.21210000000000001"/>
    <n v="0.51"/>
    <n v="0.16420000000000001"/>
    <n v="3"/>
    <n v="51"/>
    <n v="54"/>
    <x v="3"/>
    <s v="More Than Mild"/>
    <s v="Normal"/>
    <x v="1"/>
    <x v="1"/>
  </r>
  <r>
    <n v="243"/>
    <x v="10"/>
    <x v="0"/>
    <n v="0"/>
    <n v="1"/>
    <x v="11"/>
    <b v="0"/>
    <n v="2"/>
    <x v="1"/>
    <n v="0.2"/>
    <n v="0.21210000000000001"/>
    <n v="0.47"/>
    <n v="0.1343"/>
    <n v="4"/>
    <n v="31"/>
    <n v="35"/>
    <x v="3"/>
    <s v="More Than Mild"/>
    <s v="Normal"/>
    <x v="0"/>
    <x v="1"/>
  </r>
  <r>
    <n v="244"/>
    <x v="10"/>
    <x v="0"/>
    <n v="0"/>
    <n v="1"/>
    <x v="12"/>
    <b v="0"/>
    <n v="2"/>
    <x v="1"/>
    <n v="0.2"/>
    <n v="0.2273"/>
    <n v="0.51"/>
    <n v="0.1045"/>
    <n v="2"/>
    <n v="55"/>
    <n v="57"/>
    <x v="3"/>
    <s v="More Than Mild"/>
    <s v="Normal"/>
    <x v="1"/>
    <x v="2"/>
  </r>
  <r>
    <n v="245"/>
    <x v="10"/>
    <x v="0"/>
    <n v="0"/>
    <n v="1"/>
    <x v="13"/>
    <b v="0"/>
    <n v="2"/>
    <x v="1"/>
    <n v="0.2"/>
    <n v="0.2273"/>
    <n v="0.59"/>
    <n v="8.9599999999999999E-2"/>
    <n v="6"/>
    <n v="46"/>
    <n v="52"/>
    <x v="3"/>
    <s v="More Than Mild"/>
    <s v="Normal"/>
    <x v="1"/>
    <x v="2"/>
  </r>
  <r>
    <n v="246"/>
    <x v="10"/>
    <x v="0"/>
    <n v="0"/>
    <n v="1"/>
    <x v="14"/>
    <b v="0"/>
    <n v="2"/>
    <x v="1"/>
    <n v="0.2"/>
    <n v="0.2273"/>
    <n v="0.59"/>
    <n v="8.9599999999999999E-2"/>
    <n v="3"/>
    <n v="60"/>
    <n v="63"/>
    <x v="3"/>
    <s v="More Than Mild"/>
    <s v="Normal"/>
    <x v="1"/>
    <x v="2"/>
  </r>
  <r>
    <n v="247"/>
    <x v="10"/>
    <x v="0"/>
    <n v="0"/>
    <n v="1"/>
    <x v="15"/>
    <b v="0"/>
    <n v="2"/>
    <x v="1"/>
    <n v="0.16"/>
    <n v="0.19700000000000001"/>
    <n v="0.8"/>
    <n v="8.9599999999999999E-2"/>
    <n v="2"/>
    <n v="45"/>
    <n v="47"/>
    <x v="3"/>
    <s v="More Than Mild"/>
    <s v="Normal"/>
    <x v="0"/>
    <x v="2"/>
  </r>
  <r>
    <n v="248"/>
    <x v="10"/>
    <x v="0"/>
    <n v="0"/>
    <n v="1"/>
    <x v="16"/>
    <b v="0"/>
    <n v="2"/>
    <x v="1"/>
    <n v="0.16"/>
    <n v="0.1515"/>
    <n v="0.86"/>
    <n v="0.22389999999999999"/>
    <n v="4"/>
    <n v="72"/>
    <n v="76"/>
    <x v="3"/>
    <s v="More Than Mild"/>
    <s v="Normal"/>
    <x v="1"/>
    <x v="2"/>
  </r>
  <r>
    <n v="249"/>
    <x v="10"/>
    <x v="0"/>
    <n v="0"/>
    <n v="1"/>
    <x v="17"/>
    <b v="0"/>
    <n v="2"/>
    <x v="1"/>
    <n v="0.16"/>
    <n v="0.1515"/>
    <n v="0.86"/>
    <n v="0.22389999999999999"/>
    <n v="6"/>
    <n v="130"/>
    <n v="136"/>
    <x v="3"/>
    <s v="More Than Mild"/>
    <s v="Rush Hour"/>
    <x v="1"/>
    <x v="2"/>
  </r>
  <r>
    <n v="250"/>
    <x v="10"/>
    <x v="0"/>
    <n v="0"/>
    <n v="1"/>
    <x v="18"/>
    <b v="0"/>
    <n v="2"/>
    <x v="2"/>
    <n v="0.16"/>
    <n v="0.18179999999999999"/>
    <n v="0.93"/>
    <n v="0.1045"/>
    <n v="1"/>
    <n v="94"/>
    <n v="95"/>
    <x v="3"/>
    <s v="Dark Cloude"/>
    <s v="Rush Hour"/>
    <x v="1"/>
    <x v="3"/>
  </r>
  <r>
    <n v="251"/>
    <x v="10"/>
    <x v="0"/>
    <n v="0"/>
    <n v="1"/>
    <x v="19"/>
    <b v="0"/>
    <n v="2"/>
    <x v="2"/>
    <n v="0.16"/>
    <n v="0.2273"/>
    <n v="0.93"/>
    <n v="0"/>
    <n v="0"/>
    <n v="51"/>
    <n v="51"/>
    <x v="3"/>
    <s v="Dark Cloude"/>
    <s v="Rush Hour"/>
    <x v="1"/>
    <x v="3"/>
  </r>
  <r>
    <n v="252"/>
    <x v="10"/>
    <x v="0"/>
    <n v="0"/>
    <n v="1"/>
    <x v="20"/>
    <b v="0"/>
    <n v="2"/>
    <x v="2"/>
    <n v="0.16"/>
    <n v="0.1515"/>
    <n v="0.93"/>
    <n v="0.19400000000000001"/>
    <n v="0"/>
    <n v="32"/>
    <n v="32"/>
    <x v="3"/>
    <s v="Dark Cloude"/>
    <s v="Normal"/>
    <x v="0"/>
    <x v="3"/>
  </r>
  <r>
    <n v="253"/>
    <x v="10"/>
    <x v="0"/>
    <n v="0"/>
    <n v="1"/>
    <x v="21"/>
    <b v="0"/>
    <n v="2"/>
    <x v="2"/>
    <n v="0.16"/>
    <n v="0.19700000000000001"/>
    <n v="0.86"/>
    <n v="8.9599999999999999E-2"/>
    <n v="0"/>
    <n v="20"/>
    <n v="20"/>
    <x v="3"/>
    <s v="Dark Cloude"/>
    <s v="Normal"/>
    <x v="0"/>
    <x v="3"/>
  </r>
  <r>
    <n v="254"/>
    <x v="10"/>
    <x v="0"/>
    <n v="0"/>
    <n v="1"/>
    <x v="22"/>
    <b v="0"/>
    <n v="2"/>
    <x v="2"/>
    <n v="0.16"/>
    <n v="0.18179999999999999"/>
    <n v="0.93"/>
    <n v="0.1045"/>
    <n v="1"/>
    <n v="28"/>
    <n v="29"/>
    <x v="3"/>
    <s v="Dark Cloude"/>
    <s v="Normal"/>
    <x v="0"/>
    <x v="3"/>
  </r>
  <r>
    <n v="255"/>
    <x v="10"/>
    <x v="0"/>
    <n v="0"/>
    <n v="1"/>
    <x v="23"/>
    <b v="0"/>
    <n v="2"/>
    <x v="2"/>
    <n v="0.16"/>
    <n v="0.19700000000000001"/>
    <n v="0.93"/>
    <n v="8.9599999999999999E-2"/>
    <n v="1"/>
    <n v="18"/>
    <n v="19"/>
    <x v="3"/>
    <s v="Dark Cloude"/>
    <s v="Normal"/>
    <x v="0"/>
    <x v="3"/>
  </r>
  <r>
    <n v="256"/>
    <x v="11"/>
    <x v="0"/>
    <n v="0"/>
    <n v="1"/>
    <x v="0"/>
    <b v="0"/>
    <n v="3"/>
    <x v="1"/>
    <n v="0.16"/>
    <n v="0.19700000000000001"/>
    <n v="0.86"/>
    <n v="8.9599999999999999E-2"/>
    <n v="0"/>
    <n v="7"/>
    <n v="7"/>
    <x v="4"/>
    <s v="More Than Mild"/>
    <s v="Normal"/>
    <x v="0"/>
    <x v="0"/>
  </r>
  <r>
    <n v="257"/>
    <x v="11"/>
    <x v="0"/>
    <n v="0"/>
    <n v="1"/>
    <x v="1"/>
    <b v="0"/>
    <n v="3"/>
    <x v="1"/>
    <n v="0.16"/>
    <n v="0.18179999999999999"/>
    <n v="0.86"/>
    <n v="0.1045"/>
    <n v="0"/>
    <n v="6"/>
    <n v="6"/>
    <x v="4"/>
    <s v="More Than Mild"/>
    <s v="Normal"/>
    <x v="0"/>
    <x v="0"/>
  </r>
  <r>
    <n v="258"/>
    <x v="11"/>
    <x v="0"/>
    <n v="0"/>
    <n v="1"/>
    <x v="2"/>
    <b v="0"/>
    <n v="3"/>
    <x v="0"/>
    <n v="0.14000000000000001"/>
    <n v="0.1515"/>
    <n v="0.86"/>
    <n v="0.1343"/>
    <n v="0"/>
    <n v="1"/>
    <n v="1"/>
    <x v="4"/>
    <s v="Mild Cold"/>
    <s v="Normal"/>
    <x v="0"/>
    <x v="0"/>
  </r>
  <r>
    <n v="259"/>
    <x v="11"/>
    <x v="0"/>
    <n v="0"/>
    <n v="1"/>
    <x v="5"/>
    <b v="0"/>
    <n v="3"/>
    <x v="0"/>
    <n v="0.14000000000000001"/>
    <n v="0.1515"/>
    <n v="0.86"/>
    <n v="0.16420000000000001"/>
    <n v="0"/>
    <n v="5"/>
    <n v="5"/>
    <x v="4"/>
    <s v="Mild Cold"/>
    <s v="Normal"/>
    <x v="0"/>
    <x v="0"/>
  </r>
  <r>
    <n v="260"/>
    <x v="11"/>
    <x v="0"/>
    <n v="0"/>
    <n v="1"/>
    <x v="6"/>
    <b v="0"/>
    <n v="3"/>
    <x v="0"/>
    <n v="0.12"/>
    <n v="0.1515"/>
    <n v="0.93"/>
    <n v="0.1343"/>
    <n v="0"/>
    <n v="16"/>
    <n v="16"/>
    <x v="4"/>
    <s v="Mild Cold"/>
    <s v="Normal"/>
    <x v="0"/>
    <x v="1"/>
  </r>
  <r>
    <n v="261"/>
    <x v="11"/>
    <x v="0"/>
    <n v="0"/>
    <n v="1"/>
    <x v="7"/>
    <b v="0"/>
    <n v="3"/>
    <x v="0"/>
    <n v="0.14000000000000001"/>
    <n v="0.1515"/>
    <n v="0.69"/>
    <n v="0.1343"/>
    <n v="0"/>
    <n v="54"/>
    <n v="54"/>
    <x v="4"/>
    <s v="Mild Cold"/>
    <s v="Rush Hour"/>
    <x v="1"/>
    <x v="1"/>
  </r>
  <r>
    <n v="262"/>
    <x v="11"/>
    <x v="0"/>
    <n v="0"/>
    <n v="1"/>
    <x v="8"/>
    <b v="0"/>
    <n v="3"/>
    <x v="0"/>
    <n v="0.16"/>
    <n v="0.16669999999999999"/>
    <n v="0.59"/>
    <n v="0.16420000000000001"/>
    <n v="3"/>
    <n v="125"/>
    <n v="128"/>
    <x v="4"/>
    <s v="Mild Cold"/>
    <s v="Rush Hour"/>
    <x v="1"/>
    <x v="1"/>
  </r>
  <r>
    <n v="263"/>
    <x v="11"/>
    <x v="0"/>
    <n v="0"/>
    <n v="1"/>
    <x v="9"/>
    <b v="0"/>
    <n v="3"/>
    <x v="0"/>
    <n v="0.16"/>
    <n v="0.13639999999999999"/>
    <n v="0.59"/>
    <n v="0.32840000000000003"/>
    <n v="3"/>
    <n v="78"/>
    <n v="81"/>
    <x v="4"/>
    <s v="Mild Cold"/>
    <s v="Rush Hour"/>
    <x v="1"/>
    <x v="1"/>
  </r>
  <r>
    <n v="264"/>
    <x v="11"/>
    <x v="0"/>
    <n v="0"/>
    <n v="1"/>
    <x v="10"/>
    <b v="0"/>
    <n v="3"/>
    <x v="0"/>
    <n v="0.18"/>
    <n v="0.18179999999999999"/>
    <n v="0.55000000000000004"/>
    <n v="0.22389999999999999"/>
    <n v="0"/>
    <n v="39"/>
    <n v="39"/>
    <x v="4"/>
    <s v="Mild Cold"/>
    <s v="Normal"/>
    <x v="0"/>
    <x v="1"/>
  </r>
  <r>
    <n v="265"/>
    <x v="11"/>
    <x v="0"/>
    <n v="0"/>
    <n v="1"/>
    <x v="11"/>
    <b v="0"/>
    <n v="3"/>
    <x v="0"/>
    <n v="0.2"/>
    <n v="0.18179999999999999"/>
    <n v="0.51"/>
    <n v="0.3881"/>
    <n v="3"/>
    <n v="32"/>
    <n v="35"/>
    <x v="4"/>
    <s v="Mild Cold"/>
    <s v="Normal"/>
    <x v="0"/>
    <x v="1"/>
  </r>
  <r>
    <n v="266"/>
    <x v="11"/>
    <x v="0"/>
    <n v="0"/>
    <n v="1"/>
    <x v="12"/>
    <b v="0"/>
    <n v="3"/>
    <x v="0"/>
    <n v="0.2"/>
    <n v="0.1515"/>
    <n v="0.47"/>
    <n v="0.58209999999999995"/>
    <n v="3"/>
    <n v="52"/>
    <n v="55"/>
    <x v="4"/>
    <s v="Mild Cold"/>
    <s v="Normal"/>
    <x v="1"/>
    <x v="2"/>
  </r>
  <r>
    <n v="267"/>
    <x v="11"/>
    <x v="0"/>
    <n v="0"/>
    <n v="1"/>
    <x v="13"/>
    <b v="0"/>
    <n v="3"/>
    <x v="0"/>
    <n v="0.22"/>
    <n v="0.19700000000000001"/>
    <n v="0.44"/>
    <n v="0.35820000000000002"/>
    <n v="0"/>
    <n v="49"/>
    <n v="49"/>
    <x v="4"/>
    <s v="Mild Cold"/>
    <s v="Normal"/>
    <x v="0"/>
    <x v="2"/>
  </r>
  <r>
    <n v="268"/>
    <x v="11"/>
    <x v="0"/>
    <n v="0"/>
    <n v="1"/>
    <x v="14"/>
    <b v="0"/>
    <n v="3"/>
    <x v="0"/>
    <n v="0.2"/>
    <n v="0.18179999999999999"/>
    <n v="0.47"/>
    <n v="0.32840000000000003"/>
    <n v="0"/>
    <n v="44"/>
    <n v="44"/>
    <x v="4"/>
    <s v="Mild Cold"/>
    <s v="Normal"/>
    <x v="0"/>
    <x v="2"/>
  </r>
  <r>
    <n v="269"/>
    <x v="11"/>
    <x v="0"/>
    <n v="0"/>
    <n v="1"/>
    <x v="15"/>
    <b v="0"/>
    <n v="3"/>
    <x v="0"/>
    <n v="0.2"/>
    <n v="0.16669999999999999"/>
    <n v="0.47"/>
    <n v="0.41789999999999999"/>
    <n v="1"/>
    <n v="48"/>
    <n v="49"/>
    <x v="4"/>
    <s v="Mild Cold"/>
    <s v="Normal"/>
    <x v="0"/>
    <x v="2"/>
  </r>
  <r>
    <n v="270"/>
    <x v="11"/>
    <x v="0"/>
    <n v="0"/>
    <n v="1"/>
    <x v="16"/>
    <b v="0"/>
    <n v="3"/>
    <x v="0"/>
    <n v="0.22"/>
    <n v="0.19700000000000001"/>
    <n v="0.44"/>
    <n v="0.32840000000000003"/>
    <n v="5"/>
    <n v="63"/>
    <n v="68"/>
    <x v="4"/>
    <s v="Mild Cold"/>
    <s v="Normal"/>
    <x v="1"/>
    <x v="2"/>
  </r>
  <r>
    <n v="271"/>
    <x v="11"/>
    <x v="0"/>
    <n v="0"/>
    <n v="1"/>
    <x v="17"/>
    <b v="0"/>
    <n v="3"/>
    <x v="0"/>
    <n v="0.2"/>
    <n v="0.18179999999999999"/>
    <n v="0.47"/>
    <n v="0.35820000000000002"/>
    <n v="0"/>
    <n v="139"/>
    <n v="139"/>
    <x v="4"/>
    <s v="Mild Cold"/>
    <s v="Rush Hour"/>
    <x v="1"/>
    <x v="2"/>
  </r>
  <r>
    <n v="272"/>
    <x v="11"/>
    <x v="0"/>
    <n v="0"/>
    <n v="1"/>
    <x v="18"/>
    <b v="0"/>
    <n v="3"/>
    <x v="0"/>
    <n v="0.2"/>
    <n v="0.1515"/>
    <n v="0.47"/>
    <n v="0.52239999999999998"/>
    <n v="2"/>
    <n v="135"/>
    <n v="137"/>
    <x v="4"/>
    <s v="Mild Cold"/>
    <s v="Rush Hour"/>
    <x v="1"/>
    <x v="3"/>
  </r>
  <r>
    <n v="273"/>
    <x v="11"/>
    <x v="0"/>
    <n v="0"/>
    <n v="1"/>
    <x v="19"/>
    <b v="0"/>
    <n v="3"/>
    <x v="0"/>
    <n v="0.18"/>
    <n v="0.1515"/>
    <n v="0.47"/>
    <n v="0.41789999999999999"/>
    <n v="1"/>
    <n v="82"/>
    <n v="83"/>
    <x v="4"/>
    <s v="Mild Cold"/>
    <s v="Rush Hour"/>
    <x v="1"/>
    <x v="3"/>
  </r>
  <r>
    <n v="274"/>
    <x v="11"/>
    <x v="0"/>
    <n v="0"/>
    <n v="1"/>
    <x v="20"/>
    <b v="0"/>
    <n v="3"/>
    <x v="0"/>
    <n v="0.16"/>
    <n v="0.13639999999999999"/>
    <n v="0.5"/>
    <n v="0.32840000000000003"/>
    <n v="2"/>
    <n v="54"/>
    <n v="56"/>
    <x v="4"/>
    <s v="Mild Cold"/>
    <s v="Normal"/>
    <x v="1"/>
    <x v="3"/>
  </r>
  <r>
    <n v="275"/>
    <x v="11"/>
    <x v="0"/>
    <n v="0"/>
    <n v="1"/>
    <x v="21"/>
    <b v="0"/>
    <n v="3"/>
    <x v="0"/>
    <n v="0.16"/>
    <n v="0.13639999999999999"/>
    <n v="0.55000000000000004"/>
    <n v="0.32840000000000003"/>
    <n v="0"/>
    <n v="57"/>
    <n v="57"/>
    <x v="4"/>
    <s v="Mild Cold"/>
    <s v="Normal"/>
    <x v="1"/>
    <x v="3"/>
  </r>
  <r>
    <n v="276"/>
    <x v="11"/>
    <x v="0"/>
    <n v="0"/>
    <n v="1"/>
    <x v="22"/>
    <b v="0"/>
    <n v="3"/>
    <x v="0"/>
    <n v="0.16"/>
    <n v="0.1212"/>
    <n v="0.55000000000000004"/>
    <n v="0.44779999999999998"/>
    <n v="1"/>
    <n v="32"/>
    <n v="33"/>
    <x v="4"/>
    <s v="Mild Cold"/>
    <s v="Normal"/>
    <x v="0"/>
    <x v="3"/>
  </r>
  <r>
    <n v="277"/>
    <x v="11"/>
    <x v="0"/>
    <n v="0"/>
    <n v="1"/>
    <x v="23"/>
    <b v="0"/>
    <n v="3"/>
    <x v="0"/>
    <n v="0.14000000000000001"/>
    <n v="0.1061"/>
    <n v="0.59"/>
    <n v="0.41789999999999999"/>
    <n v="1"/>
    <n v="19"/>
    <n v="20"/>
    <x v="4"/>
    <s v="Mild Cold"/>
    <s v="Normal"/>
    <x v="0"/>
    <x v="3"/>
  </r>
  <r>
    <n v="278"/>
    <x v="12"/>
    <x v="0"/>
    <n v="0"/>
    <n v="1"/>
    <x v="0"/>
    <b v="0"/>
    <n v="4"/>
    <x v="0"/>
    <n v="0.14000000000000001"/>
    <n v="0.1212"/>
    <n v="0.59"/>
    <n v="0.28360000000000002"/>
    <n v="1"/>
    <n v="6"/>
    <n v="7"/>
    <x v="5"/>
    <s v="Mild Cold"/>
    <s v="Normal"/>
    <x v="0"/>
    <x v="0"/>
  </r>
  <r>
    <n v="279"/>
    <x v="12"/>
    <x v="0"/>
    <n v="0"/>
    <n v="1"/>
    <x v="1"/>
    <b v="0"/>
    <n v="4"/>
    <x v="0"/>
    <n v="0.14000000000000001"/>
    <n v="0.1212"/>
    <n v="0.5"/>
    <n v="0.28360000000000002"/>
    <n v="0"/>
    <n v="2"/>
    <n v="2"/>
    <x v="5"/>
    <s v="Mild Cold"/>
    <s v="Normal"/>
    <x v="0"/>
    <x v="0"/>
  </r>
  <r>
    <n v="280"/>
    <x v="12"/>
    <x v="0"/>
    <n v="0"/>
    <n v="1"/>
    <x v="2"/>
    <b v="0"/>
    <n v="4"/>
    <x v="0"/>
    <n v="0.14000000000000001"/>
    <n v="0.1212"/>
    <n v="0.5"/>
    <n v="0.35820000000000002"/>
    <n v="0"/>
    <n v="2"/>
    <n v="2"/>
    <x v="5"/>
    <s v="Mild Cold"/>
    <s v="Normal"/>
    <x v="0"/>
    <x v="0"/>
  </r>
  <r>
    <n v="281"/>
    <x v="12"/>
    <x v="0"/>
    <n v="0"/>
    <n v="1"/>
    <x v="3"/>
    <b v="0"/>
    <n v="4"/>
    <x v="0"/>
    <n v="0.14000000000000001"/>
    <n v="0.1212"/>
    <n v="0.5"/>
    <n v="0.32840000000000003"/>
    <n v="0"/>
    <n v="3"/>
    <n v="3"/>
    <x v="5"/>
    <s v="Mild Cold"/>
    <s v="Normal"/>
    <x v="0"/>
    <x v="0"/>
  </r>
  <r>
    <n v="282"/>
    <x v="12"/>
    <x v="0"/>
    <n v="0"/>
    <n v="1"/>
    <x v="4"/>
    <b v="0"/>
    <n v="4"/>
    <x v="0"/>
    <n v="0.14000000000000001"/>
    <n v="0.1212"/>
    <n v="0.5"/>
    <n v="0.25369999999999998"/>
    <n v="0"/>
    <n v="4"/>
    <n v="4"/>
    <x v="5"/>
    <s v="Mild Cold"/>
    <s v="Normal"/>
    <x v="0"/>
    <x v="0"/>
  </r>
  <r>
    <n v="283"/>
    <x v="12"/>
    <x v="0"/>
    <n v="0"/>
    <n v="1"/>
    <x v="5"/>
    <b v="0"/>
    <n v="4"/>
    <x v="0"/>
    <n v="0.14000000000000001"/>
    <n v="0.1212"/>
    <n v="0.5"/>
    <n v="0.29849999999999999"/>
    <n v="0"/>
    <n v="3"/>
    <n v="3"/>
    <x v="5"/>
    <s v="Mild Cold"/>
    <s v="Normal"/>
    <x v="0"/>
    <x v="0"/>
  </r>
  <r>
    <n v="284"/>
    <x v="12"/>
    <x v="0"/>
    <n v="0"/>
    <n v="1"/>
    <x v="6"/>
    <b v="0"/>
    <n v="4"/>
    <x v="0"/>
    <n v="0.12"/>
    <n v="0.1515"/>
    <n v="0.54"/>
    <n v="0.1343"/>
    <n v="0"/>
    <n v="28"/>
    <n v="28"/>
    <x v="5"/>
    <s v="Mild Cold"/>
    <s v="Normal"/>
    <x v="0"/>
    <x v="1"/>
  </r>
  <r>
    <n v="285"/>
    <x v="12"/>
    <x v="0"/>
    <n v="0"/>
    <n v="1"/>
    <x v="7"/>
    <b v="0"/>
    <n v="4"/>
    <x v="0"/>
    <n v="0.12"/>
    <n v="0.1515"/>
    <n v="0.54"/>
    <n v="0.1343"/>
    <n v="0"/>
    <n v="72"/>
    <n v="72"/>
    <x v="5"/>
    <s v="Mild Cold"/>
    <s v="Rush Hour"/>
    <x v="1"/>
    <x v="1"/>
  </r>
  <r>
    <n v="286"/>
    <x v="12"/>
    <x v="0"/>
    <n v="0"/>
    <n v="1"/>
    <x v="8"/>
    <b v="0"/>
    <n v="4"/>
    <x v="0"/>
    <n v="0.14000000000000001"/>
    <n v="0.13639999999999999"/>
    <n v="0.5"/>
    <n v="0.19400000000000001"/>
    <n v="5"/>
    <n v="197"/>
    <n v="202"/>
    <x v="5"/>
    <s v="Mild Cold"/>
    <s v="Rush Hour"/>
    <x v="2"/>
    <x v="1"/>
  </r>
  <r>
    <n v="287"/>
    <x v="12"/>
    <x v="0"/>
    <n v="0"/>
    <n v="1"/>
    <x v="9"/>
    <b v="0"/>
    <n v="4"/>
    <x v="0"/>
    <n v="0.14000000000000001"/>
    <n v="0.1212"/>
    <n v="0.5"/>
    <n v="0.32840000000000003"/>
    <n v="2"/>
    <n v="137"/>
    <n v="139"/>
    <x v="5"/>
    <s v="Mild Cold"/>
    <s v="Rush Hour"/>
    <x v="1"/>
    <x v="1"/>
  </r>
  <r>
    <n v="288"/>
    <x v="12"/>
    <x v="0"/>
    <n v="0"/>
    <n v="1"/>
    <x v="10"/>
    <b v="0"/>
    <n v="4"/>
    <x v="1"/>
    <n v="0.16"/>
    <n v="0.13639999999999999"/>
    <n v="0.5"/>
    <n v="0.35820000000000002"/>
    <n v="2"/>
    <n v="36"/>
    <n v="38"/>
    <x v="5"/>
    <s v="More Than Mild"/>
    <s v="Normal"/>
    <x v="0"/>
    <x v="1"/>
  </r>
  <r>
    <n v="289"/>
    <x v="12"/>
    <x v="0"/>
    <n v="0"/>
    <n v="1"/>
    <x v="11"/>
    <b v="0"/>
    <n v="4"/>
    <x v="1"/>
    <n v="0.2"/>
    <n v="0.16669999999999999"/>
    <n v="0.44"/>
    <n v="0.44779999999999998"/>
    <n v="4"/>
    <n v="33"/>
    <n v="37"/>
    <x v="5"/>
    <s v="More Than Mild"/>
    <s v="Normal"/>
    <x v="0"/>
    <x v="1"/>
  </r>
  <r>
    <n v="290"/>
    <x v="12"/>
    <x v="0"/>
    <n v="0"/>
    <n v="1"/>
    <x v="12"/>
    <b v="0"/>
    <n v="4"/>
    <x v="0"/>
    <n v="0.2"/>
    <n v="0.16669999999999999"/>
    <n v="0.44"/>
    <n v="0.41789999999999999"/>
    <n v="3"/>
    <n v="49"/>
    <n v="52"/>
    <x v="5"/>
    <s v="Mild Cold"/>
    <s v="Normal"/>
    <x v="1"/>
    <x v="2"/>
  </r>
  <r>
    <n v="291"/>
    <x v="12"/>
    <x v="0"/>
    <n v="0"/>
    <n v="1"/>
    <x v="13"/>
    <b v="0"/>
    <n v="4"/>
    <x v="0"/>
    <n v="0.22"/>
    <n v="0.19700000000000001"/>
    <n v="0.41"/>
    <n v="0.44779999999999998"/>
    <n v="2"/>
    <n v="81"/>
    <n v="83"/>
    <x v="5"/>
    <s v="Mild Cold"/>
    <s v="Normal"/>
    <x v="1"/>
    <x v="2"/>
  </r>
  <r>
    <n v="292"/>
    <x v="12"/>
    <x v="0"/>
    <n v="0"/>
    <n v="1"/>
    <x v="14"/>
    <b v="0"/>
    <n v="4"/>
    <x v="0"/>
    <n v="0.22"/>
    <n v="0.19700000000000001"/>
    <n v="0.41"/>
    <n v="0.3881"/>
    <n v="3"/>
    <n v="39"/>
    <n v="42"/>
    <x v="5"/>
    <s v="Mild Cold"/>
    <s v="Normal"/>
    <x v="0"/>
    <x v="2"/>
  </r>
  <r>
    <n v="293"/>
    <x v="12"/>
    <x v="0"/>
    <n v="0"/>
    <n v="1"/>
    <x v="15"/>
    <b v="0"/>
    <n v="4"/>
    <x v="0"/>
    <n v="0.24"/>
    <n v="0.21210000000000001"/>
    <n v="0.38"/>
    <n v="0.29849999999999999"/>
    <n v="5"/>
    <n v="55"/>
    <n v="60"/>
    <x v="5"/>
    <s v="Mild Cold"/>
    <s v="Normal"/>
    <x v="1"/>
    <x v="2"/>
  </r>
  <r>
    <n v="294"/>
    <x v="12"/>
    <x v="0"/>
    <n v="0"/>
    <n v="1"/>
    <x v="16"/>
    <b v="0"/>
    <n v="4"/>
    <x v="0"/>
    <n v="0.24"/>
    <n v="0.21210000000000001"/>
    <n v="0.38"/>
    <n v="0.35820000000000002"/>
    <n v="2"/>
    <n v="76"/>
    <n v="78"/>
    <x v="5"/>
    <s v="Mild Cold"/>
    <s v="Normal"/>
    <x v="1"/>
    <x v="2"/>
  </r>
  <r>
    <n v="295"/>
    <x v="12"/>
    <x v="0"/>
    <n v="0"/>
    <n v="1"/>
    <x v="17"/>
    <b v="0"/>
    <n v="4"/>
    <x v="0"/>
    <n v="0.2"/>
    <n v="0.18179999999999999"/>
    <n v="0.4"/>
    <n v="0.28360000000000002"/>
    <n v="4"/>
    <n v="158"/>
    <n v="162"/>
    <x v="5"/>
    <s v="Mild Cold"/>
    <s v="Rush Hour"/>
    <x v="2"/>
    <x v="2"/>
  </r>
  <r>
    <n v="296"/>
    <x v="12"/>
    <x v="0"/>
    <n v="0"/>
    <n v="1"/>
    <x v="18"/>
    <b v="0"/>
    <n v="4"/>
    <x v="0"/>
    <n v="0.2"/>
    <n v="0.18179999999999999"/>
    <n v="0.4"/>
    <n v="0.32840000000000003"/>
    <n v="3"/>
    <n v="141"/>
    <n v="144"/>
    <x v="5"/>
    <s v="Mild Cold"/>
    <s v="Rush Hour"/>
    <x v="1"/>
    <x v="3"/>
  </r>
  <r>
    <n v="297"/>
    <x v="12"/>
    <x v="0"/>
    <n v="0"/>
    <n v="1"/>
    <x v="19"/>
    <b v="0"/>
    <n v="4"/>
    <x v="0"/>
    <n v="0.16"/>
    <n v="0.1515"/>
    <n v="0.47"/>
    <n v="0.25369999999999998"/>
    <n v="1"/>
    <n v="98"/>
    <n v="99"/>
    <x v="5"/>
    <s v="Mild Cold"/>
    <s v="Rush Hour"/>
    <x v="1"/>
    <x v="3"/>
  </r>
  <r>
    <n v="298"/>
    <x v="12"/>
    <x v="0"/>
    <n v="0"/>
    <n v="1"/>
    <x v="20"/>
    <b v="0"/>
    <n v="4"/>
    <x v="0"/>
    <n v="0.16"/>
    <n v="0.1515"/>
    <n v="0.47"/>
    <n v="0.22389999999999999"/>
    <n v="0"/>
    <n v="64"/>
    <n v="64"/>
    <x v="5"/>
    <s v="Mild Cold"/>
    <s v="Normal"/>
    <x v="1"/>
    <x v="3"/>
  </r>
  <r>
    <n v="299"/>
    <x v="12"/>
    <x v="0"/>
    <n v="0"/>
    <n v="1"/>
    <x v="21"/>
    <b v="0"/>
    <n v="4"/>
    <x v="0"/>
    <n v="0.14000000000000001"/>
    <n v="0.1212"/>
    <n v="0.46"/>
    <n v="0.29849999999999999"/>
    <n v="0"/>
    <n v="40"/>
    <n v="40"/>
    <x v="5"/>
    <s v="Mild Cold"/>
    <s v="Normal"/>
    <x v="0"/>
    <x v="3"/>
  </r>
  <r>
    <n v="300"/>
    <x v="12"/>
    <x v="0"/>
    <n v="0"/>
    <n v="1"/>
    <x v="22"/>
    <b v="0"/>
    <n v="4"/>
    <x v="0"/>
    <n v="0.14000000000000001"/>
    <n v="0.1212"/>
    <n v="0.46"/>
    <n v="0.32840000000000003"/>
    <n v="0"/>
    <n v="30"/>
    <n v="30"/>
    <x v="5"/>
    <s v="Mild Cold"/>
    <s v="Normal"/>
    <x v="0"/>
    <x v="3"/>
  </r>
  <r>
    <n v="301"/>
    <x v="12"/>
    <x v="0"/>
    <n v="0"/>
    <n v="1"/>
    <x v="23"/>
    <b v="0"/>
    <n v="4"/>
    <x v="0"/>
    <n v="0.12"/>
    <n v="0.13639999999999999"/>
    <n v="0.5"/>
    <n v="0.19400000000000001"/>
    <n v="1"/>
    <n v="14"/>
    <n v="15"/>
    <x v="5"/>
    <s v="Mild Cold"/>
    <s v="Normal"/>
    <x v="0"/>
    <x v="3"/>
  </r>
  <r>
    <n v="302"/>
    <x v="13"/>
    <x v="0"/>
    <n v="0"/>
    <n v="1"/>
    <x v="0"/>
    <b v="0"/>
    <n v="5"/>
    <x v="0"/>
    <n v="0.12"/>
    <n v="0.13639999999999999"/>
    <n v="0.5"/>
    <n v="0.19400000000000001"/>
    <n v="0"/>
    <n v="14"/>
    <n v="14"/>
    <x v="6"/>
    <s v="Mild Cold"/>
    <s v="Normal"/>
    <x v="0"/>
    <x v="0"/>
  </r>
  <r>
    <n v="303"/>
    <x v="13"/>
    <x v="0"/>
    <n v="0"/>
    <n v="1"/>
    <x v="1"/>
    <b v="0"/>
    <n v="5"/>
    <x v="0"/>
    <n v="0.1"/>
    <n v="0.1212"/>
    <n v="0.54"/>
    <n v="0.16420000000000001"/>
    <n v="0"/>
    <n v="5"/>
    <n v="5"/>
    <x v="6"/>
    <s v="Mild Cold"/>
    <s v="Normal"/>
    <x v="0"/>
    <x v="0"/>
  </r>
  <r>
    <n v="304"/>
    <x v="13"/>
    <x v="0"/>
    <n v="0"/>
    <n v="1"/>
    <x v="2"/>
    <b v="0"/>
    <n v="5"/>
    <x v="0"/>
    <n v="0.1"/>
    <n v="0.1212"/>
    <n v="0.54"/>
    <n v="0.1343"/>
    <n v="0"/>
    <n v="1"/>
    <n v="1"/>
    <x v="6"/>
    <s v="Mild Cold"/>
    <s v="Normal"/>
    <x v="0"/>
    <x v="0"/>
  </r>
  <r>
    <n v="305"/>
    <x v="13"/>
    <x v="0"/>
    <n v="0"/>
    <n v="1"/>
    <x v="3"/>
    <b v="0"/>
    <n v="5"/>
    <x v="0"/>
    <n v="0.1"/>
    <n v="0.13639999999999999"/>
    <n v="0.54"/>
    <n v="0.1045"/>
    <n v="0"/>
    <n v="1"/>
    <n v="1"/>
    <x v="6"/>
    <s v="Mild Cold"/>
    <s v="Normal"/>
    <x v="0"/>
    <x v="0"/>
  </r>
  <r>
    <n v="306"/>
    <x v="13"/>
    <x v="0"/>
    <n v="0"/>
    <n v="1"/>
    <x v="5"/>
    <b v="0"/>
    <n v="5"/>
    <x v="0"/>
    <n v="0.1"/>
    <n v="0.13639999999999999"/>
    <n v="0.54"/>
    <n v="8.9599999999999999E-2"/>
    <n v="0"/>
    <n v="8"/>
    <n v="8"/>
    <x v="6"/>
    <s v="Mild Cold"/>
    <s v="Normal"/>
    <x v="0"/>
    <x v="0"/>
  </r>
  <r>
    <n v="307"/>
    <x v="13"/>
    <x v="0"/>
    <n v="0"/>
    <n v="1"/>
    <x v="6"/>
    <b v="0"/>
    <n v="5"/>
    <x v="0"/>
    <n v="0.1"/>
    <n v="0.18179999999999999"/>
    <n v="0.54"/>
    <n v="0"/>
    <n v="0"/>
    <n v="17"/>
    <n v="17"/>
    <x v="6"/>
    <s v="Mild Cold"/>
    <s v="Normal"/>
    <x v="0"/>
    <x v="1"/>
  </r>
  <r>
    <n v="308"/>
    <x v="13"/>
    <x v="0"/>
    <n v="0"/>
    <n v="1"/>
    <x v="7"/>
    <b v="0"/>
    <n v="5"/>
    <x v="0"/>
    <n v="0.1"/>
    <n v="0.1212"/>
    <n v="0.74"/>
    <n v="0.16420000000000001"/>
    <n v="0"/>
    <n v="70"/>
    <n v="70"/>
    <x v="6"/>
    <s v="Mild Cold"/>
    <s v="Rush Hour"/>
    <x v="1"/>
    <x v="1"/>
  </r>
  <r>
    <n v="309"/>
    <x v="13"/>
    <x v="0"/>
    <n v="0"/>
    <n v="1"/>
    <x v="8"/>
    <b v="0"/>
    <n v="5"/>
    <x v="0"/>
    <n v="0.12"/>
    <n v="0.16669999999999999"/>
    <n v="0.68"/>
    <n v="0"/>
    <n v="2"/>
    <n v="156"/>
    <n v="158"/>
    <x v="6"/>
    <s v="Mild Cold"/>
    <s v="Rush Hour"/>
    <x v="2"/>
    <x v="1"/>
  </r>
  <r>
    <n v="310"/>
    <x v="13"/>
    <x v="0"/>
    <n v="0"/>
    <n v="1"/>
    <x v="9"/>
    <b v="0"/>
    <n v="5"/>
    <x v="0"/>
    <n v="0.14000000000000001"/>
    <n v="0.1515"/>
    <n v="0.69"/>
    <n v="0.1343"/>
    <n v="0"/>
    <n v="117"/>
    <n v="117"/>
    <x v="6"/>
    <s v="Mild Cold"/>
    <s v="Rush Hour"/>
    <x v="1"/>
    <x v="1"/>
  </r>
  <r>
    <n v="311"/>
    <x v="13"/>
    <x v="0"/>
    <n v="0"/>
    <n v="1"/>
    <x v="10"/>
    <b v="0"/>
    <n v="5"/>
    <x v="0"/>
    <n v="0.18"/>
    <n v="0.18179999999999999"/>
    <n v="0.55000000000000004"/>
    <n v="0.19400000000000001"/>
    <n v="4"/>
    <n v="40"/>
    <n v="44"/>
    <x v="6"/>
    <s v="Mild Cold"/>
    <s v="Normal"/>
    <x v="0"/>
    <x v="1"/>
  </r>
  <r>
    <n v="312"/>
    <x v="13"/>
    <x v="0"/>
    <n v="0"/>
    <n v="1"/>
    <x v="11"/>
    <b v="0"/>
    <n v="5"/>
    <x v="0"/>
    <n v="0.18"/>
    <n v="0.16669999999999999"/>
    <n v="0.51"/>
    <n v="0.28360000000000002"/>
    <n v="6"/>
    <n v="47"/>
    <n v="53"/>
    <x v="6"/>
    <s v="Mild Cold"/>
    <s v="Normal"/>
    <x v="1"/>
    <x v="1"/>
  </r>
  <r>
    <n v="313"/>
    <x v="13"/>
    <x v="0"/>
    <n v="0"/>
    <n v="1"/>
    <x v="12"/>
    <b v="0"/>
    <n v="5"/>
    <x v="0"/>
    <n v="0.2"/>
    <n v="0.19700000000000001"/>
    <n v="0.44"/>
    <n v="0.25369999999999998"/>
    <n v="2"/>
    <n v="59"/>
    <n v="61"/>
    <x v="6"/>
    <s v="Mild Cold"/>
    <s v="Normal"/>
    <x v="1"/>
    <x v="2"/>
  </r>
  <r>
    <n v="314"/>
    <x v="13"/>
    <x v="0"/>
    <n v="0"/>
    <n v="1"/>
    <x v="13"/>
    <b v="0"/>
    <n v="5"/>
    <x v="0"/>
    <n v="0.22"/>
    <n v="0.19700000000000001"/>
    <n v="0.37"/>
    <n v="0.3881"/>
    <n v="4"/>
    <n v="73"/>
    <n v="77"/>
    <x v="6"/>
    <s v="Mild Cold"/>
    <s v="Normal"/>
    <x v="1"/>
    <x v="2"/>
  </r>
  <r>
    <n v="315"/>
    <x v="13"/>
    <x v="0"/>
    <n v="0"/>
    <n v="1"/>
    <x v="14"/>
    <b v="0"/>
    <n v="5"/>
    <x v="0"/>
    <n v="0.22"/>
    <n v="0.21210000000000001"/>
    <n v="0.41"/>
    <n v="0.28360000000000002"/>
    <n v="5"/>
    <n v="59"/>
    <n v="64"/>
    <x v="6"/>
    <s v="Mild Cold"/>
    <s v="Normal"/>
    <x v="1"/>
    <x v="2"/>
  </r>
  <r>
    <n v="316"/>
    <x v="13"/>
    <x v="0"/>
    <n v="0"/>
    <n v="1"/>
    <x v="15"/>
    <b v="0"/>
    <n v="5"/>
    <x v="0"/>
    <n v="0.24"/>
    <n v="0.2424"/>
    <n v="0.38"/>
    <n v="0.16420000000000001"/>
    <n v="9"/>
    <n v="59"/>
    <n v="68"/>
    <x v="6"/>
    <s v="Mild Cold"/>
    <s v="Normal"/>
    <x v="1"/>
    <x v="2"/>
  </r>
  <r>
    <n v="317"/>
    <x v="13"/>
    <x v="0"/>
    <n v="0"/>
    <n v="1"/>
    <x v="16"/>
    <b v="0"/>
    <n v="5"/>
    <x v="0"/>
    <n v="0.22"/>
    <n v="0.2424"/>
    <n v="0.41"/>
    <n v="0.1045"/>
    <n v="3"/>
    <n v="87"/>
    <n v="90"/>
    <x v="6"/>
    <s v="Mild Cold"/>
    <s v="Normal"/>
    <x v="1"/>
    <x v="2"/>
  </r>
  <r>
    <n v="318"/>
    <x v="13"/>
    <x v="0"/>
    <n v="0"/>
    <n v="1"/>
    <x v="17"/>
    <b v="0"/>
    <n v="5"/>
    <x v="0"/>
    <n v="0.22"/>
    <n v="0.2273"/>
    <n v="0.41"/>
    <n v="0.16420000000000001"/>
    <n v="4"/>
    <n v="155"/>
    <n v="159"/>
    <x v="6"/>
    <s v="Mild Cold"/>
    <s v="Rush Hour"/>
    <x v="2"/>
    <x v="2"/>
  </r>
  <r>
    <n v="319"/>
    <x v="13"/>
    <x v="0"/>
    <n v="0"/>
    <n v="1"/>
    <x v="18"/>
    <b v="0"/>
    <n v="5"/>
    <x v="0"/>
    <n v="0.2"/>
    <n v="0.2576"/>
    <n v="0.47"/>
    <n v="0"/>
    <n v="5"/>
    <n v="134"/>
    <n v="139"/>
    <x v="6"/>
    <s v="Mild Cold"/>
    <s v="Rush Hour"/>
    <x v="1"/>
    <x v="3"/>
  </r>
  <r>
    <n v="320"/>
    <x v="13"/>
    <x v="0"/>
    <n v="0"/>
    <n v="1"/>
    <x v="19"/>
    <b v="0"/>
    <n v="5"/>
    <x v="0"/>
    <n v="0.16"/>
    <n v="0.19700000000000001"/>
    <n v="0.59"/>
    <n v="8.9599999999999999E-2"/>
    <n v="3"/>
    <n v="89"/>
    <n v="92"/>
    <x v="6"/>
    <s v="Mild Cold"/>
    <s v="Rush Hour"/>
    <x v="1"/>
    <x v="3"/>
  </r>
  <r>
    <n v="321"/>
    <x v="13"/>
    <x v="0"/>
    <n v="0"/>
    <n v="1"/>
    <x v="20"/>
    <b v="0"/>
    <n v="5"/>
    <x v="0"/>
    <n v="0.18"/>
    <n v="0.2424"/>
    <n v="0.59"/>
    <n v="0"/>
    <n v="0"/>
    <n v="68"/>
    <n v="68"/>
    <x v="6"/>
    <s v="Mild Cold"/>
    <s v="Normal"/>
    <x v="1"/>
    <x v="3"/>
  </r>
  <r>
    <n v="322"/>
    <x v="13"/>
    <x v="0"/>
    <n v="0"/>
    <n v="1"/>
    <x v="21"/>
    <b v="0"/>
    <n v="5"/>
    <x v="0"/>
    <n v="0.16"/>
    <n v="0.2273"/>
    <n v="0.69"/>
    <n v="0"/>
    <n v="4"/>
    <n v="48"/>
    <n v="52"/>
    <x v="6"/>
    <s v="Mild Cold"/>
    <s v="Normal"/>
    <x v="1"/>
    <x v="3"/>
  </r>
  <r>
    <n v="323"/>
    <x v="13"/>
    <x v="0"/>
    <n v="0"/>
    <n v="1"/>
    <x v="22"/>
    <b v="0"/>
    <n v="5"/>
    <x v="1"/>
    <n v="0.16"/>
    <n v="0.2273"/>
    <n v="0.69"/>
    <n v="0"/>
    <n v="2"/>
    <n v="34"/>
    <n v="36"/>
    <x v="6"/>
    <s v="More Than Mild"/>
    <s v="Normal"/>
    <x v="0"/>
    <x v="3"/>
  </r>
  <r>
    <n v="324"/>
    <x v="13"/>
    <x v="0"/>
    <n v="0"/>
    <n v="1"/>
    <x v="23"/>
    <b v="0"/>
    <n v="5"/>
    <x v="1"/>
    <n v="0.18"/>
    <n v="0.2424"/>
    <n v="0.55000000000000004"/>
    <n v="0"/>
    <n v="1"/>
    <n v="26"/>
    <n v="27"/>
    <x v="6"/>
    <s v="More Than Mild"/>
    <s v="Normal"/>
    <x v="0"/>
    <x v="3"/>
  </r>
  <r>
    <n v="325"/>
    <x v="14"/>
    <x v="0"/>
    <n v="0"/>
    <n v="1"/>
    <x v="0"/>
    <b v="0"/>
    <n v="6"/>
    <x v="0"/>
    <n v="0.18"/>
    <n v="0.2424"/>
    <n v="0.55000000000000004"/>
    <n v="0"/>
    <n v="3"/>
    <n v="25"/>
    <n v="28"/>
    <x v="0"/>
    <s v="Mild Cold"/>
    <s v="Normal"/>
    <x v="0"/>
    <x v="0"/>
  </r>
  <r>
    <n v="326"/>
    <x v="14"/>
    <x v="0"/>
    <n v="0"/>
    <n v="1"/>
    <x v="1"/>
    <b v="0"/>
    <n v="6"/>
    <x v="1"/>
    <n v="0.16"/>
    <n v="0.19700000000000001"/>
    <n v="0.59"/>
    <n v="8.9599999999999999E-2"/>
    <n v="2"/>
    <n v="18"/>
    <n v="20"/>
    <x v="0"/>
    <s v="More Than Mild"/>
    <s v="Normal"/>
    <x v="0"/>
    <x v="0"/>
  </r>
  <r>
    <n v="327"/>
    <x v="14"/>
    <x v="0"/>
    <n v="0"/>
    <n v="1"/>
    <x v="2"/>
    <b v="0"/>
    <n v="6"/>
    <x v="1"/>
    <n v="0.16"/>
    <n v="0.19700000000000001"/>
    <n v="0.59"/>
    <n v="8.9599999999999999E-2"/>
    <n v="0"/>
    <n v="12"/>
    <n v="12"/>
    <x v="0"/>
    <s v="More Than Mild"/>
    <s v="Normal"/>
    <x v="0"/>
    <x v="0"/>
  </r>
  <r>
    <n v="328"/>
    <x v="14"/>
    <x v="0"/>
    <n v="0"/>
    <n v="1"/>
    <x v="3"/>
    <b v="0"/>
    <n v="6"/>
    <x v="1"/>
    <n v="0.16"/>
    <n v="0.2273"/>
    <n v="0.59"/>
    <n v="0"/>
    <n v="1"/>
    <n v="7"/>
    <n v="8"/>
    <x v="0"/>
    <s v="More Than Mild"/>
    <s v="Normal"/>
    <x v="0"/>
    <x v="0"/>
  </r>
  <r>
    <n v="329"/>
    <x v="14"/>
    <x v="0"/>
    <n v="0"/>
    <n v="1"/>
    <x v="4"/>
    <b v="0"/>
    <n v="6"/>
    <x v="1"/>
    <n v="0.16"/>
    <n v="0.2273"/>
    <n v="0.59"/>
    <n v="0"/>
    <n v="0"/>
    <n v="5"/>
    <n v="5"/>
    <x v="0"/>
    <s v="More Than Mild"/>
    <s v="Normal"/>
    <x v="0"/>
    <x v="0"/>
  </r>
  <r>
    <n v="330"/>
    <x v="14"/>
    <x v="0"/>
    <n v="0"/>
    <n v="1"/>
    <x v="5"/>
    <b v="0"/>
    <n v="6"/>
    <x v="0"/>
    <n v="0.16"/>
    <n v="0.2273"/>
    <n v="0.59"/>
    <n v="0"/>
    <n v="0"/>
    <n v="1"/>
    <n v="1"/>
    <x v="0"/>
    <s v="Mild Cold"/>
    <s v="Normal"/>
    <x v="0"/>
    <x v="0"/>
  </r>
  <r>
    <n v="331"/>
    <x v="14"/>
    <x v="0"/>
    <n v="0"/>
    <n v="1"/>
    <x v="6"/>
    <b v="0"/>
    <n v="6"/>
    <x v="0"/>
    <n v="0.14000000000000001"/>
    <n v="0.16669999999999999"/>
    <n v="0.63"/>
    <n v="0.1045"/>
    <n v="1"/>
    <n v="2"/>
    <n v="3"/>
    <x v="0"/>
    <s v="Mild Cold"/>
    <s v="Normal"/>
    <x v="0"/>
    <x v="1"/>
  </r>
  <r>
    <n v="332"/>
    <x v="14"/>
    <x v="0"/>
    <n v="0"/>
    <n v="1"/>
    <x v="7"/>
    <b v="0"/>
    <n v="6"/>
    <x v="0"/>
    <n v="0.14000000000000001"/>
    <n v="0.21210000000000001"/>
    <n v="0.63"/>
    <n v="0"/>
    <n v="1"/>
    <n v="9"/>
    <n v="10"/>
    <x v="0"/>
    <s v="Mild Cold"/>
    <s v="Rush Hour"/>
    <x v="0"/>
    <x v="1"/>
  </r>
  <r>
    <n v="333"/>
    <x v="14"/>
    <x v="0"/>
    <n v="0"/>
    <n v="1"/>
    <x v="8"/>
    <b v="0"/>
    <n v="6"/>
    <x v="0"/>
    <n v="0.14000000000000001"/>
    <n v="0.1515"/>
    <n v="0.63"/>
    <n v="0.1343"/>
    <n v="1"/>
    <n v="22"/>
    <n v="23"/>
    <x v="0"/>
    <s v="Mild Cold"/>
    <s v="Rush Hour"/>
    <x v="0"/>
    <x v="1"/>
  </r>
  <r>
    <n v="334"/>
    <x v="14"/>
    <x v="0"/>
    <n v="0"/>
    <n v="1"/>
    <x v="9"/>
    <b v="0"/>
    <n v="6"/>
    <x v="0"/>
    <n v="0.16"/>
    <n v="0.18179999999999999"/>
    <n v="0.64"/>
    <n v="0.1343"/>
    <n v="2"/>
    <n v="31"/>
    <n v="33"/>
    <x v="0"/>
    <s v="Mild Cold"/>
    <s v="Rush Hour"/>
    <x v="0"/>
    <x v="1"/>
  </r>
  <r>
    <n v="335"/>
    <x v="14"/>
    <x v="0"/>
    <n v="0"/>
    <n v="1"/>
    <x v="10"/>
    <b v="0"/>
    <n v="6"/>
    <x v="0"/>
    <n v="0.18"/>
    <n v="0.19700000000000001"/>
    <n v="0.59"/>
    <n v="0.16420000000000001"/>
    <n v="2"/>
    <n v="57"/>
    <n v="59"/>
    <x v="0"/>
    <s v="Mild Cold"/>
    <s v="Normal"/>
    <x v="1"/>
    <x v="1"/>
  </r>
  <r>
    <n v="336"/>
    <x v="14"/>
    <x v="0"/>
    <n v="0"/>
    <n v="1"/>
    <x v="11"/>
    <b v="0"/>
    <n v="6"/>
    <x v="0"/>
    <n v="0.2"/>
    <n v="0.19700000000000001"/>
    <n v="0.55000000000000004"/>
    <n v="0.22389999999999999"/>
    <n v="18"/>
    <n v="54"/>
    <n v="72"/>
    <x v="0"/>
    <s v="Mild Cold"/>
    <s v="Normal"/>
    <x v="1"/>
    <x v="1"/>
  </r>
  <r>
    <n v="337"/>
    <x v="14"/>
    <x v="0"/>
    <n v="0"/>
    <n v="1"/>
    <x v="12"/>
    <b v="0"/>
    <n v="6"/>
    <x v="0"/>
    <n v="0.24"/>
    <n v="0.2273"/>
    <n v="0.48"/>
    <n v="0.22389999999999999"/>
    <n v="15"/>
    <n v="74"/>
    <n v="89"/>
    <x v="0"/>
    <s v="Mild Cold"/>
    <s v="Normal"/>
    <x v="1"/>
    <x v="2"/>
  </r>
  <r>
    <n v="338"/>
    <x v="14"/>
    <x v="0"/>
    <n v="0"/>
    <n v="1"/>
    <x v="13"/>
    <b v="0"/>
    <n v="6"/>
    <x v="0"/>
    <n v="0.28000000000000003"/>
    <n v="0.2576"/>
    <n v="0.38"/>
    <n v="0.29849999999999999"/>
    <n v="21"/>
    <n v="80"/>
    <n v="101"/>
    <x v="0"/>
    <s v="Mild Cold"/>
    <s v="Normal"/>
    <x v="1"/>
    <x v="2"/>
  </r>
  <r>
    <n v="339"/>
    <x v="14"/>
    <x v="0"/>
    <n v="0"/>
    <n v="1"/>
    <x v="14"/>
    <b v="0"/>
    <n v="6"/>
    <x v="0"/>
    <n v="0.3"/>
    <n v="0.28789999999999999"/>
    <n v="0.39"/>
    <n v="0.28360000000000002"/>
    <n v="26"/>
    <n v="92"/>
    <n v="118"/>
    <x v="0"/>
    <s v="Mild Cold"/>
    <s v="Normal"/>
    <x v="1"/>
    <x v="2"/>
  </r>
  <r>
    <n v="340"/>
    <x v="14"/>
    <x v="0"/>
    <n v="0"/>
    <n v="1"/>
    <x v="15"/>
    <b v="0"/>
    <n v="6"/>
    <x v="1"/>
    <n v="0.32"/>
    <n v="0.31819999999999998"/>
    <n v="0.36"/>
    <n v="0.19400000000000001"/>
    <n v="21"/>
    <n v="108"/>
    <n v="129"/>
    <x v="0"/>
    <s v="More Than Mild"/>
    <s v="Normal"/>
    <x v="1"/>
    <x v="2"/>
  </r>
  <r>
    <n v="341"/>
    <x v="14"/>
    <x v="0"/>
    <n v="0"/>
    <n v="1"/>
    <x v="16"/>
    <b v="0"/>
    <n v="6"/>
    <x v="1"/>
    <n v="0.34"/>
    <n v="0.33329999999999999"/>
    <n v="0.34"/>
    <n v="0.19400000000000001"/>
    <n v="33"/>
    <n v="95"/>
    <n v="128"/>
    <x v="0"/>
    <s v="More Than Mild"/>
    <s v="Normal"/>
    <x v="1"/>
    <x v="2"/>
  </r>
  <r>
    <n v="342"/>
    <x v="14"/>
    <x v="0"/>
    <n v="0"/>
    <n v="1"/>
    <x v="17"/>
    <b v="0"/>
    <n v="6"/>
    <x v="1"/>
    <n v="0.32"/>
    <n v="0.30299999999999999"/>
    <n v="0.36"/>
    <n v="0.28360000000000002"/>
    <n v="29"/>
    <n v="54"/>
    <n v="83"/>
    <x v="0"/>
    <s v="More Than Mild"/>
    <s v="Rush Hour"/>
    <x v="1"/>
    <x v="2"/>
  </r>
  <r>
    <n v="343"/>
    <x v="14"/>
    <x v="0"/>
    <n v="0"/>
    <n v="1"/>
    <x v="18"/>
    <b v="0"/>
    <n v="6"/>
    <x v="1"/>
    <n v="0.3"/>
    <n v="0.28789999999999999"/>
    <n v="0.45"/>
    <n v="0.25369999999999998"/>
    <n v="15"/>
    <n v="69"/>
    <n v="84"/>
    <x v="0"/>
    <s v="More Than Mild"/>
    <s v="Rush Hour"/>
    <x v="1"/>
    <x v="3"/>
  </r>
  <r>
    <n v="344"/>
    <x v="14"/>
    <x v="0"/>
    <n v="0"/>
    <n v="1"/>
    <x v="19"/>
    <b v="0"/>
    <n v="6"/>
    <x v="1"/>
    <n v="0.32"/>
    <n v="0.30299999999999999"/>
    <n v="0.39"/>
    <n v="0.25369999999999998"/>
    <n v="14"/>
    <n v="60"/>
    <n v="74"/>
    <x v="0"/>
    <s v="More Than Mild"/>
    <s v="Rush Hour"/>
    <x v="1"/>
    <x v="3"/>
  </r>
  <r>
    <n v="345"/>
    <x v="14"/>
    <x v="0"/>
    <n v="0"/>
    <n v="1"/>
    <x v="20"/>
    <b v="0"/>
    <n v="6"/>
    <x v="1"/>
    <n v="0.32"/>
    <n v="0.30299999999999999"/>
    <n v="0.39"/>
    <n v="0.25369999999999998"/>
    <n v="6"/>
    <n v="35"/>
    <n v="41"/>
    <x v="0"/>
    <s v="More Than Mild"/>
    <s v="Normal"/>
    <x v="0"/>
    <x v="3"/>
  </r>
  <r>
    <n v="346"/>
    <x v="14"/>
    <x v="0"/>
    <n v="0"/>
    <n v="1"/>
    <x v="21"/>
    <b v="0"/>
    <n v="6"/>
    <x v="1"/>
    <n v="0.32"/>
    <n v="0.30299999999999999"/>
    <n v="0.39"/>
    <n v="0.22389999999999999"/>
    <n v="6"/>
    <n v="51"/>
    <n v="57"/>
    <x v="0"/>
    <s v="More Than Mild"/>
    <s v="Normal"/>
    <x v="1"/>
    <x v="3"/>
  </r>
  <r>
    <n v="347"/>
    <x v="14"/>
    <x v="0"/>
    <n v="0"/>
    <n v="1"/>
    <x v="22"/>
    <b v="0"/>
    <n v="6"/>
    <x v="1"/>
    <n v="0.3"/>
    <n v="0.31819999999999998"/>
    <n v="0.42"/>
    <n v="0.1045"/>
    <n v="0"/>
    <n v="26"/>
    <n v="26"/>
    <x v="0"/>
    <s v="More Than Mild"/>
    <s v="Normal"/>
    <x v="0"/>
    <x v="3"/>
  </r>
  <r>
    <n v="348"/>
    <x v="14"/>
    <x v="0"/>
    <n v="0"/>
    <n v="1"/>
    <x v="23"/>
    <b v="0"/>
    <n v="6"/>
    <x v="0"/>
    <n v="0.3"/>
    <n v="0.28789999999999999"/>
    <n v="0.45"/>
    <n v="0.28360000000000002"/>
    <n v="5"/>
    <n v="39"/>
    <n v="44"/>
    <x v="0"/>
    <s v="Mild Cold"/>
    <s v="Normal"/>
    <x v="0"/>
    <x v="3"/>
  </r>
  <r>
    <n v="349"/>
    <x v="15"/>
    <x v="0"/>
    <n v="0"/>
    <n v="1"/>
    <x v="0"/>
    <b v="0"/>
    <n v="0"/>
    <x v="0"/>
    <n v="0.26"/>
    <n v="0.30299999999999999"/>
    <n v="0.56000000000000005"/>
    <n v="0"/>
    <n v="6"/>
    <n v="33"/>
    <n v="39"/>
    <x v="1"/>
    <s v="Mild Cold"/>
    <s v="Normal"/>
    <x v="0"/>
    <x v="0"/>
  </r>
  <r>
    <n v="350"/>
    <x v="15"/>
    <x v="0"/>
    <n v="0"/>
    <n v="1"/>
    <x v="1"/>
    <b v="0"/>
    <n v="0"/>
    <x v="0"/>
    <n v="0.26"/>
    <n v="0.2727"/>
    <n v="0.56000000000000005"/>
    <n v="0.1343"/>
    <n v="4"/>
    <n v="19"/>
    <n v="23"/>
    <x v="1"/>
    <s v="Mild Cold"/>
    <s v="Normal"/>
    <x v="0"/>
    <x v="0"/>
  </r>
  <r>
    <n v="351"/>
    <x v="15"/>
    <x v="0"/>
    <n v="0"/>
    <n v="1"/>
    <x v="2"/>
    <b v="0"/>
    <n v="0"/>
    <x v="0"/>
    <n v="0.26"/>
    <n v="0.28789999999999999"/>
    <n v="0.56000000000000005"/>
    <n v="8.9599999999999999E-2"/>
    <n v="3"/>
    <n v="13"/>
    <n v="16"/>
    <x v="1"/>
    <s v="Mild Cold"/>
    <s v="Normal"/>
    <x v="0"/>
    <x v="0"/>
  </r>
  <r>
    <n v="352"/>
    <x v="15"/>
    <x v="0"/>
    <n v="0"/>
    <n v="1"/>
    <x v="3"/>
    <b v="0"/>
    <n v="0"/>
    <x v="0"/>
    <n v="0.22"/>
    <n v="0.2727"/>
    <n v="0.69"/>
    <n v="0"/>
    <n v="9"/>
    <n v="6"/>
    <n v="15"/>
    <x v="1"/>
    <s v="Mild Cold"/>
    <s v="Normal"/>
    <x v="0"/>
    <x v="0"/>
  </r>
  <r>
    <n v="353"/>
    <x v="15"/>
    <x v="0"/>
    <n v="0"/>
    <n v="1"/>
    <x v="4"/>
    <b v="0"/>
    <n v="0"/>
    <x v="0"/>
    <n v="0.26"/>
    <n v="0.2576"/>
    <n v="0.56000000000000005"/>
    <n v="0.16420000000000001"/>
    <n v="0"/>
    <n v="1"/>
    <n v="1"/>
    <x v="1"/>
    <s v="Mild Cold"/>
    <s v="Normal"/>
    <x v="0"/>
    <x v="0"/>
  </r>
  <r>
    <n v="354"/>
    <x v="15"/>
    <x v="0"/>
    <n v="0"/>
    <n v="1"/>
    <x v="5"/>
    <b v="0"/>
    <n v="0"/>
    <x v="1"/>
    <n v="0.26"/>
    <n v="0.2576"/>
    <n v="0.56000000000000005"/>
    <n v="0.16420000000000001"/>
    <n v="1"/>
    <n v="1"/>
    <n v="2"/>
    <x v="1"/>
    <s v="More Than Mild"/>
    <s v="Normal"/>
    <x v="0"/>
    <x v="0"/>
  </r>
  <r>
    <n v="355"/>
    <x v="15"/>
    <x v="0"/>
    <n v="0"/>
    <n v="1"/>
    <x v="6"/>
    <b v="0"/>
    <n v="0"/>
    <x v="1"/>
    <n v="0.26"/>
    <n v="0.2576"/>
    <n v="0.56000000000000005"/>
    <n v="0.16420000000000001"/>
    <n v="0"/>
    <n v="1"/>
    <n v="1"/>
    <x v="1"/>
    <s v="More Than Mild"/>
    <s v="Normal"/>
    <x v="0"/>
    <x v="1"/>
  </r>
  <r>
    <n v="356"/>
    <x v="15"/>
    <x v="0"/>
    <n v="0"/>
    <n v="1"/>
    <x v="7"/>
    <b v="0"/>
    <n v="0"/>
    <x v="1"/>
    <n v="0.24"/>
    <n v="0.21210000000000001"/>
    <n v="0.56000000000000005"/>
    <n v="0.29849999999999999"/>
    <n v="0"/>
    <n v="3"/>
    <n v="3"/>
    <x v="1"/>
    <s v="More Than Mild"/>
    <s v="Rush Hour"/>
    <x v="0"/>
    <x v="1"/>
  </r>
  <r>
    <n v="357"/>
    <x v="15"/>
    <x v="0"/>
    <n v="0"/>
    <n v="1"/>
    <x v="8"/>
    <b v="0"/>
    <n v="0"/>
    <x v="0"/>
    <n v="0.22"/>
    <n v="0.21210000000000001"/>
    <n v="0.55000000000000004"/>
    <n v="0.28360000000000002"/>
    <n v="0"/>
    <n v="18"/>
    <n v="18"/>
    <x v="1"/>
    <s v="Mild Cold"/>
    <s v="Rush Hour"/>
    <x v="0"/>
    <x v="1"/>
  </r>
  <r>
    <n v="358"/>
    <x v="15"/>
    <x v="0"/>
    <n v="0"/>
    <n v="1"/>
    <x v="9"/>
    <b v="0"/>
    <n v="0"/>
    <x v="0"/>
    <n v="0.22"/>
    <n v="0.21210000000000001"/>
    <n v="0.51"/>
    <n v="0.25369999999999998"/>
    <n v="3"/>
    <n v="29"/>
    <n v="32"/>
    <x v="1"/>
    <s v="Mild Cold"/>
    <s v="Rush Hour"/>
    <x v="0"/>
    <x v="1"/>
  </r>
  <r>
    <n v="359"/>
    <x v="15"/>
    <x v="0"/>
    <n v="0"/>
    <n v="1"/>
    <x v="10"/>
    <b v="0"/>
    <n v="0"/>
    <x v="0"/>
    <n v="0.22"/>
    <n v="0.21210000000000001"/>
    <n v="0.51"/>
    <n v="0.28360000000000002"/>
    <n v="8"/>
    <n v="71"/>
    <n v="79"/>
    <x v="1"/>
    <s v="Mild Cold"/>
    <s v="Normal"/>
    <x v="1"/>
    <x v="1"/>
  </r>
  <r>
    <n v="360"/>
    <x v="15"/>
    <x v="0"/>
    <n v="0"/>
    <n v="1"/>
    <x v="11"/>
    <b v="0"/>
    <n v="0"/>
    <x v="0"/>
    <n v="0.24"/>
    <n v="0.2273"/>
    <n v="0.44"/>
    <n v="0.25369999999999998"/>
    <n v="23"/>
    <n v="70"/>
    <n v="93"/>
    <x v="1"/>
    <s v="Mild Cold"/>
    <s v="Normal"/>
    <x v="1"/>
    <x v="1"/>
  </r>
  <r>
    <n v="361"/>
    <x v="15"/>
    <x v="0"/>
    <n v="0"/>
    <n v="1"/>
    <x v="12"/>
    <b v="0"/>
    <n v="0"/>
    <x v="0"/>
    <n v="0.24"/>
    <n v="0.21210000000000001"/>
    <n v="0.41"/>
    <n v="0.28360000000000002"/>
    <n v="29"/>
    <n v="75"/>
    <n v="104"/>
    <x v="1"/>
    <s v="Mild Cold"/>
    <s v="Normal"/>
    <x v="1"/>
    <x v="2"/>
  </r>
  <r>
    <n v="362"/>
    <x v="15"/>
    <x v="0"/>
    <n v="0"/>
    <n v="1"/>
    <x v="13"/>
    <b v="0"/>
    <n v="0"/>
    <x v="0"/>
    <n v="0.26"/>
    <n v="0.2273"/>
    <n v="0.35"/>
    <n v="0.29849999999999999"/>
    <n v="23"/>
    <n v="95"/>
    <n v="118"/>
    <x v="1"/>
    <s v="Mild Cold"/>
    <s v="Normal"/>
    <x v="1"/>
    <x v="2"/>
  </r>
  <r>
    <n v="363"/>
    <x v="15"/>
    <x v="0"/>
    <n v="0"/>
    <n v="1"/>
    <x v="14"/>
    <b v="0"/>
    <n v="0"/>
    <x v="0"/>
    <n v="0.28000000000000003"/>
    <n v="0.2727"/>
    <n v="0.36"/>
    <n v="0.25369999999999998"/>
    <n v="22"/>
    <n v="69"/>
    <n v="91"/>
    <x v="1"/>
    <s v="Mild Cold"/>
    <s v="Normal"/>
    <x v="1"/>
    <x v="2"/>
  </r>
  <r>
    <n v="364"/>
    <x v="15"/>
    <x v="0"/>
    <n v="0"/>
    <n v="1"/>
    <x v="15"/>
    <b v="0"/>
    <n v="0"/>
    <x v="0"/>
    <n v="0.26"/>
    <n v="0.2424"/>
    <n v="0.38"/>
    <n v="0.25369999999999998"/>
    <n v="35"/>
    <n v="78"/>
    <n v="113"/>
    <x v="1"/>
    <s v="Mild Cold"/>
    <s v="Normal"/>
    <x v="1"/>
    <x v="2"/>
  </r>
  <r>
    <n v="365"/>
    <x v="15"/>
    <x v="0"/>
    <n v="0"/>
    <n v="1"/>
    <x v="16"/>
    <b v="0"/>
    <n v="0"/>
    <x v="0"/>
    <n v="0.24"/>
    <n v="0.2273"/>
    <n v="0.38"/>
    <n v="0.22389999999999999"/>
    <n v="22"/>
    <n v="77"/>
    <n v="99"/>
    <x v="1"/>
    <s v="Mild Cold"/>
    <s v="Normal"/>
    <x v="1"/>
    <x v="2"/>
  </r>
  <r>
    <n v="366"/>
    <x v="15"/>
    <x v="0"/>
    <n v="0"/>
    <n v="1"/>
    <x v="17"/>
    <b v="0"/>
    <n v="0"/>
    <x v="0"/>
    <n v="0.22"/>
    <n v="0.21210000000000001"/>
    <n v="0.37"/>
    <n v="0.25369999999999998"/>
    <n v="23"/>
    <n v="82"/>
    <n v="105"/>
    <x v="1"/>
    <s v="Mild Cold"/>
    <s v="Rush Hour"/>
    <x v="1"/>
    <x v="2"/>
  </r>
  <r>
    <n v="367"/>
    <x v="15"/>
    <x v="0"/>
    <n v="0"/>
    <n v="1"/>
    <x v="18"/>
    <b v="0"/>
    <n v="0"/>
    <x v="0"/>
    <n v="0.2"/>
    <n v="0.21210000000000001"/>
    <n v="0.4"/>
    <n v="0.16420000000000001"/>
    <n v="11"/>
    <n v="56"/>
    <n v="67"/>
    <x v="1"/>
    <s v="Mild Cold"/>
    <s v="Rush Hour"/>
    <x v="1"/>
    <x v="3"/>
  </r>
  <r>
    <n v="368"/>
    <x v="15"/>
    <x v="0"/>
    <n v="0"/>
    <n v="1"/>
    <x v="19"/>
    <b v="0"/>
    <n v="0"/>
    <x v="0"/>
    <n v="0.18"/>
    <n v="0.19700000000000001"/>
    <n v="0.47"/>
    <n v="0.1343"/>
    <n v="14"/>
    <n v="47"/>
    <n v="61"/>
    <x v="1"/>
    <s v="Mild Cold"/>
    <s v="Rush Hour"/>
    <x v="1"/>
    <x v="3"/>
  </r>
  <r>
    <n v="369"/>
    <x v="15"/>
    <x v="0"/>
    <n v="0"/>
    <n v="1"/>
    <x v="20"/>
    <b v="0"/>
    <n v="0"/>
    <x v="0"/>
    <n v="0.18"/>
    <n v="0.19700000000000001"/>
    <n v="0.47"/>
    <n v="0.16420000000000001"/>
    <n v="7"/>
    <n v="50"/>
    <n v="57"/>
    <x v="1"/>
    <s v="Mild Cold"/>
    <s v="Normal"/>
    <x v="1"/>
    <x v="3"/>
  </r>
  <r>
    <n v="370"/>
    <x v="15"/>
    <x v="0"/>
    <n v="0"/>
    <n v="1"/>
    <x v="21"/>
    <b v="0"/>
    <n v="0"/>
    <x v="0"/>
    <n v="0.18"/>
    <n v="0.19700000000000001"/>
    <n v="0.51"/>
    <n v="0.16420000000000001"/>
    <n v="6"/>
    <n v="22"/>
    <n v="28"/>
    <x v="1"/>
    <s v="Mild Cold"/>
    <s v="Normal"/>
    <x v="0"/>
    <x v="3"/>
  </r>
  <r>
    <n v="371"/>
    <x v="15"/>
    <x v="0"/>
    <n v="0"/>
    <n v="1"/>
    <x v="22"/>
    <b v="0"/>
    <n v="0"/>
    <x v="1"/>
    <n v="0.2"/>
    <n v="0.21210000000000001"/>
    <n v="0.49"/>
    <n v="0.1343"/>
    <n v="2"/>
    <n v="19"/>
    <n v="21"/>
    <x v="1"/>
    <s v="More Than Mild"/>
    <s v="Normal"/>
    <x v="0"/>
    <x v="3"/>
  </r>
  <r>
    <n v="372"/>
    <x v="15"/>
    <x v="0"/>
    <n v="0"/>
    <n v="1"/>
    <x v="23"/>
    <b v="0"/>
    <n v="0"/>
    <x v="1"/>
    <n v="0.2"/>
    <n v="0.2273"/>
    <n v="0.4"/>
    <n v="0.1045"/>
    <n v="0"/>
    <n v="18"/>
    <n v="18"/>
    <x v="1"/>
    <s v="More Than Mild"/>
    <s v="Normal"/>
    <x v="0"/>
    <x v="3"/>
  </r>
  <r>
    <n v="373"/>
    <x v="16"/>
    <x v="0"/>
    <n v="0"/>
    <n v="1"/>
    <x v="0"/>
    <b v="1"/>
    <n v="1"/>
    <x v="1"/>
    <n v="0.2"/>
    <n v="0.19700000000000001"/>
    <n v="0.47"/>
    <n v="0.22389999999999999"/>
    <n v="1"/>
    <n v="16"/>
    <n v="17"/>
    <x v="2"/>
    <s v="More Than Mild"/>
    <s v="Normal"/>
    <x v="0"/>
    <x v="0"/>
  </r>
  <r>
    <n v="374"/>
    <x v="16"/>
    <x v="0"/>
    <n v="0"/>
    <n v="1"/>
    <x v="1"/>
    <b v="1"/>
    <n v="1"/>
    <x v="1"/>
    <n v="0.2"/>
    <n v="0.19700000000000001"/>
    <n v="0.44"/>
    <n v="0.19400000000000001"/>
    <n v="1"/>
    <n v="15"/>
    <n v="16"/>
    <x v="2"/>
    <s v="More Than Mild"/>
    <s v="Normal"/>
    <x v="0"/>
    <x v="0"/>
  </r>
  <r>
    <n v="375"/>
    <x v="16"/>
    <x v="0"/>
    <n v="0"/>
    <n v="1"/>
    <x v="2"/>
    <b v="1"/>
    <n v="1"/>
    <x v="1"/>
    <n v="0.18"/>
    <n v="0.16669999999999999"/>
    <n v="0.43"/>
    <n v="0.25369999999999998"/>
    <n v="0"/>
    <n v="8"/>
    <n v="8"/>
    <x v="2"/>
    <s v="More Than Mild"/>
    <s v="Normal"/>
    <x v="0"/>
    <x v="0"/>
  </r>
  <r>
    <n v="376"/>
    <x v="16"/>
    <x v="0"/>
    <n v="0"/>
    <n v="1"/>
    <x v="3"/>
    <b v="1"/>
    <n v="1"/>
    <x v="1"/>
    <n v="0.18"/>
    <n v="0.18179999999999999"/>
    <n v="0.43"/>
    <n v="0.19400000000000001"/>
    <n v="0"/>
    <n v="2"/>
    <n v="2"/>
    <x v="2"/>
    <s v="More Than Mild"/>
    <s v="Normal"/>
    <x v="0"/>
    <x v="0"/>
  </r>
  <r>
    <n v="377"/>
    <x v="16"/>
    <x v="0"/>
    <n v="0"/>
    <n v="1"/>
    <x v="4"/>
    <b v="1"/>
    <n v="1"/>
    <x v="1"/>
    <n v="0.18"/>
    <n v="0.19700000000000001"/>
    <n v="0.43"/>
    <n v="0.1343"/>
    <n v="1"/>
    <n v="2"/>
    <n v="3"/>
    <x v="2"/>
    <s v="More Than Mild"/>
    <s v="Normal"/>
    <x v="0"/>
    <x v="0"/>
  </r>
  <r>
    <n v="378"/>
    <x v="16"/>
    <x v="0"/>
    <n v="0"/>
    <n v="1"/>
    <x v="5"/>
    <b v="1"/>
    <n v="1"/>
    <x v="1"/>
    <n v="0.18"/>
    <n v="0.19700000000000001"/>
    <n v="0.43"/>
    <n v="0.16420000000000001"/>
    <n v="0"/>
    <n v="1"/>
    <n v="1"/>
    <x v="2"/>
    <s v="More Than Mild"/>
    <s v="Normal"/>
    <x v="0"/>
    <x v="0"/>
  </r>
  <r>
    <n v="379"/>
    <x v="16"/>
    <x v="0"/>
    <n v="0"/>
    <n v="1"/>
    <x v="6"/>
    <b v="1"/>
    <n v="1"/>
    <x v="1"/>
    <n v="0.18"/>
    <n v="0.18179999999999999"/>
    <n v="0.43"/>
    <n v="0.19400000000000001"/>
    <n v="0"/>
    <n v="5"/>
    <n v="5"/>
    <x v="2"/>
    <s v="More Than Mild"/>
    <s v="Normal"/>
    <x v="0"/>
    <x v="1"/>
  </r>
  <r>
    <n v="380"/>
    <x v="16"/>
    <x v="0"/>
    <n v="0"/>
    <n v="1"/>
    <x v="7"/>
    <b v="1"/>
    <n v="1"/>
    <x v="1"/>
    <n v="0.16"/>
    <n v="0.18179999999999999"/>
    <n v="0.5"/>
    <n v="0.1343"/>
    <n v="4"/>
    <n v="9"/>
    <n v="13"/>
    <x v="2"/>
    <s v="More Than Mild"/>
    <s v="Rush Hour"/>
    <x v="0"/>
    <x v="1"/>
  </r>
  <r>
    <n v="381"/>
    <x v="16"/>
    <x v="0"/>
    <n v="0"/>
    <n v="1"/>
    <x v="8"/>
    <b v="1"/>
    <n v="1"/>
    <x v="1"/>
    <n v="0.16"/>
    <n v="0.1515"/>
    <n v="0.47"/>
    <n v="0.22389999999999999"/>
    <n v="3"/>
    <n v="30"/>
    <n v="33"/>
    <x v="2"/>
    <s v="More Than Mild"/>
    <s v="Rush Hour"/>
    <x v="0"/>
    <x v="1"/>
  </r>
  <r>
    <n v="382"/>
    <x v="16"/>
    <x v="0"/>
    <n v="0"/>
    <n v="1"/>
    <x v="9"/>
    <b v="1"/>
    <n v="1"/>
    <x v="1"/>
    <n v="0.16"/>
    <n v="0.1515"/>
    <n v="0.47"/>
    <n v="0.22389999999999999"/>
    <n v="8"/>
    <n v="39"/>
    <n v="47"/>
    <x v="2"/>
    <s v="More Than Mild"/>
    <s v="Rush Hour"/>
    <x v="0"/>
    <x v="1"/>
  </r>
  <r>
    <n v="383"/>
    <x v="16"/>
    <x v="0"/>
    <n v="0"/>
    <n v="1"/>
    <x v="10"/>
    <b v="1"/>
    <n v="1"/>
    <x v="1"/>
    <n v="0.16"/>
    <n v="0.1515"/>
    <n v="0.5"/>
    <n v="0.25369999999999998"/>
    <n v="7"/>
    <n v="50"/>
    <n v="57"/>
    <x v="2"/>
    <s v="More Than Mild"/>
    <s v="Normal"/>
    <x v="1"/>
    <x v="1"/>
  </r>
  <r>
    <n v="384"/>
    <x v="16"/>
    <x v="0"/>
    <n v="0"/>
    <n v="1"/>
    <x v="11"/>
    <b v="1"/>
    <n v="1"/>
    <x v="1"/>
    <n v="0.16"/>
    <n v="0.1515"/>
    <n v="0.55000000000000004"/>
    <n v="0.19400000000000001"/>
    <n v="9"/>
    <n v="55"/>
    <n v="64"/>
    <x v="2"/>
    <s v="More Than Mild"/>
    <s v="Normal"/>
    <x v="1"/>
    <x v="1"/>
  </r>
  <r>
    <n v="385"/>
    <x v="16"/>
    <x v="0"/>
    <n v="0"/>
    <n v="1"/>
    <x v="12"/>
    <b v="1"/>
    <n v="1"/>
    <x v="1"/>
    <n v="0.18"/>
    <n v="0.19700000000000001"/>
    <n v="0.47"/>
    <n v="0.1343"/>
    <n v="10"/>
    <n v="70"/>
    <n v="80"/>
    <x v="2"/>
    <s v="More Than Mild"/>
    <s v="Normal"/>
    <x v="1"/>
    <x v="2"/>
  </r>
  <r>
    <n v="386"/>
    <x v="16"/>
    <x v="0"/>
    <n v="0"/>
    <n v="1"/>
    <x v="13"/>
    <b v="1"/>
    <n v="1"/>
    <x v="1"/>
    <n v="0.18"/>
    <n v="0.19700000000000001"/>
    <n v="0.47"/>
    <n v="0.1343"/>
    <n v="13"/>
    <n v="80"/>
    <n v="93"/>
    <x v="2"/>
    <s v="More Than Mild"/>
    <s v="Normal"/>
    <x v="1"/>
    <x v="2"/>
  </r>
  <r>
    <n v="387"/>
    <x v="16"/>
    <x v="0"/>
    <n v="0"/>
    <n v="1"/>
    <x v="14"/>
    <b v="1"/>
    <n v="1"/>
    <x v="1"/>
    <n v="0.18"/>
    <n v="0.21210000000000001"/>
    <n v="0.43"/>
    <n v="0.1045"/>
    <n v="12"/>
    <n v="74"/>
    <n v="86"/>
    <x v="2"/>
    <s v="More Than Mild"/>
    <s v="Normal"/>
    <x v="1"/>
    <x v="2"/>
  </r>
  <r>
    <n v="388"/>
    <x v="16"/>
    <x v="0"/>
    <n v="0"/>
    <n v="1"/>
    <x v="15"/>
    <b v="1"/>
    <n v="1"/>
    <x v="1"/>
    <n v="0.2"/>
    <n v="0.21210000000000001"/>
    <n v="0.47"/>
    <n v="0.16420000000000001"/>
    <n v="21"/>
    <n v="72"/>
    <n v="93"/>
    <x v="2"/>
    <s v="More Than Mild"/>
    <s v="Normal"/>
    <x v="1"/>
    <x v="2"/>
  </r>
  <r>
    <n v="389"/>
    <x v="16"/>
    <x v="0"/>
    <n v="0"/>
    <n v="1"/>
    <x v="16"/>
    <b v="1"/>
    <n v="1"/>
    <x v="1"/>
    <n v="0.2"/>
    <n v="0.21210000000000001"/>
    <n v="0.47"/>
    <n v="0.16420000000000001"/>
    <n v="6"/>
    <n v="76"/>
    <n v="82"/>
    <x v="2"/>
    <s v="More Than Mild"/>
    <s v="Normal"/>
    <x v="1"/>
    <x v="2"/>
  </r>
  <r>
    <n v="390"/>
    <x v="16"/>
    <x v="0"/>
    <n v="0"/>
    <n v="1"/>
    <x v="17"/>
    <b v="1"/>
    <n v="1"/>
    <x v="0"/>
    <n v="0.2"/>
    <n v="0.19700000000000001"/>
    <n v="0.51"/>
    <n v="0.19400000000000001"/>
    <n v="4"/>
    <n v="67"/>
    <n v="71"/>
    <x v="2"/>
    <s v="Mild Cold"/>
    <s v="Rush Hour"/>
    <x v="1"/>
    <x v="2"/>
  </r>
  <r>
    <n v="391"/>
    <x v="16"/>
    <x v="0"/>
    <n v="0"/>
    <n v="1"/>
    <x v="18"/>
    <b v="1"/>
    <n v="1"/>
    <x v="1"/>
    <n v="0.18"/>
    <n v="0.16669999999999999"/>
    <n v="0.55000000000000004"/>
    <n v="0.25369999999999998"/>
    <n v="7"/>
    <n v="85"/>
    <n v="92"/>
    <x v="2"/>
    <s v="More Than Mild"/>
    <s v="Rush Hour"/>
    <x v="1"/>
    <x v="3"/>
  </r>
  <r>
    <n v="392"/>
    <x v="16"/>
    <x v="0"/>
    <n v="0"/>
    <n v="1"/>
    <x v="19"/>
    <b v="1"/>
    <n v="1"/>
    <x v="2"/>
    <n v="0.18"/>
    <n v="0.18179999999999999"/>
    <n v="0.59"/>
    <n v="0.19400000000000001"/>
    <n v="2"/>
    <n v="58"/>
    <n v="60"/>
    <x v="2"/>
    <s v="Dark Cloude"/>
    <s v="Rush Hour"/>
    <x v="1"/>
    <x v="3"/>
  </r>
  <r>
    <n v="393"/>
    <x v="16"/>
    <x v="0"/>
    <n v="0"/>
    <n v="1"/>
    <x v="20"/>
    <b v="1"/>
    <n v="1"/>
    <x v="2"/>
    <n v="0.16"/>
    <n v="0.1515"/>
    <n v="0.8"/>
    <n v="0.19400000000000001"/>
    <n v="4"/>
    <n v="29"/>
    <n v="33"/>
    <x v="2"/>
    <s v="Dark Cloude"/>
    <s v="Normal"/>
    <x v="0"/>
    <x v="3"/>
  </r>
  <r>
    <n v="394"/>
    <x v="16"/>
    <x v="0"/>
    <n v="0"/>
    <n v="1"/>
    <x v="21"/>
    <b v="1"/>
    <n v="1"/>
    <x v="2"/>
    <n v="0.16"/>
    <n v="0.1515"/>
    <n v="0.8"/>
    <n v="0.19400000000000001"/>
    <n v="3"/>
    <n v="24"/>
    <n v="27"/>
    <x v="2"/>
    <s v="Dark Cloude"/>
    <s v="Normal"/>
    <x v="0"/>
    <x v="3"/>
  </r>
  <r>
    <n v="395"/>
    <x v="16"/>
    <x v="0"/>
    <n v="0"/>
    <n v="1"/>
    <x v="22"/>
    <b v="1"/>
    <n v="1"/>
    <x v="2"/>
    <n v="0.14000000000000001"/>
    <n v="0.1212"/>
    <n v="0.93"/>
    <n v="0.25369999999999998"/>
    <n v="0"/>
    <n v="13"/>
    <n v="13"/>
    <x v="2"/>
    <s v="Dark Cloude"/>
    <s v="Normal"/>
    <x v="0"/>
    <x v="3"/>
  </r>
  <r>
    <n v="396"/>
    <x v="16"/>
    <x v="0"/>
    <n v="0"/>
    <n v="1"/>
    <x v="23"/>
    <b v="1"/>
    <n v="1"/>
    <x v="2"/>
    <n v="0.16"/>
    <n v="0.13639999999999999"/>
    <n v="0.86"/>
    <n v="0.28360000000000002"/>
    <n v="1"/>
    <n v="3"/>
    <n v="4"/>
    <x v="2"/>
    <s v="Dark Cloude"/>
    <s v="Normal"/>
    <x v="0"/>
    <x v="3"/>
  </r>
  <r>
    <n v="397"/>
    <x v="17"/>
    <x v="0"/>
    <n v="0"/>
    <n v="1"/>
    <x v="12"/>
    <b v="0"/>
    <n v="2"/>
    <x v="1"/>
    <n v="0.2"/>
    <n v="0.18179999999999999"/>
    <n v="0.86"/>
    <n v="0.32840000000000003"/>
    <n v="0"/>
    <n v="3"/>
    <n v="3"/>
    <x v="3"/>
    <s v="More Than Mild"/>
    <s v="Normal"/>
    <x v="0"/>
    <x v="2"/>
  </r>
  <r>
    <n v="398"/>
    <x v="17"/>
    <x v="0"/>
    <n v="0"/>
    <n v="1"/>
    <x v="13"/>
    <b v="0"/>
    <n v="2"/>
    <x v="1"/>
    <n v="0.2"/>
    <n v="0.19700000000000001"/>
    <n v="0.86"/>
    <n v="0.22389999999999999"/>
    <n v="0"/>
    <n v="22"/>
    <n v="22"/>
    <x v="3"/>
    <s v="More Than Mild"/>
    <s v="Normal"/>
    <x v="0"/>
    <x v="2"/>
  </r>
  <r>
    <n v="399"/>
    <x v="17"/>
    <x v="0"/>
    <n v="0"/>
    <n v="1"/>
    <x v="14"/>
    <b v="0"/>
    <n v="2"/>
    <x v="1"/>
    <n v="0.22"/>
    <n v="0.2273"/>
    <n v="0.8"/>
    <n v="0.16420000000000001"/>
    <n v="2"/>
    <n v="26"/>
    <n v="28"/>
    <x v="3"/>
    <s v="More Than Mild"/>
    <s v="Normal"/>
    <x v="0"/>
    <x v="2"/>
  </r>
  <r>
    <n v="400"/>
    <x v="17"/>
    <x v="0"/>
    <n v="0"/>
    <n v="1"/>
    <x v="15"/>
    <b v="0"/>
    <n v="2"/>
    <x v="1"/>
    <n v="0.22"/>
    <n v="0.2273"/>
    <n v="0.87"/>
    <n v="0.16420000000000001"/>
    <n v="3"/>
    <n v="32"/>
    <n v="35"/>
    <x v="3"/>
    <s v="More Than Mild"/>
    <s v="Normal"/>
    <x v="0"/>
    <x v="2"/>
  </r>
  <r>
    <n v="401"/>
    <x v="17"/>
    <x v="0"/>
    <n v="0"/>
    <n v="1"/>
    <x v="16"/>
    <b v="0"/>
    <n v="2"/>
    <x v="1"/>
    <n v="0.22"/>
    <n v="0.2273"/>
    <n v="0.87"/>
    <n v="0.19400000000000001"/>
    <n v="0"/>
    <n v="61"/>
    <n v="61"/>
    <x v="3"/>
    <s v="More Than Mild"/>
    <s v="Normal"/>
    <x v="1"/>
    <x v="2"/>
  </r>
  <r>
    <n v="402"/>
    <x v="17"/>
    <x v="0"/>
    <n v="0"/>
    <n v="1"/>
    <x v="17"/>
    <b v="0"/>
    <n v="2"/>
    <x v="1"/>
    <n v="0.22"/>
    <n v="0.2273"/>
    <n v="0.82"/>
    <n v="0.19400000000000001"/>
    <n v="1"/>
    <n v="124"/>
    <n v="125"/>
    <x v="3"/>
    <s v="More Than Mild"/>
    <s v="Rush Hour"/>
    <x v="1"/>
    <x v="2"/>
  </r>
  <r>
    <n v="403"/>
    <x v="17"/>
    <x v="0"/>
    <n v="0"/>
    <n v="1"/>
    <x v="18"/>
    <b v="0"/>
    <n v="2"/>
    <x v="1"/>
    <n v="0.22"/>
    <n v="0.2273"/>
    <n v="0.8"/>
    <n v="0.16420000000000001"/>
    <n v="1"/>
    <n v="132"/>
    <n v="133"/>
    <x v="3"/>
    <s v="More Than Mild"/>
    <s v="Rush Hour"/>
    <x v="1"/>
    <x v="3"/>
  </r>
  <r>
    <n v="404"/>
    <x v="17"/>
    <x v="0"/>
    <n v="0"/>
    <n v="1"/>
    <x v="19"/>
    <b v="0"/>
    <n v="2"/>
    <x v="1"/>
    <n v="0.22"/>
    <n v="0.2273"/>
    <n v="0.8"/>
    <n v="0.1343"/>
    <n v="1"/>
    <n v="98"/>
    <n v="99"/>
    <x v="3"/>
    <s v="More Than Mild"/>
    <s v="Rush Hour"/>
    <x v="1"/>
    <x v="3"/>
  </r>
  <r>
    <n v="405"/>
    <x v="17"/>
    <x v="0"/>
    <n v="0"/>
    <n v="1"/>
    <x v="20"/>
    <b v="0"/>
    <n v="2"/>
    <x v="1"/>
    <n v="0.22"/>
    <n v="0.2727"/>
    <n v="0.87"/>
    <n v="0"/>
    <n v="0"/>
    <n v="83"/>
    <n v="83"/>
    <x v="3"/>
    <s v="More Than Mild"/>
    <s v="Normal"/>
    <x v="1"/>
    <x v="3"/>
  </r>
  <r>
    <n v="406"/>
    <x v="17"/>
    <x v="0"/>
    <n v="0"/>
    <n v="1"/>
    <x v="21"/>
    <b v="0"/>
    <n v="2"/>
    <x v="1"/>
    <n v="0.22"/>
    <n v="0.2424"/>
    <n v="0.93"/>
    <n v="0.1045"/>
    <n v="0"/>
    <n v="41"/>
    <n v="41"/>
    <x v="3"/>
    <s v="More Than Mild"/>
    <s v="Normal"/>
    <x v="0"/>
    <x v="3"/>
  </r>
  <r>
    <n v="407"/>
    <x v="17"/>
    <x v="0"/>
    <n v="0"/>
    <n v="1"/>
    <x v="22"/>
    <b v="0"/>
    <n v="2"/>
    <x v="1"/>
    <n v="0.22"/>
    <n v="0.2576"/>
    <n v="0.93"/>
    <n v="8.9599999999999999E-2"/>
    <n v="0"/>
    <n v="33"/>
    <n v="33"/>
    <x v="3"/>
    <s v="More Than Mild"/>
    <s v="Normal"/>
    <x v="0"/>
    <x v="3"/>
  </r>
  <r>
    <n v="408"/>
    <x v="17"/>
    <x v="0"/>
    <n v="0"/>
    <n v="1"/>
    <x v="23"/>
    <b v="0"/>
    <n v="2"/>
    <x v="1"/>
    <n v="0.22"/>
    <n v="0.2727"/>
    <n v="0.93"/>
    <n v="0"/>
    <n v="1"/>
    <n v="19"/>
    <n v="20"/>
    <x v="3"/>
    <s v="More Than Mild"/>
    <s v="Normal"/>
    <x v="0"/>
    <x v="3"/>
  </r>
  <r>
    <n v="409"/>
    <x v="18"/>
    <x v="0"/>
    <n v="0"/>
    <n v="1"/>
    <x v="0"/>
    <b v="0"/>
    <n v="3"/>
    <x v="1"/>
    <n v="0.22"/>
    <n v="0.2727"/>
    <n v="0.93"/>
    <n v="0"/>
    <n v="0"/>
    <n v="3"/>
    <n v="3"/>
    <x v="4"/>
    <s v="More Than Mild"/>
    <s v="Normal"/>
    <x v="0"/>
    <x v="0"/>
  </r>
  <r>
    <n v="410"/>
    <x v="18"/>
    <x v="0"/>
    <n v="0"/>
    <n v="1"/>
    <x v="1"/>
    <b v="0"/>
    <n v="3"/>
    <x v="2"/>
    <n v="0.22"/>
    <n v="0.2273"/>
    <n v="0.93"/>
    <n v="0.1343"/>
    <n v="1"/>
    <n v="6"/>
    <n v="7"/>
    <x v="4"/>
    <s v="Dark Cloude"/>
    <s v="Normal"/>
    <x v="0"/>
    <x v="0"/>
  </r>
  <r>
    <n v="411"/>
    <x v="18"/>
    <x v="0"/>
    <n v="0"/>
    <n v="1"/>
    <x v="2"/>
    <b v="0"/>
    <n v="3"/>
    <x v="2"/>
    <n v="0.22"/>
    <n v="0.2273"/>
    <n v="0.93"/>
    <n v="0.1343"/>
    <n v="0"/>
    <n v="3"/>
    <n v="3"/>
    <x v="4"/>
    <s v="Dark Cloude"/>
    <s v="Normal"/>
    <x v="0"/>
    <x v="0"/>
  </r>
  <r>
    <n v="412"/>
    <x v="18"/>
    <x v="0"/>
    <n v="0"/>
    <n v="1"/>
    <x v="4"/>
    <b v="0"/>
    <n v="3"/>
    <x v="2"/>
    <n v="0.22"/>
    <n v="0.2273"/>
    <n v="0.93"/>
    <n v="0.1343"/>
    <n v="1"/>
    <n v="1"/>
    <n v="2"/>
    <x v="4"/>
    <s v="Dark Cloude"/>
    <s v="Normal"/>
    <x v="0"/>
    <x v="0"/>
  </r>
  <r>
    <n v="413"/>
    <x v="18"/>
    <x v="0"/>
    <n v="0"/>
    <n v="1"/>
    <x v="5"/>
    <b v="0"/>
    <n v="3"/>
    <x v="1"/>
    <n v="0.22"/>
    <n v="0.2576"/>
    <n v="0.93"/>
    <n v="8.9599999999999999E-2"/>
    <n v="0"/>
    <n v="7"/>
    <n v="7"/>
    <x v="4"/>
    <s v="More Than Mild"/>
    <s v="Normal"/>
    <x v="0"/>
    <x v="0"/>
  </r>
  <r>
    <n v="414"/>
    <x v="18"/>
    <x v="0"/>
    <n v="0"/>
    <n v="1"/>
    <x v="6"/>
    <b v="0"/>
    <n v="3"/>
    <x v="1"/>
    <n v="0.22"/>
    <n v="0.2576"/>
    <n v="0.93"/>
    <n v="8.9599999999999999E-2"/>
    <n v="0"/>
    <n v="32"/>
    <n v="32"/>
    <x v="4"/>
    <s v="More Than Mild"/>
    <s v="Normal"/>
    <x v="0"/>
    <x v="1"/>
  </r>
  <r>
    <n v="415"/>
    <x v="18"/>
    <x v="0"/>
    <n v="0"/>
    <n v="1"/>
    <x v="7"/>
    <b v="0"/>
    <n v="3"/>
    <x v="1"/>
    <n v="0.24"/>
    <n v="0.2576"/>
    <n v="0.92"/>
    <n v="0.1045"/>
    <n v="1"/>
    <n v="89"/>
    <n v="90"/>
    <x v="4"/>
    <s v="More Than Mild"/>
    <s v="Rush Hour"/>
    <x v="1"/>
    <x v="1"/>
  </r>
  <r>
    <n v="416"/>
    <x v="18"/>
    <x v="0"/>
    <n v="0"/>
    <n v="1"/>
    <x v="8"/>
    <b v="0"/>
    <n v="3"/>
    <x v="1"/>
    <n v="0.24"/>
    <n v="0.2576"/>
    <n v="0.93"/>
    <n v="0.1045"/>
    <n v="1"/>
    <n v="196"/>
    <n v="197"/>
    <x v="4"/>
    <s v="More Than Mild"/>
    <s v="Rush Hour"/>
    <x v="2"/>
    <x v="1"/>
  </r>
  <r>
    <n v="417"/>
    <x v="18"/>
    <x v="0"/>
    <n v="0"/>
    <n v="1"/>
    <x v="9"/>
    <b v="0"/>
    <n v="3"/>
    <x v="1"/>
    <n v="0.24"/>
    <n v="0.2576"/>
    <n v="0.93"/>
    <n v="0.1045"/>
    <n v="2"/>
    <n v="107"/>
    <n v="109"/>
    <x v="4"/>
    <s v="More Than Mild"/>
    <s v="Rush Hour"/>
    <x v="1"/>
    <x v="1"/>
  </r>
  <r>
    <n v="418"/>
    <x v="18"/>
    <x v="0"/>
    <n v="0"/>
    <n v="1"/>
    <x v="10"/>
    <b v="0"/>
    <n v="3"/>
    <x v="1"/>
    <n v="0.26"/>
    <n v="0.2727"/>
    <n v="0.93"/>
    <n v="0.1343"/>
    <n v="1"/>
    <n v="46"/>
    <n v="47"/>
    <x v="4"/>
    <s v="More Than Mild"/>
    <s v="Normal"/>
    <x v="0"/>
    <x v="1"/>
  </r>
  <r>
    <n v="419"/>
    <x v="18"/>
    <x v="0"/>
    <n v="0"/>
    <n v="1"/>
    <x v="11"/>
    <b v="0"/>
    <n v="3"/>
    <x v="1"/>
    <n v="0.28000000000000003"/>
    <n v="0.30299999999999999"/>
    <n v="0.87"/>
    <n v="8.9599999999999999E-2"/>
    <n v="5"/>
    <n v="47"/>
    <n v="52"/>
    <x v="4"/>
    <s v="More Than Mild"/>
    <s v="Normal"/>
    <x v="1"/>
    <x v="1"/>
  </r>
  <r>
    <n v="420"/>
    <x v="18"/>
    <x v="0"/>
    <n v="0"/>
    <n v="1"/>
    <x v="12"/>
    <b v="0"/>
    <n v="3"/>
    <x v="1"/>
    <n v="0.3"/>
    <n v="0.31819999999999998"/>
    <n v="0.81"/>
    <n v="8.9599999999999999E-2"/>
    <n v="5"/>
    <n v="65"/>
    <n v="70"/>
    <x v="4"/>
    <s v="More Than Mild"/>
    <s v="Normal"/>
    <x v="1"/>
    <x v="2"/>
  </r>
  <r>
    <n v="421"/>
    <x v="18"/>
    <x v="0"/>
    <n v="0"/>
    <n v="1"/>
    <x v="13"/>
    <b v="0"/>
    <n v="3"/>
    <x v="0"/>
    <n v="0.4"/>
    <n v="0.40910000000000002"/>
    <n v="0.62"/>
    <n v="0.28360000000000002"/>
    <n v="11"/>
    <n v="67"/>
    <n v="78"/>
    <x v="4"/>
    <s v="Mild Cold"/>
    <s v="Normal"/>
    <x v="1"/>
    <x v="2"/>
  </r>
  <r>
    <n v="422"/>
    <x v="18"/>
    <x v="0"/>
    <n v="0"/>
    <n v="1"/>
    <x v="14"/>
    <b v="0"/>
    <n v="3"/>
    <x v="0"/>
    <n v="0.4"/>
    <n v="0.40910000000000002"/>
    <n v="0.57999999999999996"/>
    <n v="0.25369999999999998"/>
    <n v="7"/>
    <n v="68"/>
    <n v="75"/>
    <x v="4"/>
    <s v="Mild Cold"/>
    <s v="Normal"/>
    <x v="1"/>
    <x v="2"/>
  </r>
  <r>
    <n v="423"/>
    <x v="18"/>
    <x v="0"/>
    <n v="0"/>
    <n v="1"/>
    <x v="15"/>
    <b v="0"/>
    <n v="3"/>
    <x v="0"/>
    <n v="0.4"/>
    <n v="0.40910000000000002"/>
    <n v="0.54"/>
    <n v="0.28360000000000002"/>
    <n v="4"/>
    <n v="78"/>
    <n v="82"/>
    <x v="4"/>
    <s v="Mild Cold"/>
    <s v="Normal"/>
    <x v="1"/>
    <x v="2"/>
  </r>
  <r>
    <n v="424"/>
    <x v="18"/>
    <x v="0"/>
    <n v="0"/>
    <n v="1"/>
    <x v="16"/>
    <b v="0"/>
    <n v="3"/>
    <x v="0"/>
    <n v="0.38"/>
    <n v="0.39389999999999997"/>
    <n v="0.57999999999999996"/>
    <n v="0.3881"/>
    <n v="10"/>
    <n v="94"/>
    <n v="104"/>
    <x v="4"/>
    <s v="Mild Cold"/>
    <s v="Normal"/>
    <x v="1"/>
    <x v="2"/>
  </r>
  <r>
    <n v="425"/>
    <x v="18"/>
    <x v="0"/>
    <n v="0"/>
    <n v="1"/>
    <x v="17"/>
    <b v="0"/>
    <n v="3"/>
    <x v="0"/>
    <n v="0.36"/>
    <n v="0.33329999999999999"/>
    <n v="0.56999999999999995"/>
    <n v="0.32840000000000003"/>
    <n v="7"/>
    <n v="190"/>
    <n v="197"/>
    <x v="4"/>
    <s v="Mild Cold"/>
    <s v="Rush Hour"/>
    <x v="2"/>
    <x v="2"/>
  </r>
  <r>
    <n v="426"/>
    <x v="18"/>
    <x v="0"/>
    <n v="0"/>
    <n v="1"/>
    <x v="18"/>
    <b v="0"/>
    <n v="3"/>
    <x v="0"/>
    <n v="0.34"/>
    <n v="0.31819999999999998"/>
    <n v="0.61"/>
    <n v="0.28360000000000002"/>
    <n v="5"/>
    <n v="156"/>
    <n v="161"/>
    <x v="4"/>
    <s v="Mild Cold"/>
    <s v="Rush Hour"/>
    <x v="2"/>
    <x v="3"/>
  </r>
  <r>
    <n v="427"/>
    <x v="18"/>
    <x v="0"/>
    <n v="0"/>
    <n v="1"/>
    <x v="19"/>
    <b v="0"/>
    <n v="3"/>
    <x v="0"/>
    <n v="0.32"/>
    <n v="0.28789999999999999"/>
    <n v="0.56999999999999995"/>
    <n v="0.41789999999999999"/>
    <n v="4"/>
    <n v="108"/>
    <n v="112"/>
    <x v="4"/>
    <s v="Mild Cold"/>
    <s v="Rush Hour"/>
    <x v="1"/>
    <x v="3"/>
  </r>
  <r>
    <n v="428"/>
    <x v="18"/>
    <x v="0"/>
    <n v="0"/>
    <n v="1"/>
    <x v="20"/>
    <b v="0"/>
    <n v="3"/>
    <x v="0"/>
    <n v="0.32"/>
    <n v="0.30299999999999999"/>
    <n v="0.49"/>
    <n v="0.29849999999999999"/>
    <n v="2"/>
    <n v="74"/>
    <n v="76"/>
    <x v="4"/>
    <s v="Mild Cold"/>
    <s v="Normal"/>
    <x v="1"/>
    <x v="3"/>
  </r>
  <r>
    <n v="429"/>
    <x v="18"/>
    <x v="0"/>
    <n v="0"/>
    <n v="1"/>
    <x v="21"/>
    <b v="0"/>
    <n v="3"/>
    <x v="0"/>
    <n v="0.32"/>
    <n v="0.28789999999999999"/>
    <n v="0.49"/>
    <n v="0.41789999999999999"/>
    <n v="4"/>
    <n v="55"/>
    <n v="59"/>
    <x v="4"/>
    <s v="Mild Cold"/>
    <s v="Normal"/>
    <x v="1"/>
    <x v="3"/>
  </r>
  <r>
    <n v="430"/>
    <x v="18"/>
    <x v="0"/>
    <n v="0"/>
    <n v="1"/>
    <x v="22"/>
    <b v="0"/>
    <n v="3"/>
    <x v="0"/>
    <n v="0.3"/>
    <n v="0.30299999999999999"/>
    <n v="0.52"/>
    <n v="0.16420000000000001"/>
    <n v="6"/>
    <n v="53"/>
    <n v="59"/>
    <x v="4"/>
    <s v="Mild Cold"/>
    <s v="Normal"/>
    <x v="1"/>
    <x v="3"/>
  </r>
  <r>
    <n v="431"/>
    <x v="18"/>
    <x v="0"/>
    <n v="0"/>
    <n v="1"/>
    <x v="23"/>
    <b v="0"/>
    <n v="3"/>
    <x v="0"/>
    <n v="0.3"/>
    <n v="0.2727"/>
    <n v="0.52"/>
    <n v="0.4627"/>
    <n v="1"/>
    <n v="27"/>
    <n v="28"/>
    <x v="4"/>
    <s v="Mild Cold"/>
    <s v="Normal"/>
    <x v="0"/>
    <x v="3"/>
  </r>
  <r>
    <n v="432"/>
    <x v="19"/>
    <x v="0"/>
    <n v="0"/>
    <n v="1"/>
    <x v="0"/>
    <b v="0"/>
    <n v="4"/>
    <x v="0"/>
    <n v="0.26"/>
    <n v="0.2273"/>
    <n v="0.56000000000000005"/>
    <n v="0.3881"/>
    <n v="5"/>
    <n v="8"/>
    <n v="13"/>
    <x v="5"/>
    <s v="Mild Cold"/>
    <s v="Normal"/>
    <x v="0"/>
    <x v="0"/>
  </r>
  <r>
    <n v="433"/>
    <x v="19"/>
    <x v="0"/>
    <n v="0"/>
    <n v="1"/>
    <x v="1"/>
    <b v="0"/>
    <n v="4"/>
    <x v="0"/>
    <n v="0.26"/>
    <n v="0.2727"/>
    <n v="0.56000000000000005"/>
    <n v="0"/>
    <n v="2"/>
    <n v="3"/>
    <n v="5"/>
    <x v="5"/>
    <s v="Mild Cold"/>
    <s v="Normal"/>
    <x v="0"/>
    <x v="0"/>
  </r>
  <r>
    <n v="434"/>
    <x v="19"/>
    <x v="0"/>
    <n v="0"/>
    <n v="1"/>
    <x v="2"/>
    <b v="0"/>
    <n v="4"/>
    <x v="0"/>
    <n v="0.26"/>
    <n v="0.2727"/>
    <n v="0.56000000000000005"/>
    <n v="0"/>
    <n v="0"/>
    <n v="2"/>
    <n v="2"/>
    <x v="5"/>
    <s v="Mild Cold"/>
    <s v="Normal"/>
    <x v="0"/>
    <x v="0"/>
  </r>
  <r>
    <n v="435"/>
    <x v="19"/>
    <x v="0"/>
    <n v="0"/>
    <n v="1"/>
    <x v="3"/>
    <b v="0"/>
    <n v="4"/>
    <x v="0"/>
    <n v="0.26"/>
    <n v="0.2576"/>
    <n v="0.56000000000000005"/>
    <n v="0.16420000000000001"/>
    <n v="0"/>
    <n v="1"/>
    <n v="1"/>
    <x v="5"/>
    <s v="Mild Cold"/>
    <s v="Normal"/>
    <x v="0"/>
    <x v="0"/>
  </r>
  <r>
    <n v="436"/>
    <x v="19"/>
    <x v="0"/>
    <n v="0"/>
    <n v="1"/>
    <x v="4"/>
    <b v="0"/>
    <n v="4"/>
    <x v="0"/>
    <n v="0.26"/>
    <n v="0.2576"/>
    <n v="0.56000000000000005"/>
    <n v="0.16420000000000001"/>
    <n v="0"/>
    <n v="1"/>
    <n v="1"/>
    <x v="5"/>
    <s v="Mild Cold"/>
    <s v="Normal"/>
    <x v="0"/>
    <x v="0"/>
  </r>
  <r>
    <n v="437"/>
    <x v="19"/>
    <x v="0"/>
    <n v="0"/>
    <n v="1"/>
    <x v="5"/>
    <b v="0"/>
    <n v="4"/>
    <x v="0"/>
    <n v="0.24"/>
    <n v="0.2273"/>
    <n v="0.6"/>
    <n v="0.22389999999999999"/>
    <n v="0"/>
    <n v="6"/>
    <n v="6"/>
    <x v="5"/>
    <s v="Mild Cold"/>
    <s v="Normal"/>
    <x v="0"/>
    <x v="0"/>
  </r>
  <r>
    <n v="438"/>
    <x v="19"/>
    <x v="0"/>
    <n v="0"/>
    <n v="1"/>
    <x v="6"/>
    <b v="0"/>
    <n v="4"/>
    <x v="0"/>
    <n v="0.22"/>
    <n v="0.21210000000000001"/>
    <n v="0.6"/>
    <n v="0.22389999999999999"/>
    <n v="0"/>
    <n v="35"/>
    <n v="35"/>
    <x v="5"/>
    <s v="Mild Cold"/>
    <s v="Normal"/>
    <x v="0"/>
    <x v="1"/>
  </r>
  <r>
    <n v="439"/>
    <x v="19"/>
    <x v="0"/>
    <n v="0"/>
    <n v="1"/>
    <x v="7"/>
    <b v="0"/>
    <n v="4"/>
    <x v="0"/>
    <n v="0.22"/>
    <n v="0.21210000000000001"/>
    <n v="0.55000000000000004"/>
    <n v="0.22389999999999999"/>
    <n v="1"/>
    <n v="100"/>
    <n v="101"/>
    <x v="5"/>
    <s v="Mild Cold"/>
    <s v="Rush Hour"/>
    <x v="1"/>
    <x v="1"/>
  </r>
  <r>
    <n v="440"/>
    <x v="19"/>
    <x v="0"/>
    <n v="0"/>
    <n v="1"/>
    <x v="8"/>
    <b v="0"/>
    <n v="4"/>
    <x v="0"/>
    <n v="0.22"/>
    <n v="0.21210000000000001"/>
    <n v="0.55000000000000004"/>
    <n v="0.28360000000000002"/>
    <n v="2"/>
    <n v="247"/>
    <n v="249"/>
    <x v="5"/>
    <s v="Mild Cold"/>
    <s v="Rush Hour"/>
    <x v="2"/>
    <x v="1"/>
  </r>
  <r>
    <n v="441"/>
    <x v="19"/>
    <x v="0"/>
    <n v="0"/>
    <n v="1"/>
    <x v="9"/>
    <b v="0"/>
    <n v="4"/>
    <x v="1"/>
    <n v="0.24"/>
    <n v="0.2273"/>
    <n v="0.52"/>
    <n v="0.22389999999999999"/>
    <n v="3"/>
    <n v="140"/>
    <n v="143"/>
    <x v="5"/>
    <s v="More Than Mild"/>
    <s v="Rush Hour"/>
    <x v="1"/>
    <x v="1"/>
  </r>
  <r>
    <n v="442"/>
    <x v="19"/>
    <x v="0"/>
    <n v="0"/>
    <n v="1"/>
    <x v="10"/>
    <b v="0"/>
    <n v="4"/>
    <x v="0"/>
    <n v="0.26"/>
    <n v="0.2273"/>
    <n v="0.48"/>
    <n v="0.29849999999999999"/>
    <n v="1"/>
    <n v="56"/>
    <n v="57"/>
    <x v="5"/>
    <s v="Mild Cold"/>
    <s v="Normal"/>
    <x v="1"/>
    <x v="1"/>
  </r>
  <r>
    <n v="443"/>
    <x v="19"/>
    <x v="0"/>
    <n v="0"/>
    <n v="1"/>
    <x v="11"/>
    <b v="0"/>
    <n v="4"/>
    <x v="1"/>
    <n v="0.28000000000000003"/>
    <n v="0.2727"/>
    <n v="0.45"/>
    <n v="0.16420000000000001"/>
    <n v="5"/>
    <n v="63"/>
    <n v="68"/>
    <x v="5"/>
    <s v="More Than Mild"/>
    <s v="Normal"/>
    <x v="1"/>
    <x v="1"/>
  </r>
  <r>
    <n v="444"/>
    <x v="19"/>
    <x v="0"/>
    <n v="0"/>
    <n v="1"/>
    <x v="12"/>
    <b v="0"/>
    <n v="4"/>
    <x v="1"/>
    <n v="0.3"/>
    <n v="0.33329999999999999"/>
    <n v="0.42"/>
    <n v="0"/>
    <n v="7"/>
    <n v="77"/>
    <n v="84"/>
    <x v="5"/>
    <s v="More Than Mild"/>
    <s v="Normal"/>
    <x v="1"/>
    <x v="2"/>
  </r>
  <r>
    <n v="445"/>
    <x v="19"/>
    <x v="0"/>
    <n v="0"/>
    <n v="1"/>
    <x v="13"/>
    <b v="0"/>
    <n v="4"/>
    <x v="1"/>
    <n v="0.28000000000000003"/>
    <n v="0.28789999999999999"/>
    <n v="0.45"/>
    <n v="0.1045"/>
    <n v="12"/>
    <n v="86"/>
    <n v="98"/>
    <x v="5"/>
    <s v="More Than Mild"/>
    <s v="Normal"/>
    <x v="1"/>
    <x v="2"/>
  </r>
  <r>
    <n v="446"/>
    <x v="19"/>
    <x v="0"/>
    <n v="0"/>
    <n v="1"/>
    <x v="14"/>
    <b v="0"/>
    <n v="4"/>
    <x v="1"/>
    <n v="0.3"/>
    <n v="0.30299999999999999"/>
    <n v="0.45"/>
    <n v="0.1343"/>
    <n v="6"/>
    <n v="75"/>
    <n v="81"/>
    <x v="5"/>
    <s v="More Than Mild"/>
    <s v="Normal"/>
    <x v="1"/>
    <x v="2"/>
  </r>
  <r>
    <n v="447"/>
    <x v="19"/>
    <x v="0"/>
    <n v="0"/>
    <n v="1"/>
    <x v="15"/>
    <b v="0"/>
    <n v="4"/>
    <x v="1"/>
    <n v="0.32"/>
    <n v="0.31819999999999998"/>
    <n v="0.45"/>
    <n v="0.19400000000000001"/>
    <n v="8"/>
    <n v="62"/>
    <n v="70"/>
    <x v="5"/>
    <s v="More Than Mild"/>
    <s v="Normal"/>
    <x v="1"/>
    <x v="2"/>
  </r>
  <r>
    <n v="448"/>
    <x v="19"/>
    <x v="0"/>
    <n v="0"/>
    <n v="1"/>
    <x v="16"/>
    <b v="0"/>
    <n v="4"/>
    <x v="1"/>
    <n v="0.3"/>
    <n v="0.30299999999999999"/>
    <n v="0.49"/>
    <n v="0.1343"/>
    <n v="8"/>
    <n v="83"/>
    <n v="91"/>
    <x v="5"/>
    <s v="More Than Mild"/>
    <s v="Normal"/>
    <x v="1"/>
    <x v="2"/>
  </r>
  <r>
    <n v="449"/>
    <x v="19"/>
    <x v="0"/>
    <n v="0"/>
    <n v="1"/>
    <x v="17"/>
    <b v="0"/>
    <n v="4"/>
    <x v="1"/>
    <n v="0.3"/>
    <n v="0.31819999999999998"/>
    <n v="0.49"/>
    <n v="0.1045"/>
    <n v="8"/>
    <n v="207"/>
    <n v="215"/>
    <x v="5"/>
    <s v="More Than Mild"/>
    <s v="Rush Hour"/>
    <x v="2"/>
    <x v="2"/>
  </r>
  <r>
    <n v="450"/>
    <x v="19"/>
    <x v="0"/>
    <n v="0"/>
    <n v="1"/>
    <x v="18"/>
    <b v="0"/>
    <n v="4"/>
    <x v="1"/>
    <n v="0.26"/>
    <n v="0.2576"/>
    <n v="0.56000000000000005"/>
    <n v="0.19400000000000001"/>
    <n v="1"/>
    <n v="184"/>
    <n v="185"/>
    <x v="5"/>
    <s v="More Than Mild"/>
    <s v="Rush Hour"/>
    <x v="2"/>
    <x v="3"/>
  </r>
  <r>
    <n v="451"/>
    <x v="19"/>
    <x v="0"/>
    <n v="0"/>
    <n v="1"/>
    <x v="19"/>
    <b v="0"/>
    <n v="4"/>
    <x v="0"/>
    <n v="0.26"/>
    <n v="0.2273"/>
    <n v="0.56000000000000005"/>
    <n v="0.32840000000000003"/>
    <n v="6"/>
    <n v="146"/>
    <n v="152"/>
    <x v="5"/>
    <s v="Mild Cold"/>
    <s v="Rush Hour"/>
    <x v="2"/>
    <x v="3"/>
  </r>
  <r>
    <n v="452"/>
    <x v="19"/>
    <x v="0"/>
    <n v="0"/>
    <n v="1"/>
    <x v="20"/>
    <b v="0"/>
    <n v="4"/>
    <x v="1"/>
    <n v="0.26"/>
    <n v="0.2424"/>
    <n v="0.6"/>
    <n v="0.28360000000000002"/>
    <n v="2"/>
    <n v="124"/>
    <n v="126"/>
    <x v="5"/>
    <s v="More Than Mild"/>
    <s v="Normal"/>
    <x v="1"/>
    <x v="3"/>
  </r>
  <r>
    <n v="453"/>
    <x v="19"/>
    <x v="0"/>
    <n v="0"/>
    <n v="1"/>
    <x v="21"/>
    <b v="0"/>
    <n v="4"/>
    <x v="1"/>
    <n v="0.24"/>
    <n v="0.2273"/>
    <n v="0.6"/>
    <n v="0.25369999999999998"/>
    <n v="3"/>
    <n v="54"/>
    <n v="57"/>
    <x v="5"/>
    <s v="More Than Mild"/>
    <s v="Normal"/>
    <x v="1"/>
    <x v="3"/>
  </r>
  <r>
    <n v="454"/>
    <x v="19"/>
    <x v="0"/>
    <n v="0"/>
    <n v="1"/>
    <x v="22"/>
    <b v="0"/>
    <n v="4"/>
    <x v="1"/>
    <n v="0.24"/>
    <n v="0.21210000000000001"/>
    <n v="0.65"/>
    <n v="0.28360000000000002"/>
    <n v="0"/>
    <n v="56"/>
    <n v="56"/>
    <x v="5"/>
    <s v="More Than Mild"/>
    <s v="Normal"/>
    <x v="1"/>
    <x v="3"/>
  </r>
  <r>
    <n v="455"/>
    <x v="19"/>
    <x v="0"/>
    <n v="0"/>
    <n v="1"/>
    <x v="23"/>
    <b v="0"/>
    <n v="4"/>
    <x v="1"/>
    <n v="0.24"/>
    <n v="0.21210000000000001"/>
    <n v="0.65"/>
    <n v="0.32840000000000003"/>
    <n v="3"/>
    <n v="28"/>
    <n v="31"/>
    <x v="5"/>
    <s v="More Than Mild"/>
    <s v="Normal"/>
    <x v="0"/>
    <x v="3"/>
  </r>
  <r>
    <n v="456"/>
    <x v="20"/>
    <x v="0"/>
    <n v="0"/>
    <n v="1"/>
    <x v="0"/>
    <b v="0"/>
    <n v="5"/>
    <x v="1"/>
    <n v="0.24"/>
    <n v="0.2273"/>
    <n v="0.7"/>
    <n v="0.25369999999999998"/>
    <n v="1"/>
    <n v="20"/>
    <n v="21"/>
    <x v="6"/>
    <s v="More Than Mild"/>
    <s v="Normal"/>
    <x v="0"/>
    <x v="0"/>
  </r>
  <r>
    <n v="457"/>
    <x v="20"/>
    <x v="0"/>
    <n v="0"/>
    <n v="1"/>
    <x v="1"/>
    <b v="0"/>
    <n v="5"/>
    <x v="1"/>
    <n v="0.24"/>
    <n v="0.2273"/>
    <n v="0.7"/>
    <n v="0.25369999999999998"/>
    <n v="0"/>
    <n v="6"/>
    <n v="6"/>
    <x v="6"/>
    <s v="More Than Mild"/>
    <s v="Normal"/>
    <x v="0"/>
    <x v="0"/>
  </r>
  <r>
    <n v="458"/>
    <x v="20"/>
    <x v="0"/>
    <n v="0"/>
    <n v="1"/>
    <x v="2"/>
    <b v="0"/>
    <n v="5"/>
    <x v="2"/>
    <n v="0.24"/>
    <n v="0.2424"/>
    <n v="0.75"/>
    <n v="0.16420000000000001"/>
    <n v="0"/>
    <n v="2"/>
    <n v="2"/>
    <x v="6"/>
    <s v="Dark Cloude"/>
    <s v="Normal"/>
    <x v="0"/>
    <x v="0"/>
  </r>
  <r>
    <n v="459"/>
    <x v="20"/>
    <x v="0"/>
    <n v="0"/>
    <n v="1"/>
    <x v="3"/>
    <b v="0"/>
    <n v="5"/>
    <x v="2"/>
    <n v="0.22"/>
    <n v="0.21210000000000001"/>
    <n v="0.8"/>
    <n v="0.29849999999999999"/>
    <n v="0"/>
    <n v="1"/>
    <n v="1"/>
    <x v="6"/>
    <s v="Dark Cloude"/>
    <s v="Normal"/>
    <x v="0"/>
    <x v="0"/>
  </r>
  <r>
    <n v="460"/>
    <x v="20"/>
    <x v="0"/>
    <n v="0"/>
    <n v="1"/>
    <x v="4"/>
    <b v="0"/>
    <n v="5"/>
    <x v="1"/>
    <n v="0.22"/>
    <n v="0.2576"/>
    <n v="0.87"/>
    <n v="8.9599999999999999E-2"/>
    <n v="0"/>
    <n v="1"/>
    <n v="1"/>
    <x v="6"/>
    <s v="More Than Mild"/>
    <s v="Normal"/>
    <x v="0"/>
    <x v="0"/>
  </r>
  <r>
    <n v="461"/>
    <x v="20"/>
    <x v="0"/>
    <n v="0"/>
    <n v="1"/>
    <x v="5"/>
    <b v="0"/>
    <n v="5"/>
    <x v="0"/>
    <n v="0.24"/>
    <n v="0.19700000000000001"/>
    <n v="0.6"/>
    <n v="0.41789999999999999"/>
    <n v="1"/>
    <n v="4"/>
    <n v="5"/>
    <x v="6"/>
    <s v="Mild Cold"/>
    <s v="Normal"/>
    <x v="0"/>
    <x v="0"/>
  </r>
  <r>
    <n v="462"/>
    <x v="20"/>
    <x v="0"/>
    <n v="0"/>
    <n v="1"/>
    <x v="6"/>
    <b v="0"/>
    <n v="5"/>
    <x v="0"/>
    <n v="0.22"/>
    <n v="0.21210000000000001"/>
    <n v="0.55000000000000004"/>
    <n v="0.25369999999999998"/>
    <n v="0"/>
    <n v="27"/>
    <n v="27"/>
    <x v="6"/>
    <s v="Mild Cold"/>
    <s v="Normal"/>
    <x v="0"/>
    <x v="1"/>
  </r>
  <r>
    <n v="463"/>
    <x v="20"/>
    <x v="0"/>
    <n v="0"/>
    <n v="1"/>
    <x v="7"/>
    <b v="0"/>
    <n v="5"/>
    <x v="0"/>
    <n v="0.2"/>
    <n v="0.18179999999999999"/>
    <n v="0.51"/>
    <n v="0.28360000000000002"/>
    <n v="2"/>
    <n v="66"/>
    <n v="68"/>
    <x v="6"/>
    <s v="Mild Cold"/>
    <s v="Rush Hour"/>
    <x v="1"/>
    <x v="1"/>
  </r>
  <r>
    <n v="464"/>
    <x v="20"/>
    <x v="0"/>
    <n v="0"/>
    <n v="1"/>
    <x v="8"/>
    <b v="0"/>
    <n v="5"/>
    <x v="0"/>
    <n v="0.2"/>
    <n v="0.18179999999999999"/>
    <n v="0.47"/>
    <n v="0.32840000000000003"/>
    <n v="7"/>
    <n v="210"/>
    <n v="217"/>
    <x v="6"/>
    <s v="Mild Cold"/>
    <s v="Rush Hour"/>
    <x v="2"/>
    <x v="1"/>
  </r>
  <r>
    <n v="465"/>
    <x v="20"/>
    <x v="0"/>
    <n v="0"/>
    <n v="1"/>
    <x v="9"/>
    <b v="0"/>
    <n v="5"/>
    <x v="0"/>
    <n v="0.2"/>
    <n v="0.18179999999999999"/>
    <n v="0.51"/>
    <n v="0.35820000000000002"/>
    <n v="7"/>
    <n v="159"/>
    <n v="166"/>
    <x v="6"/>
    <s v="Mild Cold"/>
    <s v="Rush Hour"/>
    <x v="2"/>
    <x v="1"/>
  </r>
  <r>
    <n v="466"/>
    <x v="20"/>
    <x v="0"/>
    <n v="0"/>
    <n v="1"/>
    <x v="10"/>
    <b v="0"/>
    <n v="5"/>
    <x v="0"/>
    <n v="0.2"/>
    <n v="0.16669999999999999"/>
    <n v="0.47"/>
    <n v="0.4627"/>
    <n v="6"/>
    <n v="57"/>
    <n v="63"/>
    <x v="6"/>
    <s v="Mild Cold"/>
    <s v="Normal"/>
    <x v="1"/>
    <x v="1"/>
  </r>
  <r>
    <n v="467"/>
    <x v="20"/>
    <x v="0"/>
    <n v="0"/>
    <n v="1"/>
    <x v="11"/>
    <b v="0"/>
    <n v="5"/>
    <x v="0"/>
    <n v="0.22"/>
    <n v="0.18179999999999999"/>
    <n v="0.41"/>
    <n v="0.4627"/>
    <n v="6"/>
    <n v="53"/>
    <n v="59"/>
    <x v="6"/>
    <s v="Mild Cold"/>
    <s v="Normal"/>
    <x v="1"/>
    <x v="1"/>
  </r>
  <r>
    <n v="468"/>
    <x v="20"/>
    <x v="0"/>
    <n v="0"/>
    <n v="1"/>
    <x v="12"/>
    <b v="0"/>
    <n v="5"/>
    <x v="0"/>
    <n v="0.22"/>
    <n v="0.18179999999999999"/>
    <n v="0.27"/>
    <n v="0.58209999999999995"/>
    <n v="11"/>
    <n v="67"/>
    <n v="78"/>
    <x v="6"/>
    <s v="Mild Cold"/>
    <s v="Normal"/>
    <x v="1"/>
    <x v="2"/>
  </r>
  <r>
    <n v="469"/>
    <x v="20"/>
    <x v="0"/>
    <n v="0"/>
    <n v="1"/>
    <x v="13"/>
    <b v="0"/>
    <n v="5"/>
    <x v="0"/>
    <n v="0.2"/>
    <n v="0.1515"/>
    <n v="0.21"/>
    <n v="0.58209999999999995"/>
    <n v="8"/>
    <n v="65"/>
    <n v="73"/>
    <x v="6"/>
    <s v="Mild Cold"/>
    <s v="Normal"/>
    <x v="1"/>
    <x v="2"/>
  </r>
  <r>
    <n v="470"/>
    <x v="20"/>
    <x v="0"/>
    <n v="0"/>
    <n v="1"/>
    <x v="14"/>
    <b v="0"/>
    <n v="5"/>
    <x v="0"/>
    <n v="0.2"/>
    <n v="0.1515"/>
    <n v="0.25"/>
    <n v="0.52239999999999998"/>
    <n v="6"/>
    <n v="56"/>
    <n v="62"/>
    <x v="6"/>
    <s v="Mild Cold"/>
    <s v="Normal"/>
    <x v="1"/>
    <x v="2"/>
  </r>
  <r>
    <n v="471"/>
    <x v="20"/>
    <x v="0"/>
    <n v="0"/>
    <n v="1"/>
    <x v="15"/>
    <b v="0"/>
    <n v="5"/>
    <x v="0"/>
    <n v="0.16"/>
    <n v="0.1212"/>
    <n v="0.26"/>
    <n v="0.44779999999999998"/>
    <n v="4"/>
    <n v="61"/>
    <n v="65"/>
    <x v="6"/>
    <s v="Mild Cold"/>
    <s v="Normal"/>
    <x v="1"/>
    <x v="2"/>
  </r>
  <r>
    <n v="472"/>
    <x v="20"/>
    <x v="0"/>
    <n v="0"/>
    <n v="1"/>
    <x v="16"/>
    <b v="0"/>
    <n v="5"/>
    <x v="0"/>
    <n v="0.16"/>
    <n v="0.13639999999999999"/>
    <n v="0.26"/>
    <n v="0.35820000000000002"/>
    <n v="0"/>
    <n v="97"/>
    <n v="97"/>
    <x v="6"/>
    <s v="Mild Cold"/>
    <s v="Normal"/>
    <x v="1"/>
    <x v="2"/>
  </r>
  <r>
    <n v="473"/>
    <x v="20"/>
    <x v="0"/>
    <n v="0"/>
    <n v="1"/>
    <x v="17"/>
    <b v="0"/>
    <n v="5"/>
    <x v="0"/>
    <n v="0.14000000000000001"/>
    <n v="0.1212"/>
    <n v="0.28000000000000003"/>
    <n v="0.35820000000000002"/>
    <n v="10"/>
    <n v="151"/>
    <n v="161"/>
    <x v="6"/>
    <s v="Mild Cold"/>
    <s v="Rush Hour"/>
    <x v="2"/>
    <x v="2"/>
  </r>
  <r>
    <n v="474"/>
    <x v="20"/>
    <x v="0"/>
    <n v="0"/>
    <n v="1"/>
    <x v="18"/>
    <b v="0"/>
    <n v="5"/>
    <x v="0"/>
    <n v="0.12"/>
    <n v="0.1212"/>
    <n v="0.3"/>
    <n v="0.25369999999999998"/>
    <n v="1"/>
    <n v="119"/>
    <n v="120"/>
    <x v="6"/>
    <s v="Mild Cold"/>
    <s v="Rush Hour"/>
    <x v="1"/>
    <x v="3"/>
  </r>
  <r>
    <n v="475"/>
    <x v="20"/>
    <x v="0"/>
    <n v="0"/>
    <n v="1"/>
    <x v="19"/>
    <b v="0"/>
    <n v="5"/>
    <x v="0"/>
    <n v="0.12"/>
    <n v="0.1061"/>
    <n v="0.3"/>
    <n v="0.32840000000000003"/>
    <n v="3"/>
    <n v="93"/>
    <n v="96"/>
    <x v="6"/>
    <s v="Mild Cold"/>
    <s v="Rush Hour"/>
    <x v="1"/>
    <x v="3"/>
  </r>
  <r>
    <n v="476"/>
    <x v="20"/>
    <x v="0"/>
    <n v="0"/>
    <n v="1"/>
    <x v="20"/>
    <b v="0"/>
    <n v="5"/>
    <x v="0"/>
    <n v="0.1"/>
    <n v="7.5800000000000006E-2"/>
    <n v="0.33"/>
    <n v="0.41789999999999999"/>
    <n v="1"/>
    <n v="52"/>
    <n v="53"/>
    <x v="6"/>
    <s v="Mild Cold"/>
    <s v="Normal"/>
    <x v="1"/>
    <x v="3"/>
  </r>
  <r>
    <n v="477"/>
    <x v="20"/>
    <x v="0"/>
    <n v="0"/>
    <n v="1"/>
    <x v="21"/>
    <b v="0"/>
    <n v="5"/>
    <x v="0"/>
    <n v="0.08"/>
    <n v="7.5800000000000006E-2"/>
    <n v="0.38"/>
    <n v="0.28360000000000002"/>
    <n v="0"/>
    <n v="41"/>
    <n v="41"/>
    <x v="6"/>
    <s v="Mild Cold"/>
    <s v="Normal"/>
    <x v="0"/>
    <x v="3"/>
  </r>
  <r>
    <n v="478"/>
    <x v="20"/>
    <x v="0"/>
    <n v="0"/>
    <n v="1"/>
    <x v="22"/>
    <b v="0"/>
    <n v="5"/>
    <x v="0"/>
    <n v="0.06"/>
    <n v="3.0300000000000001E-2"/>
    <n v="0.41"/>
    <n v="0.3881"/>
    <n v="1"/>
    <n v="33"/>
    <n v="34"/>
    <x v="6"/>
    <s v="Mild Cold"/>
    <s v="Normal"/>
    <x v="0"/>
    <x v="3"/>
  </r>
  <r>
    <n v="479"/>
    <x v="20"/>
    <x v="0"/>
    <n v="0"/>
    <n v="1"/>
    <x v="23"/>
    <b v="0"/>
    <n v="5"/>
    <x v="0"/>
    <n v="0.06"/>
    <n v="4.5499999999999999E-2"/>
    <n v="0.38"/>
    <n v="0.32840000000000003"/>
    <n v="0"/>
    <n v="27"/>
    <n v="27"/>
    <x v="6"/>
    <s v="Mild Cold"/>
    <s v="Normal"/>
    <x v="0"/>
    <x v="3"/>
  </r>
  <r>
    <n v="480"/>
    <x v="21"/>
    <x v="0"/>
    <n v="0"/>
    <n v="1"/>
    <x v="0"/>
    <b v="0"/>
    <n v="6"/>
    <x v="0"/>
    <n v="0.04"/>
    <n v="3.0300000000000001E-2"/>
    <n v="0.45"/>
    <n v="0.25369999999999998"/>
    <n v="0"/>
    <n v="13"/>
    <n v="13"/>
    <x v="0"/>
    <s v="Mild Cold"/>
    <s v="Normal"/>
    <x v="0"/>
    <x v="0"/>
  </r>
  <r>
    <n v="481"/>
    <x v="21"/>
    <x v="0"/>
    <n v="0"/>
    <n v="1"/>
    <x v="1"/>
    <b v="0"/>
    <n v="6"/>
    <x v="1"/>
    <n v="0.04"/>
    <n v="0"/>
    <n v="0.41"/>
    <n v="0.3881"/>
    <n v="3"/>
    <n v="9"/>
    <n v="12"/>
    <x v="0"/>
    <s v="More Than Mild"/>
    <s v="Normal"/>
    <x v="0"/>
    <x v="0"/>
  </r>
  <r>
    <n v="482"/>
    <x v="21"/>
    <x v="0"/>
    <n v="0"/>
    <n v="1"/>
    <x v="2"/>
    <b v="0"/>
    <n v="6"/>
    <x v="1"/>
    <n v="0.04"/>
    <n v="3.0300000000000001E-2"/>
    <n v="0.41"/>
    <n v="0.25369999999999998"/>
    <n v="0"/>
    <n v="11"/>
    <n v="11"/>
    <x v="0"/>
    <s v="More Than Mild"/>
    <s v="Normal"/>
    <x v="0"/>
    <x v="0"/>
  </r>
  <r>
    <n v="483"/>
    <x v="21"/>
    <x v="0"/>
    <n v="0"/>
    <n v="1"/>
    <x v="3"/>
    <b v="0"/>
    <n v="6"/>
    <x v="1"/>
    <n v="0.04"/>
    <n v="3.0300000000000001E-2"/>
    <n v="0.41"/>
    <n v="0.28360000000000002"/>
    <n v="1"/>
    <n v="6"/>
    <n v="7"/>
    <x v="0"/>
    <s v="More Than Mild"/>
    <s v="Normal"/>
    <x v="0"/>
    <x v="0"/>
  </r>
  <r>
    <n v="484"/>
    <x v="21"/>
    <x v="0"/>
    <n v="0"/>
    <n v="1"/>
    <x v="4"/>
    <b v="0"/>
    <n v="6"/>
    <x v="1"/>
    <n v="0.02"/>
    <n v="1.52E-2"/>
    <n v="0.48"/>
    <n v="0.29849999999999999"/>
    <n v="0"/>
    <n v="3"/>
    <n v="3"/>
    <x v="0"/>
    <s v="More Than Mild"/>
    <s v="Normal"/>
    <x v="0"/>
    <x v="0"/>
  </r>
  <r>
    <n v="485"/>
    <x v="21"/>
    <x v="0"/>
    <n v="0"/>
    <n v="1"/>
    <x v="6"/>
    <b v="0"/>
    <n v="6"/>
    <x v="1"/>
    <n v="0.02"/>
    <n v="3.0300000000000001E-2"/>
    <n v="0.44"/>
    <n v="0.22389999999999999"/>
    <n v="0"/>
    <n v="2"/>
    <n v="2"/>
    <x v="0"/>
    <s v="More Than Mild"/>
    <s v="Normal"/>
    <x v="0"/>
    <x v="1"/>
  </r>
  <r>
    <n v="486"/>
    <x v="21"/>
    <x v="0"/>
    <n v="0"/>
    <n v="1"/>
    <x v="7"/>
    <b v="0"/>
    <n v="6"/>
    <x v="0"/>
    <n v="0.02"/>
    <n v="1.52E-2"/>
    <n v="0.44"/>
    <n v="0.28360000000000002"/>
    <n v="0"/>
    <n v="8"/>
    <n v="8"/>
    <x v="0"/>
    <s v="Mild Cold"/>
    <s v="Rush Hour"/>
    <x v="0"/>
    <x v="1"/>
  </r>
  <r>
    <n v="487"/>
    <x v="21"/>
    <x v="0"/>
    <n v="0"/>
    <n v="1"/>
    <x v="8"/>
    <b v="0"/>
    <n v="6"/>
    <x v="0"/>
    <n v="0.02"/>
    <n v="0"/>
    <n v="0.44"/>
    <n v="0.32840000000000003"/>
    <n v="1"/>
    <n v="26"/>
    <n v="27"/>
    <x v="0"/>
    <s v="Mild Cold"/>
    <s v="Rush Hour"/>
    <x v="0"/>
    <x v="1"/>
  </r>
  <r>
    <n v="488"/>
    <x v="21"/>
    <x v="0"/>
    <n v="0"/>
    <n v="1"/>
    <x v="9"/>
    <b v="0"/>
    <n v="6"/>
    <x v="0"/>
    <n v="0.04"/>
    <n v="3.0300000000000001E-2"/>
    <n v="0.41"/>
    <n v="0.25369999999999998"/>
    <n v="3"/>
    <n v="37"/>
    <n v="40"/>
    <x v="0"/>
    <s v="Mild Cold"/>
    <s v="Rush Hour"/>
    <x v="0"/>
    <x v="1"/>
  </r>
  <r>
    <n v="489"/>
    <x v="21"/>
    <x v="0"/>
    <n v="0"/>
    <n v="1"/>
    <x v="10"/>
    <b v="0"/>
    <n v="6"/>
    <x v="1"/>
    <n v="0.04"/>
    <n v="6.0600000000000001E-2"/>
    <n v="0.41"/>
    <n v="0.16420000000000001"/>
    <n v="3"/>
    <n v="50"/>
    <n v="53"/>
    <x v="0"/>
    <s v="More Than Mild"/>
    <s v="Normal"/>
    <x v="1"/>
    <x v="1"/>
  </r>
  <r>
    <n v="490"/>
    <x v="21"/>
    <x v="0"/>
    <n v="0"/>
    <n v="1"/>
    <x v="11"/>
    <b v="0"/>
    <n v="6"/>
    <x v="1"/>
    <n v="0.06"/>
    <n v="7.5800000000000006E-2"/>
    <n v="0.38"/>
    <n v="0.1343"/>
    <n v="4"/>
    <n v="59"/>
    <n v="63"/>
    <x v="0"/>
    <s v="More Than Mild"/>
    <s v="Normal"/>
    <x v="1"/>
    <x v="1"/>
  </r>
  <r>
    <n v="491"/>
    <x v="21"/>
    <x v="0"/>
    <n v="0"/>
    <n v="1"/>
    <x v="12"/>
    <b v="0"/>
    <n v="6"/>
    <x v="1"/>
    <n v="0.06"/>
    <n v="0.1061"/>
    <n v="0.38"/>
    <n v="0.1045"/>
    <n v="10"/>
    <n v="60"/>
    <n v="70"/>
    <x v="0"/>
    <s v="More Than Mild"/>
    <s v="Normal"/>
    <x v="1"/>
    <x v="2"/>
  </r>
  <r>
    <n v="492"/>
    <x v="21"/>
    <x v="0"/>
    <n v="0"/>
    <n v="1"/>
    <x v="13"/>
    <b v="0"/>
    <n v="6"/>
    <x v="0"/>
    <n v="0.08"/>
    <n v="0.16669999999999999"/>
    <n v="0.35"/>
    <n v="0"/>
    <n v="12"/>
    <n v="72"/>
    <n v="84"/>
    <x v="0"/>
    <s v="Mild Cold"/>
    <s v="Normal"/>
    <x v="1"/>
    <x v="2"/>
  </r>
  <r>
    <n v="493"/>
    <x v="21"/>
    <x v="0"/>
    <n v="0"/>
    <n v="1"/>
    <x v="14"/>
    <b v="0"/>
    <n v="6"/>
    <x v="0"/>
    <n v="0.1"/>
    <n v="0.13639999999999999"/>
    <n v="0.33"/>
    <n v="0.1045"/>
    <n v="11"/>
    <n v="64"/>
    <n v="75"/>
    <x v="0"/>
    <s v="Mild Cold"/>
    <s v="Normal"/>
    <x v="1"/>
    <x v="2"/>
  </r>
  <r>
    <n v="494"/>
    <x v="21"/>
    <x v="0"/>
    <n v="0"/>
    <n v="1"/>
    <x v="15"/>
    <b v="0"/>
    <n v="6"/>
    <x v="0"/>
    <n v="0.12"/>
    <n v="0.1515"/>
    <n v="0.28000000000000003"/>
    <n v="0"/>
    <n v="10"/>
    <n v="93"/>
    <n v="103"/>
    <x v="0"/>
    <s v="Mild Cold"/>
    <s v="Normal"/>
    <x v="1"/>
    <x v="2"/>
  </r>
  <r>
    <n v="495"/>
    <x v="21"/>
    <x v="0"/>
    <n v="0"/>
    <n v="1"/>
    <x v="16"/>
    <b v="0"/>
    <n v="6"/>
    <x v="0"/>
    <n v="0.12"/>
    <n v="0.13639999999999999"/>
    <n v="0.28000000000000003"/>
    <n v="0.19400000000000001"/>
    <n v="11"/>
    <n v="72"/>
    <n v="83"/>
    <x v="0"/>
    <s v="Mild Cold"/>
    <s v="Normal"/>
    <x v="1"/>
    <x v="2"/>
  </r>
  <r>
    <n v="496"/>
    <x v="21"/>
    <x v="0"/>
    <n v="0"/>
    <n v="1"/>
    <x v="17"/>
    <b v="0"/>
    <n v="6"/>
    <x v="0"/>
    <n v="0.12"/>
    <n v="0.19700000000000001"/>
    <n v="0.28000000000000003"/>
    <n v="0"/>
    <n v="8"/>
    <n v="59"/>
    <n v="67"/>
    <x v="0"/>
    <s v="Mild Cold"/>
    <s v="Rush Hour"/>
    <x v="1"/>
    <x v="2"/>
  </r>
  <r>
    <n v="497"/>
    <x v="21"/>
    <x v="0"/>
    <n v="0"/>
    <n v="1"/>
    <x v="18"/>
    <b v="0"/>
    <n v="6"/>
    <x v="0"/>
    <n v="0.08"/>
    <n v="9.0899999999999995E-2"/>
    <n v="0.35"/>
    <n v="0.19400000000000001"/>
    <n v="0"/>
    <n v="54"/>
    <n v="54"/>
    <x v="0"/>
    <s v="Mild Cold"/>
    <s v="Rush Hour"/>
    <x v="1"/>
    <x v="3"/>
  </r>
  <r>
    <n v="498"/>
    <x v="21"/>
    <x v="0"/>
    <n v="0"/>
    <n v="1"/>
    <x v="19"/>
    <b v="0"/>
    <n v="6"/>
    <x v="0"/>
    <n v="0.08"/>
    <n v="0.1061"/>
    <n v="0.35"/>
    <n v="0.1343"/>
    <n v="6"/>
    <n v="53"/>
    <n v="59"/>
    <x v="0"/>
    <s v="Mild Cold"/>
    <s v="Rush Hour"/>
    <x v="1"/>
    <x v="3"/>
  </r>
  <r>
    <n v="499"/>
    <x v="21"/>
    <x v="0"/>
    <n v="0"/>
    <n v="1"/>
    <x v="20"/>
    <b v="0"/>
    <n v="6"/>
    <x v="0"/>
    <n v="0.06"/>
    <n v="7.5800000000000006E-2"/>
    <n v="0.45"/>
    <n v="0.16420000000000001"/>
    <n v="1"/>
    <n v="44"/>
    <n v="45"/>
    <x v="0"/>
    <s v="Mild Cold"/>
    <s v="Normal"/>
    <x v="0"/>
    <x v="3"/>
  </r>
  <r>
    <n v="500"/>
    <x v="21"/>
    <x v="0"/>
    <n v="0"/>
    <n v="1"/>
    <x v="21"/>
    <b v="0"/>
    <n v="6"/>
    <x v="0"/>
    <n v="0.06"/>
    <n v="0.1061"/>
    <n v="0.41"/>
    <n v="8.9599999999999999E-2"/>
    <n v="0"/>
    <n v="39"/>
    <n v="39"/>
    <x v="0"/>
    <s v="Mild Cold"/>
    <s v="Normal"/>
    <x v="0"/>
    <x v="3"/>
  </r>
  <r>
    <n v="501"/>
    <x v="21"/>
    <x v="0"/>
    <n v="0"/>
    <n v="1"/>
    <x v="22"/>
    <b v="0"/>
    <n v="6"/>
    <x v="0"/>
    <n v="0.06"/>
    <n v="0.1515"/>
    <n v="0.49"/>
    <n v="0"/>
    <n v="7"/>
    <n v="23"/>
    <n v="30"/>
    <x v="0"/>
    <s v="Mild Cold"/>
    <s v="Normal"/>
    <x v="0"/>
    <x v="3"/>
  </r>
  <r>
    <n v="502"/>
    <x v="21"/>
    <x v="0"/>
    <n v="0"/>
    <n v="1"/>
    <x v="23"/>
    <b v="0"/>
    <n v="6"/>
    <x v="0"/>
    <n v="0.04"/>
    <n v="7.5800000000000006E-2"/>
    <n v="0.56999999999999995"/>
    <n v="0.1045"/>
    <n v="2"/>
    <n v="31"/>
    <n v="33"/>
    <x v="0"/>
    <s v="Mild Cold"/>
    <s v="Normal"/>
    <x v="0"/>
    <x v="3"/>
  </r>
  <r>
    <n v="503"/>
    <x v="22"/>
    <x v="0"/>
    <n v="0"/>
    <n v="1"/>
    <x v="0"/>
    <b v="0"/>
    <n v="0"/>
    <x v="0"/>
    <n v="0.04"/>
    <n v="7.5800000000000006E-2"/>
    <n v="0.56999999999999995"/>
    <n v="0.1045"/>
    <n v="2"/>
    <n v="20"/>
    <n v="22"/>
    <x v="1"/>
    <s v="Mild Cold"/>
    <s v="Normal"/>
    <x v="0"/>
    <x v="0"/>
  </r>
  <r>
    <n v="504"/>
    <x v="22"/>
    <x v="0"/>
    <n v="0"/>
    <n v="1"/>
    <x v="1"/>
    <b v="0"/>
    <n v="0"/>
    <x v="0"/>
    <n v="0.04"/>
    <n v="7.5800000000000006E-2"/>
    <n v="0.56999999999999995"/>
    <n v="0.1045"/>
    <n v="1"/>
    <n v="12"/>
    <n v="13"/>
    <x v="1"/>
    <s v="Mild Cold"/>
    <s v="Normal"/>
    <x v="0"/>
    <x v="0"/>
  </r>
  <r>
    <n v="505"/>
    <x v="22"/>
    <x v="0"/>
    <n v="0"/>
    <n v="1"/>
    <x v="2"/>
    <b v="0"/>
    <n v="0"/>
    <x v="0"/>
    <n v="0.02"/>
    <n v="6.0600000000000001E-2"/>
    <n v="0.62"/>
    <n v="0.1343"/>
    <n v="3"/>
    <n v="15"/>
    <n v="18"/>
    <x v="1"/>
    <s v="Mild Cold"/>
    <s v="Normal"/>
    <x v="0"/>
    <x v="0"/>
  </r>
  <r>
    <n v="506"/>
    <x v="22"/>
    <x v="0"/>
    <n v="0"/>
    <n v="1"/>
    <x v="3"/>
    <b v="0"/>
    <n v="0"/>
    <x v="0"/>
    <n v="0.02"/>
    <n v="6.0600000000000001E-2"/>
    <n v="0.62"/>
    <n v="0.1343"/>
    <n v="1"/>
    <n v="4"/>
    <n v="5"/>
    <x v="1"/>
    <s v="Mild Cold"/>
    <s v="Normal"/>
    <x v="0"/>
    <x v="0"/>
  </r>
  <r>
    <n v="507"/>
    <x v="22"/>
    <x v="0"/>
    <n v="0"/>
    <n v="1"/>
    <x v="5"/>
    <b v="0"/>
    <n v="0"/>
    <x v="1"/>
    <n v="0.04"/>
    <n v="7.5800000000000006E-2"/>
    <n v="0.56999999999999995"/>
    <n v="0.1045"/>
    <n v="0"/>
    <n v="3"/>
    <n v="3"/>
    <x v="1"/>
    <s v="More Than Mild"/>
    <s v="Normal"/>
    <x v="0"/>
    <x v="0"/>
  </r>
  <r>
    <n v="508"/>
    <x v="22"/>
    <x v="0"/>
    <n v="0"/>
    <n v="1"/>
    <x v="6"/>
    <b v="0"/>
    <n v="0"/>
    <x v="1"/>
    <n v="0.04"/>
    <n v="7.5800000000000006E-2"/>
    <n v="0.56999999999999995"/>
    <n v="0.1045"/>
    <n v="0"/>
    <n v="1"/>
    <n v="1"/>
    <x v="1"/>
    <s v="More Than Mild"/>
    <s v="Normal"/>
    <x v="0"/>
    <x v="1"/>
  </r>
  <r>
    <n v="509"/>
    <x v="22"/>
    <x v="0"/>
    <n v="0"/>
    <n v="1"/>
    <x v="7"/>
    <b v="0"/>
    <n v="0"/>
    <x v="0"/>
    <n v="0.08"/>
    <n v="0.1061"/>
    <n v="0.57999999999999996"/>
    <n v="0.16420000000000001"/>
    <n v="1"/>
    <n v="1"/>
    <n v="2"/>
    <x v="1"/>
    <s v="Mild Cold"/>
    <s v="Rush Hour"/>
    <x v="0"/>
    <x v="1"/>
  </r>
  <r>
    <n v="510"/>
    <x v="22"/>
    <x v="0"/>
    <n v="0"/>
    <n v="1"/>
    <x v="8"/>
    <b v="0"/>
    <n v="0"/>
    <x v="0"/>
    <n v="0.06"/>
    <n v="7.5800000000000006E-2"/>
    <n v="0.62"/>
    <n v="0.16420000000000001"/>
    <n v="2"/>
    <n v="17"/>
    <n v="19"/>
    <x v="1"/>
    <s v="Mild Cold"/>
    <s v="Rush Hour"/>
    <x v="0"/>
    <x v="1"/>
  </r>
  <r>
    <n v="511"/>
    <x v="22"/>
    <x v="0"/>
    <n v="0"/>
    <n v="1"/>
    <x v="9"/>
    <b v="0"/>
    <n v="0"/>
    <x v="0"/>
    <n v="0.1"/>
    <n v="7.5800000000000006E-2"/>
    <n v="0.54"/>
    <n v="0.35820000000000002"/>
    <n v="3"/>
    <n v="25"/>
    <n v="28"/>
    <x v="1"/>
    <s v="Mild Cold"/>
    <s v="Rush Hour"/>
    <x v="0"/>
    <x v="1"/>
  </r>
  <r>
    <n v="512"/>
    <x v="22"/>
    <x v="0"/>
    <n v="0"/>
    <n v="1"/>
    <x v="10"/>
    <b v="0"/>
    <n v="0"/>
    <x v="0"/>
    <n v="0.14000000000000001"/>
    <n v="0.1061"/>
    <n v="0.46"/>
    <n v="0.3881"/>
    <n v="7"/>
    <n v="51"/>
    <n v="58"/>
    <x v="1"/>
    <s v="Mild Cold"/>
    <s v="Normal"/>
    <x v="1"/>
    <x v="1"/>
  </r>
  <r>
    <n v="513"/>
    <x v="22"/>
    <x v="0"/>
    <n v="0"/>
    <n v="1"/>
    <x v="11"/>
    <b v="0"/>
    <n v="0"/>
    <x v="0"/>
    <n v="0.14000000000000001"/>
    <n v="0.13639999999999999"/>
    <n v="0.43"/>
    <n v="0.22389999999999999"/>
    <n v="22"/>
    <n v="77"/>
    <n v="99"/>
    <x v="1"/>
    <s v="Mild Cold"/>
    <s v="Normal"/>
    <x v="1"/>
    <x v="1"/>
  </r>
  <r>
    <n v="514"/>
    <x v="22"/>
    <x v="0"/>
    <n v="0"/>
    <n v="1"/>
    <x v="12"/>
    <b v="0"/>
    <n v="0"/>
    <x v="0"/>
    <n v="0.16"/>
    <n v="0.1212"/>
    <n v="0.37"/>
    <n v="0.4627"/>
    <n v="24"/>
    <n v="92"/>
    <n v="116"/>
    <x v="1"/>
    <s v="Mild Cold"/>
    <s v="Normal"/>
    <x v="1"/>
    <x v="2"/>
  </r>
  <r>
    <n v="515"/>
    <x v="22"/>
    <x v="0"/>
    <n v="0"/>
    <n v="1"/>
    <x v="13"/>
    <b v="0"/>
    <n v="0"/>
    <x v="0"/>
    <n v="0.14000000000000001"/>
    <n v="0.1061"/>
    <n v="0.33"/>
    <n v="0.3881"/>
    <n v="12"/>
    <n v="75"/>
    <n v="87"/>
    <x v="1"/>
    <s v="Mild Cold"/>
    <s v="Normal"/>
    <x v="1"/>
    <x v="2"/>
  </r>
  <r>
    <n v="516"/>
    <x v="22"/>
    <x v="0"/>
    <n v="0"/>
    <n v="1"/>
    <x v="14"/>
    <b v="0"/>
    <n v="0"/>
    <x v="0"/>
    <n v="0.16"/>
    <n v="0.13639999999999999"/>
    <n v="0.28000000000000003"/>
    <n v="0.35820000000000002"/>
    <n v="17"/>
    <n v="93"/>
    <n v="110"/>
    <x v="1"/>
    <s v="Mild Cold"/>
    <s v="Normal"/>
    <x v="1"/>
    <x v="2"/>
  </r>
  <r>
    <n v="517"/>
    <x v="22"/>
    <x v="0"/>
    <n v="0"/>
    <n v="1"/>
    <x v="15"/>
    <b v="0"/>
    <n v="0"/>
    <x v="0"/>
    <n v="0.16"/>
    <n v="0.13639999999999999"/>
    <n v="0.28000000000000003"/>
    <n v="0.35820000000000002"/>
    <n v="13"/>
    <n v="64"/>
    <n v="77"/>
    <x v="1"/>
    <s v="Mild Cold"/>
    <s v="Normal"/>
    <x v="1"/>
    <x v="2"/>
  </r>
  <r>
    <n v="518"/>
    <x v="22"/>
    <x v="0"/>
    <n v="0"/>
    <n v="1"/>
    <x v="16"/>
    <b v="0"/>
    <n v="0"/>
    <x v="0"/>
    <n v="0.16"/>
    <n v="0.13639999999999999"/>
    <n v="0.26"/>
    <n v="0.32840000000000003"/>
    <n v="9"/>
    <n v="56"/>
    <n v="65"/>
    <x v="1"/>
    <s v="Mild Cold"/>
    <s v="Normal"/>
    <x v="1"/>
    <x v="2"/>
  </r>
  <r>
    <n v="519"/>
    <x v="22"/>
    <x v="0"/>
    <n v="0"/>
    <n v="1"/>
    <x v="17"/>
    <b v="0"/>
    <n v="0"/>
    <x v="0"/>
    <n v="0.14000000000000001"/>
    <n v="0.1061"/>
    <n v="0.26"/>
    <n v="0.3881"/>
    <n v="5"/>
    <n v="50"/>
    <n v="55"/>
    <x v="1"/>
    <s v="Mild Cold"/>
    <s v="Rush Hour"/>
    <x v="1"/>
    <x v="2"/>
  </r>
  <r>
    <n v="520"/>
    <x v="22"/>
    <x v="0"/>
    <n v="0"/>
    <n v="1"/>
    <x v="18"/>
    <b v="0"/>
    <n v="0"/>
    <x v="0"/>
    <n v="0.12"/>
    <n v="0.1212"/>
    <n v="0.3"/>
    <n v="0.25369999999999998"/>
    <n v="5"/>
    <n v="44"/>
    <n v="49"/>
    <x v="1"/>
    <s v="Mild Cold"/>
    <s v="Rush Hour"/>
    <x v="0"/>
    <x v="3"/>
  </r>
  <r>
    <n v="521"/>
    <x v="22"/>
    <x v="0"/>
    <n v="0"/>
    <n v="1"/>
    <x v="19"/>
    <b v="0"/>
    <n v="0"/>
    <x v="0"/>
    <n v="0.12"/>
    <n v="0.1212"/>
    <n v="0.3"/>
    <n v="0.28360000000000002"/>
    <n v="5"/>
    <n v="45"/>
    <n v="50"/>
    <x v="1"/>
    <s v="Mild Cold"/>
    <s v="Rush Hour"/>
    <x v="0"/>
    <x v="3"/>
  </r>
  <r>
    <n v="522"/>
    <x v="22"/>
    <x v="0"/>
    <n v="0"/>
    <n v="1"/>
    <x v="20"/>
    <b v="0"/>
    <n v="0"/>
    <x v="0"/>
    <n v="0.1"/>
    <n v="0.1061"/>
    <n v="0.36"/>
    <n v="0.25369999999999998"/>
    <n v="4"/>
    <n v="31"/>
    <n v="35"/>
    <x v="1"/>
    <s v="Mild Cold"/>
    <s v="Normal"/>
    <x v="0"/>
    <x v="3"/>
  </r>
  <r>
    <n v="523"/>
    <x v="22"/>
    <x v="0"/>
    <n v="0"/>
    <n v="1"/>
    <x v="21"/>
    <b v="0"/>
    <n v="0"/>
    <x v="0"/>
    <n v="0.1"/>
    <n v="0.1061"/>
    <n v="0.36"/>
    <n v="0.19400000000000001"/>
    <n v="5"/>
    <n v="20"/>
    <n v="25"/>
    <x v="1"/>
    <s v="Mild Cold"/>
    <s v="Normal"/>
    <x v="0"/>
    <x v="3"/>
  </r>
  <r>
    <n v="524"/>
    <x v="22"/>
    <x v="0"/>
    <n v="0"/>
    <n v="1"/>
    <x v="22"/>
    <b v="0"/>
    <n v="0"/>
    <x v="0"/>
    <n v="0.08"/>
    <n v="9.0899999999999995E-2"/>
    <n v="0.38"/>
    <n v="0.19400000000000001"/>
    <n v="5"/>
    <n v="23"/>
    <n v="28"/>
    <x v="1"/>
    <s v="Mild Cold"/>
    <s v="Normal"/>
    <x v="0"/>
    <x v="3"/>
  </r>
  <r>
    <n v="525"/>
    <x v="22"/>
    <x v="0"/>
    <n v="0"/>
    <n v="1"/>
    <x v="23"/>
    <b v="0"/>
    <n v="0"/>
    <x v="0"/>
    <n v="0.06"/>
    <n v="6.0600000000000001E-2"/>
    <n v="0.41"/>
    <n v="0.22389999999999999"/>
    <n v="4"/>
    <n v="17"/>
    <n v="21"/>
    <x v="1"/>
    <s v="Mild Cold"/>
    <s v="Normal"/>
    <x v="0"/>
    <x v="3"/>
  </r>
  <r>
    <n v="526"/>
    <x v="23"/>
    <x v="0"/>
    <n v="0"/>
    <n v="1"/>
    <x v="0"/>
    <b v="0"/>
    <n v="1"/>
    <x v="0"/>
    <n v="0.06"/>
    <n v="6.0600000000000001E-2"/>
    <n v="0.41"/>
    <n v="0.19400000000000001"/>
    <n v="0"/>
    <n v="7"/>
    <n v="7"/>
    <x v="2"/>
    <s v="Mild Cold"/>
    <s v="Normal"/>
    <x v="0"/>
    <x v="0"/>
  </r>
  <r>
    <n v="527"/>
    <x v="23"/>
    <x v="0"/>
    <n v="0"/>
    <n v="1"/>
    <x v="1"/>
    <b v="0"/>
    <n v="1"/>
    <x v="0"/>
    <n v="0.04"/>
    <n v="4.5499999999999999E-2"/>
    <n v="0.45"/>
    <n v="0.19400000000000001"/>
    <n v="0"/>
    <n v="1"/>
    <n v="1"/>
    <x v="2"/>
    <s v="Mild Cold"/>
    <s v="Normal"/>
    <x v="0"/>
    <x v="0"/>
  </r>
  <r>
    <n v="528"/>
    <x v="23"/>
    <x v="0"/>
    <n v="0"/>
    <n v="1"/>
    <x v="3"/>
    <b v="0"/>
    <n v="1"/>
    <x v="0"/>
    <n v="0.04"/>
    <n v="3.0300000000000001E-2"/>
    <n v="0.45"/>
    <n v="0.25369999999999998"/>
    <n v="0"/>
    <n v="1"/>
    <n v="1"/>
    <x v="2"/>
    <s v="Mild Cold"/>
    <s v="Normal"/>
    <x v="0"/>
    <x v="0"/>
  </r>
  <r>
    <n v="529"/>
    <x v="23"/>
    <x v="0"/>
    <n v="0"/>
    <n v="1"/>
    <x v="4"/>
    <b v="0"/>
    <n v="1"/>
    <x v="0"/>
    <n v="0.02"/>
    <n v="6.0600000000000001E-2"/>
    <n v="0.48"/>
    <n v="0.1343"/>
    <n v="0"/>
    <n v="1"/>
    <n v="1"/>
    <x v="2"/>
    <s v="Mild Cold"/>
    <s v="Normal"/>
    <x v="0"/>
    <x v="0"/>
  </r>
  <r>
    <n v="530"/>
    <x v="23"/>
    <x v="0"/>
    <n v="0"/>
    <n v="1"/>
    <x v="5"/>
    <b v="0"/>
    <n v="1"/>
    <x v="0"/>
    <n v="0.02"/>
    <n v="6.0600000000000001E-2"/>
    <n v="0.48"/>
    <n v="0.1343"/>
    <n v="0"/>
    <n v="5"/>
    <n v="5"/>
    <x v="2"/>
    <s v="Mild Cold"/>
    <s v="Normal"/>
    <x v="0"/>
    <x v="0"/>
  </r>
  <r>
    <n v="531"/>
    <x v="23"/>
    <x v="0"/>
    <n v="0"/>
    <n v="1"/>
    <x v="6"/>
    <b v="0"/>
    <n v="1"/>
    <x v="0"/>
    <n v="0.02"/>
    <n v="7.5800000000000006E-2"/>
    <n v="0.48"/>
    <n v="8.9599999999999999E-2"/>
    <n v="0"/>
    <n v="15"/>
    <n v="15"/>
    <x v="2"/>
    <s v="Mild Cold"/>
    <s v="Normal"/>
    <x v="0"/>
    <x v="1"/>
  </r>
  <r>
    <n v="532"/>
    <x v="23"/>
    <x v="0"/>
    <n v="0"/>
    <n v="1"/>
    <x v="7"/>
    <b v="0"/>
    <n v="1"/>
    <x v="0"/>
    <n v="0.02"/>
    <n v="0.1212"/>
    <n v="0.48"/>
    <n v="0"/>
    <n v="5"/>
    <n v="79"/>
    <n v="84"/>
    <x v="2"/>
    <s v="Mild Cold"/>
    <s v="Rush Hour"/>
    <x v="1"/>
    <x v="1"/>
  </r>
  <r>
    <n v="533"/>
    <x v="23"/>
    <x v="0"/>
    <n v="0"/>
    <n v="1"/>
    <x v="8"/>
    <b v="0"/>
    <n v="1"/>
    <x v="0"/>
    <n v="0.04"/>
    <n v="0.13639999999999999"/>
    <n v="0.49"/>
    <n v="0"/>
    <n v="6"/>
    <n v="171"/>
    <n v="177"/>
    <x v="2"/>
    <s v="Mild Cold"/>
    <s v="Rush Hour"/>
    <x v="2"/>
    <x v="1"/>
  </r>
  <r>
    <n v="534"/>
    <x v="23"/>
    <x v="0"/>
    <n v="0"/>
    <n v="1"/>
    <x v="9"/>
    <b v="0"/>
    <n v="1"/>
    <x v="0"/>
    <n v="0.06"/>
    <n v="0.1515"/>
    <n v="0.41"/>
    <n v="0"/>
    <n v="4"/>
    <n v="98"/>
    <n v="102"/>
    <x v="2"/>
    <s v="Mild Cold"/>
    <s v="Rush Hour"/>
    <x v="1"/>
    <x v="1"/>
  </r>
  <r>
    <n v="535"/>
    <x v="23"/>
    <x v="0"/>
    <n v="0"/>
    <n v="1"/>
    <x v="10"/>
    <b v="0"/>
    <n v="1"/>
    <x v="0"/>
    <n v="0.1"/>
    <n v="0.13639999999999999"/>
    <n v="0.42"/>
    <n v="0"/>
    <n v="6"/>
    <n v="34"/>
    <n v="40"/>
    <x v="2"/>
    <s v="Mild Cold"/>
    <s v="Normal"/>
    <x v="0"/>
    <x v="1"/>
  </r>
  <r>
    <n v="536"/>
    <x v="23"/>
    <x v="0"/>
    <n v="0"/>
    <n v="1"/>
    <x v="11"/>
    <b v="0"/>
    <n v="1"/>
    <x v="0"/>
    <n v="0.1"/>
    <n v="0.1212"/>
    <n v="0.46"/>
    <n v="0.1343"/>
    <n v="3"/>
    <n v="43"/>
    <n v="46"/>
    <x v="2"/>
    <s v="Mild Cold"/>
    <s v="Normal"/>
    <x v="0"/>
    <x v="1"/>
  </r>
  <r>
    <n v="537"/>
    <x v="23"/>
    <x v="0"/>
    <n v="0"/>
    <n v="1"/>
    <x v="12"/>
    <b v="0"/>
    <n v="1"/>
    <x v="1"/>
    <n v="0.12"/>
    <n v="0.13639999999999999"/>
    <n v="0.42"/>
    <n v="0.19400000000000001"/>
    <n v="11"/>
    <n v="52"/>
    <n v="63"/>
    <x v="2"/>
    <s v="More Than Mild"/>
    <s v="Normal"/>
    <x v="1"/>
    <x v="2"/>
  </r>
  <r>
    <n v="538"/>
    <x v="23"/>
    <x v="0"/>
    <n v="0"/>
    <n v="1"/>
    <x v="13"/>
    <b v="0"/>
    <n v="1"/>
    <x v="1"/>
    <n v="0.14000000000000001"/>
    <n v="0.13639999999999999"/>
    <n v="0.43"/>
    <n v="0.22389999999999999"/>
    <n v="6"/>
    <n v="54"/>
    <n v="60"/>
    <x v="2"/>
    <s v="More Than Mild"/>
    <s v="Normal"/>
    <x v="1"/>
    <x v="2"/>
  </r>
  <r>
    <n v="539"/>
    <x v="23"/>
    <x v="0"/>
    <n v="0"/>
    <n v="1"/>
    <x v="14"/>
    <b v="0"/>
    <n v="1"/>
    <x v="1"/>
    <n v="0.14000000000000001"/>
    <n v="0.13639999999999999"/>
    <n v="0.46"/>
    <n v="0.22389999999999999"/>
    <n v="2"/>
    <n v="43"/>
    <n v="45"/>
    <x v="2"/>
    <s v="More Than Mild"/>
    <s v="Normal"/>
    <x v="0"/>
    <x v="2"/>
  </r>
  <r>
    <n v="540"/>
    <x v="23"/>
    <x v="0"/>
    <n v="0"/>
    <n v="1"/>
    <x v="15"/>
    <b v="0"/>
    <n v="1"/>
    <x v="0"/>
    <n v="0.16"/>
    <n v="0.16669999999999999"/>
    <n v="0.4"/>
    <n v="0.16420000000000001"/>
    <n v="7"/>
    <n v="50"/>
    <n v="57"/>
    <x v="2"/>
    <s v="Mild Cold"/>
    <s v="Normal"/>
    <x v="1"/>
    <x v="2"/>
  </r>
  <r>
    <n v="541"/>
    <x v="23"/>
    <x v="0"/>
    <n v="0"/>
    <n v="1"/>
    <x v="16"/>
    <b v="0"/>
    <n v="1"/>
    <x v="0"/>
    <n v="0.16"/>
    <n v="0.1515"/>
    <n v="0.47"/>
    <n v="0.25369999999999998"/>
    <n v="4"/>
    <n v="66"/>
    <n v="70"/>
    <x v="2"/>
    <s v="Mild Cold"/>
    <s v="Normal"/>
    <x v="1"/>
    <x v="2"/>
  </r>
  <r>
    <n v="542"/>
    <x v="23"/>
    <x v="0"/>
    <n v="0"/>
    <n v="1"/>
    <x v="17"/>
    <b v="0"/>
    <n v="1"/>
    <x v="0"/>
    <n v="0.14000000000000001"/>
    <n v="0.1212"/>
    <n v="0.5"/>
    <n v="0.25369999999999998"/>
    <n v="6"/>
    <n v="178"/>
    <n v="184"/>
    <x v="2"/>
    <s v="Mild Cold"/>
    <s v="Rush Hour"/>
    <x v="2"/>
    <x v="2"/>
  </r>
  <r>
    <n v="543"/>
    <x v="23"/>
    <x v="0"/>
    <n v="0"/>
    <n v="1"/>
    <x v="18"/>
    <b v="0"/>
    <n v="1"/>
    <x v="0"/>
    <n v="0.14000000000000001"/>
    <n v="0.13639999999999999"/>
    <n v="0.59"/>
    <n v="0.19400000000000001"/>
    <n v="8"/>
    <n v="145"/>
    <n v="153"/>
    <x v="2"/>
    <s v="Mild Cold"/>
    <s v="Rush Hour"/>
    <x v="2"/>
    <x v="3"/>
  </r>
  <r>
    <n v="544"/>
    <x v="23"/>
    <x v="0"/>
    <n v="0"/>
    <n v="1"/>
    <x v="19"/>
    <b v="0"/>
    <n v="1"/>
    <x v="0"/>
    <n v="0.14000000000000001"/>
    <n v="0.1515"/>
    <n v="0.54"/>
    <n v="0.16420000000000001"/>
    <n v="5"/>
    <n v="101"/>
    <n v="106"/>
    <x v="2"/>
    <s v="Mild Cold"/>
    <s v="Rush Hour"/>
    <x v="1"/>
    <x v="3"/>
  </r>
  <r>
    <n v="545"/>
    <x v="23"/>
    <x v="0"/>
    <n v="0"/>
    <n v="1"/>
    <x v="20"/>
    <b v="0"/>
    <n v="1"/>
    <x v="0"/>
    <n v="0.14000000000000001"/>
    <n v="0.13639999999999999"/>
    <n v="0.59"/>
    <n v="0.19400000000000001"/>
    <n v="1"/>
    <n v="80"/>
    <n v="81"/>
    <x v="2"/>
    <s v="Mild Cold"/>
    <s v="Normal"/>
    <x v="1"/>
    <x v="3"/>
  </r>
  <r>
    <n v="546"/>
    <x v="23"/>
    <x v="0"/>
    <n v="0"/>
    <n v="1"/>
    <x v="21"/>
    <b v="0"/>
    <n v="1"/>
    <x v="0"/>
    <n v="0.14000000000000001"/>
    <n v="0.1515"/>
    <n v="0.63"/>
    <n v="0.16420000000000001"/>
    <n v="6"/>
    <n v="53"/>
    <n v="59"/>
    <x v="2"/>
    <s v="Mild Cold"/>
    <s v="Normal"/>
    <x v="1"/>
    <x v="3"/>
  </r>
  <r>
    <n v="547"/>
    <x v="23"/>
    <x v="0"/>
    <n v="0"/>
    <n v="1"/>
    <x v="22"/>
    <b v="0"/>
    <n v="1"/>
    <x v="1"/>
    <n v="0.14000000000000001"/>
    <n v="0.13639999999999999"/>
    <n v="0.63"/>
    <n v="0.22389999999999999"/>
    <n v="3"/>
    <n v="32"/>
    <n v="35"/>
    <x v="2"/>
    <s v="More Than Mild"/>
    <s v="Normal"/>
    <x v="0"/>
    <x v="3"/>
  </r>
  <r>
    <n v="548"/>
    <x v="23"/>
    <x v="0"/>
    <n v="0"/>
    <n v="1"/>
    <x v="23"/>
    <b v="0"/>
    <n v="1"/>
    <x v="1"/>
    <n v="0.16"/>
    <n v="0.1515"/>
    <n v="0.64"/>
    <n v="0.25369999999999998"/>
    <n v="3"/>
    <n v="21"/>
    <n v="24"/>
    <x v="2"/>
    <s v="More Than Mild"/>
    <s v="Normal"/>
    <x v="0"/>
    <x v="3"/>
  </r>
  <r>
    <n v="549"/>
    <x v="24"/>
    <x v="0"/>
    <n v="0"/>
    <n v="1"/>
    <x v="0"/>
    <b v="0"/>
    <n v="2"/>
    <x v="1"/>
    <n v="0.16"/>
    <n v="0.13639999999999999"/>
    <n v="0.69"/>
    <n v="0.28360000000000002"/>
    <n v="3"/>
    <n v="6"/>
    <n v="9"/>
    <x v="3"/>
    <s v="More Than Mild"/>
    <s v="Normal"/>
    <x v="0"/>
    <x v="0"/>
  </r>
  <r>
    <n v="550"/>
    <x v="24"/>
    <x v="0"/>
    <n v="0"/>
    <n v="1"/>
    <x v="1"/>
    <b v="0"/>
    <n v="2"/>
    <x v="1"/>
    <n v="0.16"/>
    <n v="0.16669999999999999"/>
    <n v="0.69"/>
    <n v="0.16420000000000001"/>
    <n v="0"/>
    <n v="5"/>
    <n v="5"/>
    <x v="3"/>
    <s v="More Than Mild"/>
    <s v="Normal"/>
    <x v="0"/>
    <x v="0"/>
  </r>
  <r>
    <n v="551"/>
    <x v="24"/>
    <x v="0"/>
    <n v="0"/>
    <n v="1"/>
    <x v="2"/>
    <b v="0"/>
    <n v="2"/>
    <x v="0"/>
    <n v="0.16"/>
    <n v="0.1515"/>
    <n v="0.69"/>
    <n v="0.22389999999999999"/>
    <n v="0"/>
    <n v="2"/>
    <n v="2"/>
    <x v="3"/>
    <s v="Mild Cold"/>
    <s v="Normal"/>
    <x v="0"/>
    <x v="0"/>
  </r>
  <r>
    <n v="552"/>
    <x v="24"/>
    <x v="0"/>
    <n v="0"/>
    <n v="1"/>
    <x v="4"/>
    <b v="0"/>
    <n v="2"/>
    <x v="0"/>
    <n v="0.14000000000000001"/>
    <n v="0.16669999999999999"/>
    <n v="0.74"/>
    <n v="0.1045"/>
    <n v="0"/>
    <n v="1"/>
    <n v="1"/>
    <x v="3"/>
    <s v="Mild Cold"/>
    <s v="Normal"/>
    <x v="0"/>
    <x v="0"/>
  </r>
  <r>
    <n v="553"/>
    <x v="24"/>
    <x v="0"/>
    <n v="0"/>
    <n v="1"/>
    <x v="5"/>
    <b v="0"/>
    <n v="2"/>
    <x v="0"/>
    <n v="0.14000000000000001"/>
    <n v="0.13639999999999999"/>
    <n v="0.74"/>
    <n v="0.22389999999999999"/>
    <n v="0"/>
    <n v="9"/>
    <n v="9"/>
    <x v="3"/>
    <s v="Mild Cold"/>
    <s v="Normal"/>
    <x v="0"/>
    <x v="0"/>
  </r>
  <r>
    <n v="554"/>
    <x v="24"/>
    <x v="0"/>
    <n v="0"/>
    <n v="1"/>
    <x v="6"/>
    <b v="0"/>
    <n v="2"/>
    <x v="0"/>
    <n v="0.16"/>
    <n v="0.18179999999999999"/>
    <n v="0.74"/>
    <n v="0.1045"/>
    <n v="1"/>
    <n v="35"/>
    <n v="36"/>
    <x v="3"/>
    <s v="Mild Cold"/>
    <s v="Normal"/>
    <x v="0"/>
    <x v="1"/>
  </r>
  <r>
    <n v="555"/>
    <x v="24"/>
    <x v="0"/>
    <n v="0"/>
    <n v="1"/>
    <x v="7"/>
    <b v="0"/>
    <n v="2"/>
    <x v="0"/>
    <n v="0.16"/>
    <n v="0.1515"/>
    <n v="0.74"/>
    <n v="0.22389999999999999"/>
    <n v="5"/>
    <n v="103"/>
    <n v="108"/>
    <x v="3"/>
    <s v="Mild Cold"/>
    <s v="Rush Hour"/>
    <x v="1"/>
    <x v="1"/>
  </r>
  <r>
    <n v="556"/>
    <x v="24"/>
    <x v="0"/>
    <n v="0"/>
    <n v="1"/>
    <x v="8"/>
    <b v="0"/>
    <n v="2"/>
    <x v="1"/>
    <n v="0.16"/>
    <n v="0.18179999999999999"/>
    <n v="0.74"/>
    <n v="0.1343"/>
    <n v="5"/>
    <n v="233"/>
    <n v="238"/>
    <x v="3"/>
    <s v="More Than Mild"/>
    <s v="Rush Hour"/>
    <x v="2"/>
    <x v="1"/>
  </r>
  <r>
    <n v="557"/>
    <x v="24"/>
    <x v="0"/>
    <n v="0"/>
    <n v="1"/>
    <x v="9"/>
    <b v="0"/>
    <n v="2"/>
    <x v="1"/>
    <n v="0.2"/>
    <n v="0.2273"/>
    <n v="0.64"/>
    <n v="8.9599999999999999E-2"/>
    <n v="10"/>
    <n v="134"/>
    <n v="144"/>
    <x v="3"/>
    <s v="More Than Mild"/>
    <s v="Rush Hour"/>
    <x v="1"/>
    <x v="1"/>
  </r>
  <r>
    <n v="558"/>
    <x v="24"/>
    <x v="0"/>
    <n v="0"/>
    <n v="1"/>
    <x v="10"/>
    <b v="0"/>
    <n v="2"/>
    <x v="1"/>
    <n v="0.22"/>
    <n v="0.2424"/>
    <n v="0.6"/>
    <n v="0.1045"/>
    <n v="6"/>
    <n v="49"/>
    <n v="55"/>
    <x v="3"/>
    <s v="More Than Mild"/>
    <s v="Normal"/>
    <x v="1"/>
    <x v="1"/>
  </r>
  <r>
    <n v="559"/>
    <x v="24"/>
    <x v="0"/>
    <n v="0"/>
    <n v="1"/>
    <x v="11"/>
    <b v="0"/>
    <n v="2"/>
    <x v="1"/>
    <n v="0.24"/>
    <n v="0.2424"/>
    <n v="0.6"/>
    <n v="0.1343"/>
    <n v="6"/>
    <n v="55"/>
    <n v="61"/>
    <x v="3"/>
    <s v="More Than Mild"/>
    <s v="Normal"/>
    <x v="1"/>
    <x v="1"/>
  </r>
  <r>
    <n v="560"/>
    <x v="24"/>
    <x v="0"/>
    <n v="0"/>
    <n v="1"/>
    <x v="12"/>
    <b v="0"/>
    <n v="2"/>
    <x v="1"/>
    <n v="0.26"/>
    <n v="0.28789999999999999"/>
    <n v="0.56000000000000005"/>
    <n v="8.9599999999999999E-2"/>
    <n v="21"/>
    <n v="85"/>
    <n v="106"/>
    <x v="3"/>
    <s v="More Than Mild"/>
    <s v="Normal"/>
    <x v="1"/>
    <x v="2"/>
  </r>
  <r>
    <n v="561"/>
    <x v="24"/>
    <x v="0"/>
    <n v="0"/>
    <n v="1"/>
    <x v="13"/>
    <b v="0"/>
    <n v="2"/>
    <x v="1"/>
    <n v="0.26"/>
    <n v="0.2727"/>
    <n v="0.56000000000000005"/>
    <n v="0.1343"/>
    <n v="21"/>
    <n v="72"/>
    <n v="93"/>
    <x v="3"/>
    <s v="More Than Mild"/>
    <s v="Normal"/>
    <x v="1"/>
    <x v="2"/>
  </r>
  <r>
    <n v="562"/>
    <x v="24"/>
    <x v="0"/>
    <n v="0"/>
    <n v="1"/>
    <x v="14"/>
    <b v="0"/>
    <n v="2"/>
    <x v="1"/>
    <n v="0.3"/>
    <n v="0.33329999999999999"/>
    <n v="0.45"/>
    <n v="0"/>
    <n v="11"/>
    <n v="57"/>
    <n v="68"/>
    <x v="3"/>
    <s v="More Than Mild"/>
    <s v="Normal"/>
    <x v="1"/>
    <x v="2"/>
  </r>
  <r>
    <n v="563"/>
    <x v="24"/>
    <x v="0"/>
    <n v="0"/>
    <n v="1"/>
    <x v="15"/>
    <b v="0"/>
    <n v="2"/>
    <x v="1"/>
    <n v="0.32"/>
    <n v="0.34849999999999998"/>
    <n v="0.42"/>
    <n v="0"/>
    <n v="21"/>
    <n v="63"/>
    <n v="84"/>
    <x v="3"/>
    <s v="More Than Mild"/>
    <s v="Normal"/>
    <x v="1"/>
    <x v="2"/>
  </r>
  <r>
    <n v="564"/>
    <x v="24"/>
    <x v="0"/>
    <n v="0"/>
    <n v="1"/>
    <x v="16"/>
    <b v="0"/>
    <n v="2"/>
    <x v="1"/>
    <n v="0.32"/>
    <n v="0.34849999999999998"/>
    <n v="0.42"/>
    <n v="0"/>
    <n v="14"/>
    <n v="102"/>
    <n v="116"/>
    <x v="3"/>
    <s v="More Than Mild"/>
    <s v="Normal"/>
    <x v="1"/>
    <x v="2"/>
  </r>
  <r>
    <n v="565"/>
    <x v="24"/>
    <x v="0"/>
    <n v="0"/>
    <n v="1"/>
    <x v="17"/>
    <b v="0"/>
    <n v="2"/>
    <x v="0"/>
    <n v="0.3"/>
    <n v="0.33329999999999999"/>
    <n v="0.45"/>
    <n v="0"/>
    <n v="14"/>
    <n v="208"/>
    <n v="222"/>
    <x v="3"/>
    <s v="Mild Cold"/>
    <s v="Rush Hour"/>
    <x v="2"/>
    <x v="2"/>
  </r>
  <r>
    <n v="566"/>
    <x v="24"/>
    <x v="0"/>
    <n v="0"/>
    <n v="1"/>
    <x v="18"/>
    <b v="0"/>
    <n v="2"/>
    <x v="1"/>
    <n v="0.3"/>
    <n v="0.31819999999999998"/>
    <n v="0.49"/>
    <n v="8.9599999999999999E-2"/>
    <n v="7"/>
    <n v="218"/>
    <n v="225"/>
    <x v="3"/>
    <s v="More Than Mild"/>
    <s v="Rush Hour"/>
    <x v="2"/>
    <x v="3"/>
  </r>
  <r>
    <n v="567"/>
    <x v="24"/>
    <x v="0"/>
    <n v="0"/>
    <n v="1"/>
    <x v="19"/>
    <b v="0"/>
    <n v="2"/>
    <x v="1"/>
    <n v="0.26"/>
    <n v="0.2576"/>
    <n v="0.65"/>
    <n v="0.16420000000000001"/>
    <n v="13"/>
    <n v="133"/>
    <n v="146"/>
    <x v="3"/>
    <s v="More Than Mild"/>
    <s v="Rush Hour"/>
    <x v="1"/>
    <x v="3"/>
  </r>
  <r>
    <n v="568"/>
    <x v="24"/>
    <x v="0"/>
    <n v="0"/>
    <n v="1"/>
    <x v="20"/>
    <b v="0"/>
    <n v="2"/>
    <x v="0"/>
    <n v="0.24"/>
    <n v="0.2273"/>
    <n v="0.65"/>
    <n v="0.19400000000000001"/>
    <n v="16"/>
    <n v="103"/>
    <n v="119"/>
    <x v="3"/>
    <s v="Mild Cold"/>
    <s v="Normal"/>
    <x v="1"/>
    <x v="3"/>
  </r>
  <r>
    <n v="569"/>
    <x v="24"/>
    <x v="0"/>
    <n v="0"/>
    <n v="1"/>
    <x v="21"/>
    <b v="0"/>
    <n v="2"/>
    <x v="0"/>
    <n v="0.24"/>
    <n v="0.2273"/>
    <n v="0.65"/>
    <n v="0.19400000000000001"/>
    <n v="5"/>
    <n v="40"/>
    <n v="45"/>
    <x v="3"/>
    <s v="Mild Cold"/>
    <s v="Normal"/>
    <x v="0"/>
    <x v="3"/>
  </r>
  <r>
    <n v="570"/>
    <x v="24"/>
    <x v="0"/>
    <n v="0"/>
    <n v="1"/>
    <x v="22"/>
    <b v="0"/>
    <n v="2"/>
    <x v="0"/>
    <n v="0.22"/>
    <n v="0.2273"/>
    <n v="0.64"/>
    <n v="0.16420000000000001"/>
    <n v="4"/>
    <n v="49"/>
    <n v="53"/>
    <x v="3"/>
    <s v="Mild Cold"/>
    <s v="Normal"/>
    <x v="1"/>
    <x v="3"/>
  </r>
  <r>
    <n v="571"/>
    <x v="24"/>
    <x v="0"/>
    <n v="0"/>
    <n v="1"/>
    <x v="23"/>
    <b v="0"/>
    <n v="2"/>
    <x v="1"/>
    <n v="0.22"/>
    <n v="0.2273"/>
    <n v="0.64"/>
    <n v="0.16420000000000001"/>
    <n v="3"/>
    <n v="37"/>
    <n v="40"/>
    <x v="3"/>
    <s v="More Than Mild"/>
    <s v="Normal"/>
    <x v="0"/>
    <x v="3"/>
  </r>
  <r>
    <n v="572"/>
    <x v="25"/>
    <x v="0"/>
    <n v="0"/>
    <n v="1"/>
    <x v="0"/>
    <b v="0"/>
    <n v="3"/>
    <x v="1"/>
    <n v="0.22"/>
    <n v="0.2273"/>
    <n v="0.69"/>
    <n v="0.1343"/>
    <n v="3"/>
    <n v="14"/>
    <n v="17"/>
    <x v="4"/>
    <s v="More Than Mild"/>
    <s v="Normal"/>
    <x v="0"/>
    <x v="0"/>
  </r>
  <r>
    <n v="573"/>
    <x v="25"/>
    <x v="0"/>
    <n v="0"/>
    <n v="1"/>
    <x v="1"/>
    <b v="0"/>
    <n v="3"/>
    <x v="1"/>
    <n v="0.24"/>
    <n v="0.2424"/>
    <n v="0.65"/>
    <n v="0.1343"/>
    <n v="0"/>
    <n v="5"/>
    <n v="5"/>
    <x v="4"/>
    <s v="More Than Mild"/>
    <s v="Normal"/>
    <x v="0"/>
    <x v="0"/>
  </r>
  <r>
    <n v="574"/>
    <x v="25"/>
    <x v="0"/>
    <n v="0"/>
    <n v="1"/>
    <x v="2"/>
    <b v="0"/>
    <n v="3"/>
    <x v="2"/>
    <n v="0.22"/>
    <n v="0.2273"/>
    <n v="0.69"/>
    <n v="0.19400000000000001"/>
    <n v="3"/>
    <n v="7"/>
    <n v="10"/>
    <x v="4"/>
    <s v="Dark Cloude"/>
    <s v="Normal"/>
    <x v="0"/>
    <x v="0"/>
  </r>
  <r>
    <n v="575"/>
    <x v="25"/>
    <x v="0"/>
    <n v="0"/>
    <n v="1"/>
    <x v="5"/>
    <b v="0"/>
    <n v="3"/>
    <x v="2"/>
    <n v="0.2"/>
    <n v="0.18179999999999999"/>
    <n v="0.86"/>
    <n v="0.28360000000000002"/>
    <n v="0"/>
    <n v="1"/>
    <n v="1"/>
    <x v="4"/>
    <s v="Dark Cloude"/>
    <s v="Normal"/>
    <x v="0"/>
    <x v="0"/>
  </r>
  <r>
    <n v="576"/>
    <x v="25"/>
    <x v="0"/>
    <n v="0"/>
    <n v="1"/>
    <x v="6"/>
    <b v="0"/>
    <n v="3"/>
    <x v="2"/>
    <n v="0.2"/>
    <n v="0.18179999999999999"/>
    <n v="0.86"/>
    <n v="0.28360000000000002"/>
    <n v="0"/>
    <n v="8"/>
    <n v="8"/>
    <x v="4"/>
    <s v="Dark Cloude"/>
    <s v="Normal"/>
    <x v="0"/>
    <x v="1"/>
  </r>
  <r>
    <n v="577"/>
    <x v="25"/>
    <x v="0"/>
    <n v="0"/>
    <n v="1"/>
    <x v="7"/>
    <b v="0"/>
    <n v="3"/>
    <x v="2"/>
    <n v="0.22"/>
    <n v="0.21210000000000001"/>
    <n v="0.87"/>
    <n v="0.29849999999999999"/>
    <n v="1"/>
    <n v="29"/>
    <n v="30"/>
    <x v="4"/>
    <s v="Dark Cloude"/>
    <s v="Rush Hour"/>
    <x v="0"/>
    <x v="1"/>
  </r>
  <r>
    <n v="578"/>
    <x v="25"/>
    <x v="0"/>
    <n v="0"/>
    <n v="1"/>
    <x v="8"/>
    <b v="0"/>
    <n v="3"/>
    <x v="2"/>
    <n v="0.22"/>
    <n v="0.21210000000000001"/>
    <n v="0.87"/>
    <n v="0.29849999999999999"/>
    <n v="3"/>
    <n v="69"/>
    <n v="72"/>
    <x v="4"/>
    <s v="Dark Cloude"/>
    <s v="Rush Hour"/>
    <x v="1"/>
    <x v="1"/>
  </r>
  <r>
    <n v="579"/>
    <x v="25"/>
    <x v="0"/>
    <n v="0"/>
    <n v="1"/>
    <x v="9"/>
    <b v="0"/>
    <n v="3"/>
    <x v="2"/>
    <n v="0.22"/>
    <n v="0.21210000000000001"/>
    <n v="0.87"/>
    <n v="0.29849999999999999"/>
    <n v="3"/>
    <n v="55"/>
    <n v="58"/>
    <x v="4"/>
    <s v="Dark Cloude"/>
    <s v="Rush Hour"/>
    <x v="1"/>
    <x v="1"/>
  </r>
  <r>
    <n v="580"/>
    <x v="25"/>
    <x v="0"/>
    <n v="0"/>
    <n v="1"/>
    <x v="10"/>
    <b v="0"/>
    <n v="3"/>
    <x v="2"/>
    <n v="0.22"/>
    <n v="0.21210000000000001"/>
    <n v="0.93"/>
    <n v="0.28360000000000002"/>
    <n v="2"/>
    <n v="26"/>
    <n v="28"/>
    <x v="4"/>
    <s v="Dark Cloude"/>
    <s v="Normal"/>
    <x v="0"/>
    <x v="1"/>
  </r>
  <r>
    <n v="581"/>
    <x v="25"/>
    <x v="0"/>
    <n v="0"/>
    <n v="1"/>
    <x v="11"/>
    <b v="0"/>
    <n v="3"/>
    <x v="2"/>
    <n v="0.22"/>
    <n v="0.19700000000000001"/>
    <n v="0.93"/>
    <n v="0.32840000000000003"/>
    <n v="6"/>
    <n v="35"/>
    <n v="41"/>
    <x v="4"/>
    <s v="Dark Cloude"/>
    <s v="Normal"/>
    <x v="0"/>
    <x v="1"/>
  </r>
  <r>
    <n v="582"/>
    <x v="25"/>
    <x v="0"/>
    <n v="0"/>
    <n v="1"/>
    <x v="12"/>
    <b v="0"/>
    <n v="3"/>
    <x v="2"/>
    <n v="0.22"/>
    <n v="0.19700000000000001"/>
    <n v="0.93"/>
    <n v="0.32840000000000003"/>
    <n v="7"/>
    <n v="41"/>
    <n v="48"/>
    <x v="4"/>
    <s v="Dark Cloude"/>
    <s v="Normal"/>
    <x v="0"/>
    <x v="2"/>
  </r>
  <r>
    <n v="583"/>
    <x v="25"/>
    <x v="0"/>
    <n v="0"/>
    <n v="1"/>
    <x v="13"/>
    <b v="0"/>
    <n v="3"/>
    <x v="2"/>
    <n v="0.22"/>
    <n v="0.19700000000000001"/>
    <n v="0.93"/>
    <n v="0.32840000000000003"/>
    <n v="4"/>
    <n v="43"/>
    <n v="47"/>
    <x v="4"/>
    <s v="Dark Cloude"/>
    <s v="Normal"/>
    <x v="0"/>
    <x v="2"/>
  </r>
  <r>
    <n v="584"/>
    <x v="25"/>
    <x v="0"/>
    <n v="0"/>
    <n v="1"/>
    <x v="14"/>
    <b v="0"/>
    <n v="3"/>
    <x v="2"/>
    <n v="0.22"/>
    <n v="0.19700000000000001"/>
    <n v="0.93"/>
    <n v="0.35820000000000002"/>
    <n v="0"/>
    <n v="36"/>
    <n v="36"/>
    <x v="4"/>
    <s v="Dark Cloude"/>
    <s v="Normal"/>
    <x v="0"/>
    <x v="2"/>
  </r>
  <r>
    <n v="585"/>
    <x v="25"/>
    <x v="0"/>
    <n v="0"/>
    <n v="1"/>
    <x v="15"/>
    <b v="0"/>
    <n v="3"/>
    <x v="2"/>
    <n v="0.22"/>
    <n v="0.18179999999999999"/>
    <n v="0.93"/>
    <n v="0.4627"/>
    <n v="1"/>
    <n v="42"/>
    <n v="43"/>
    <x v="4"/>
    <s v="Dark Cloude"/>
    <s v="Normal"/>
    <x v="0"/>
    <x v="2"/>
  </r>
  <r>
    <n v="586"/>
    <x v="25"/>
    <x v="0"/>
    <n v="0"/>
    <n v="1"/>
    <x v="16"/>
    <b v="0"/>
    <n v="3"/>
    <x v="3"/>
    <n v="0.22"/>
    <n v="0.19700000000000001"/>
    <n v="0.93"/>
    <n v="0.32840000000000003"/>
    <n v="1"/>
    <n v="35"/>
    <n v="36"/>
    <x v="4"/>
    <s v="Thander Storm"/>
    <s v="Normal"/>
    <x v="0"/>
    <x v="2"/>
  </r>
  <r>
    <n v="587"/>
    <x v="25"/>
    <x v="0"/>
    <n v="0"/>
    <n v="1"/>
    <x v="17"/>
    <b v="0"/>
    <n v="3"/>
    <x v="2"/>
    <n v="0.2"/>
    <n v="0.18179999999999999"/>
    <n v="0.93"/>
    <n v="0.35820000000000002"/>
    <n v="0"/>
    <n v="26"/>
    <n v="26"/>
    <x v="4"/>
    <s v="Dark Cloude"/>
    <s v="Rush Hour"/>
    <x v="0"/>
    <x v="2"/>
  </r>
  <r>
    <n v="588"/>
    <x v="26"/>
    <x v="0"/>
    <n v="0"/>
    <n v="1"/>
    <x v="16"/>
    <b v="0"/>
    <n v="4"/>
    <x v="0"/>
    <n v="0.22"/>
    <n v="0.2273"/>
    <n v="0.55000000000000004"/>
    <n v="0.19400000000000001"/>
    <n v="1"/>
    <n v="23"/>
    <n v="24"/>
    <x v="5"/>
    <s v="Mild Cold"/>
    <s v="Normal"/>
    <x v="0"/>
    <x v="2"/>
  </r>
  <r>
    <n v="589"/>
    <x v="26"/>
    <x v="0"/>
    <n v="0"/>
    <n v="1"/>
    <x v="17"/>
    <b v="0"/>
    <n v="4"/>
    <x v="0"/>
    <n v="0.22"/>
    <n v="0.2424"/>
    <n v="0.55000000000000004"/>
    <n v="0.1045"/>
    <n v="2"/>
    <n v="82"/>
    <n v="84"/>
    <x v="5"/>
    <s v="Mild Cold"/>
    <s v="Rush Hour"/>
    <x v="1"/>
    <x v="2"/>
  </r>
  <r>
    <n v="590"/>
    <x v="26"/>
    <x v="0"/>
    <n v="0"/>
    <n v="1"/>
    <x v="18"/>
    <b v="0"/>
    <n v="4"/>
    <x v="0"/>
    <n v="0.2"/>
    <n v="0.2273"/>
    <n v="0.69"/>
    <n v="8.9599999999999999E-2"/>
    <n v="3"/>
    <n v="101"/>
    <n v="104"/>
    <x v="5"/>
    <s v="Mild Cold"/>
    <s v="Rush Hour"/>
    <x v="1"/>
    <x v="3"/>
  </r>
  <r>
    <n v="591"/>
    <x v="26"/>
    <x v="0"/>
    <n v="0"/>
    <n v="1"/>
    <x v="19"/>
    <b v="0"/>
    <n v="4"/>
    <x v="0"/>
    <n v="0.2"/>
    <n v="0.2273"/>
    <n v="0.69"/>
    <n v="8.9599999999999999E-2"/>
    <n v="3"/>
    <n v="76"/>
    <n v="79"/>
    <x v="5"/>
    <s v="Mild Cold"/>
    <s v="Rush Hour"/>
    <x v="1"/>
    <x v="3"/>
  </r>
  <r>
    <n v="592"/>
    <x v="26"/>
    <x v="0"/>
    <n v="0"/>
    <n v="1"/>
    <x v="20"/>
    <b v="0"/>
    <n v="4"/>
    <x v="0"/>
    <n v="0.18"/>
    <n v="0.21210000000000001"/>
    <n v="0.74"/>
    <n v="8.9599999999999999E-2"/>
    <n v="4"/>
    <n v="55"/>
    <n v="59"/>
    <x v="5"/>
    <s v="Mild Cold"/>
    <s v="Normal"/>
    <x v="1"/>
    <x v="3"/>
  </r>
  <r>
    <n v="593"/>
    <x v="26"/>
    <x v="0"/>
    <n v="0"/>
    <n v="1"/>
    <x v="21"/>
    <b v="0"/>
    <n v="4"/>
    <x v="0"/>
    <n v="0.18"/>
    <n v="0.21210000000000001"/>
    <n v="0.74"/>
    <n v="8.9599999999999999E-2"/>
    <n v="2"/>
    <n v="36"/>
    <n v="38"/>
    <x v="5"/>
    <s v="Mild Cold"/>
    <s v="Normal"/>
    <x v="0"/>
    <x v="3"/>
  </r>
  <r>
    <n v="594"/>
    <x v="26"/>
    <x v="0"/>
    <n v="0"/>
    <n v="1"/>
    <x v="22"/>
    <b v="0"/>
    <n v="4"/>
    <x v="0"/>
    <n v="0.18"/>
    <n v="0.21210000000000001"/>
    <n v="0.74"/>
    <n v="8.9599999999999999E-2"/>
    <n v="0"/>
    <n v="27"/>
    <n v="27"/>
    <x v="5"/>
    <s v="Mild Cold"/>
    <s v="Normal"/>
    <x v="0"/>
    <x v="3"/>
  </r>
  <r>
    <n v="595"/>
    <x v="26"/>
    <x v="0"/>
    <n v="0"/>
    <n v="1"/>
    <x v="23"/>
    <b v="0"/>
    <n v="4"/>
    <x v="0"/>
    <n v="0.18"/>
    <n v="0.19700000000000001"/>
    <n v="0.8"/>
    <n v="0.16420000000000001"/>
    <n v="0"/>
    <n v="16"/>
    <n v="16"/>
    <x v="5"/>
    <s v="Mild Cold"/>
    <s v="Normal"/>
    <x v="0"/>
    <x v="3"/>
  </r>
  <r>
    <n v="596"/>
    <x v="27"/>
    <x v="0"/>
    <n v="0"/>
    <n v="1"/>
    <x v="0"/>
    <b v="0"/>
    <n v="5"/>
    <x v="1"/>
    <n v="0.2"/>
    <n v="0.21210000000000001"/>
    <n v="0.75"/>
    <n v="0.1343"/>
    <n v="0"/>
    <n v="9"/>
    <n v="9"/>
    <x v="6"/>
    <s v="More Than Mild"/>
    <s v="Normal"/>
    <x v="0"/>
    <x v="0"/>
  </r>
  <r>
    <n v="597"/>
    <x v="27"/>
    <x v="0"/>
    <n v="0"/>
    <n v="1"/>
    <x v="1"/>
    <b v="0"/>
    <n v="5"/>
    <x v="1"/>
    <n v="0.2"/>
    <n v="0.21210000000000001"/>
    <n v="0.75"/>
    <n v="0.1343"/>
    <n v="1"/>
    <n v="2"/>
    <n v="3"/>
    <x v="6"/>
    <s v="More Than Mild"/>
    <s v="Normal"/>
    <x v="0"/>
    <x v="0"/>
  </r>
  <r>
    <n v="598"/>
    <x v="27"/>
    <x v="0"/>
    <n v="0"/>
    <n v="1"/>
    <x v="2"/>
    <b v="0"/>
    <n v="5"/>
    <x v="1"/>
    <n v="0.2"/>
    <n v="0.21210000000000001"/>
    <n v="0.75"/>
    <n v="0.16420000000000001"/>
    <n v="0"/>
    <n v="2"/>
    <n v="2"/>
    <x v="6"/>
    <s v="More Than Mild"/>
    <s v="Normal"/>
    <x v="0"/>
    <x v="0"/>
  </r>
  <r>
    <n v="599"/>
    <x v="27"/>
    <x v="0"/>
    <n v="0"/>
    <n v="1"/>
    <x v="3"/>
    <b v="0"/>
    <n v="5"/>
    <x v="1"/>
    <n v="0.2"/>
    <n v="0.2273"/>
    <n v="0.75"/>
    <n v="0.1045"/>
    <n v="1"/>
    <n v="0"/>
    <n v="1"/>
    <x v="6"/>
    <s v="More Than Mild"/>
    <s v="Normal"/>
    <x v="0"/>
    <x v="0"/>
  </r>
  <r>
    <n v="600"/>
    <x v="27"/>
    <x v="0"/>
    <n v="0"/>
    <n v="1"/>
    <x v="5"/>
    <b v="0"/>
    <n v="5"/>
    <x v="1"/>
    <n v="0.18"/>
    <n v="0.21210000000000001"/>
    <n v="0.8"/>
    <n v="0.1045"/>
    <n v="0"/>
    <n v="4"/>
    <n v="4"/>
    <x v="6"/>
    <s v="More Than Mild"/>
    <s v="Normal"/>
    <x v="0"/>
    <x v="0"/>
  </r>
  <r>
    <n v="601"/>
    <x v="27"/>
    <x v="0"/>
    <n v="0"/>
    <n v="1"/>
    <x v="6"/>
    <b v="0"/>
    <n v="5"/>
    <x v="1"/>
    <n v="0.18"/>
    <n v="0.19700000000000001"/>
    <n v="0.8"/>
    <n v="0.1343"/>
    <n v="0"/>
    <n v="16"/>
    <n v="16"/>
    <x v="6"/>
    <s v="More Than Mild"/>
    <s v="Normal"/>
    <x v="0"/>
    <x v="1"/>
  </r>
  <r>
    <n v="602"/>
    <x v="27"/>
    <x v="0"/>
    <n v="0"/>
    <n v="1"/>
    <x v="7"/>
    <b v="0"/>
    <n v="5"/>
    <x v="1"/>
    <n v="0.16"/>
    <n v="0.19700000000000001"/>
    <n v="0.86"/>
    <n v="8.9599999999999999E-2"/>
    <n v="2"/>
    <n v="58"/>
    <n v="60"/>
    <x v="6"/>
    <s v="More Than Mild"/>
    <s v="Rush Hour"/>
    <x v="1"/>
    <x v="1"/>
  </r>
  <r>
    <n v="603"/>
    <x v="27"/>
    <x v="0"/>
    <n v="0"/>
    <n v="1"/>
    <x v="8"/>
    <b v="0"/>
    <n v="5"/>
    <x v="1"/>
    <n v="0.16"/>
    <n v="0.19700000000000001"/>
    <n v="0.86"/>
    <n v="8.9599999999999999E-2"/>
    <n v="2"/>
    <n v="155"/>
    <n v="157"/>
    <x v="6"/>
    <s v="More Than Mild"/>
    <s v="Rush Hour"/>
    <x v="2"/>
    <x v="1"/>
  </r>
  <r>
    <n v="604"/>
    <x v="27"/>
    <x v="0"/>
    <n v="0"/>
    <n v="1"/>
    <x v="9"/>
    <b v="0"/>
    <n v="5"/>
    <x v="2"/>
    <n v="0.18"/>
    <n v="0.21210000000000001"/>
    <n v="0.86"/>
    <n v="8.9599999999999999E-2"/>
    <n v="6"/>
    <n v="95"/>
    <n v="101"/>
    <x v="6"/>
    <s v="Dark Cloude"/>
    <s v="Rush Hour"/>
    <x v="1"/>
    <x v="1"/>
  </r>
  <r>
    <n v="605"/>
    <x v="27"/>
    <x v="0"/>
    <n v="0"/>
    <n v="1"/>
    <x v="10"/>
    <b v="0"/>
    <n v="5"/>
    <x v="2"/>
    <n v="0.18"/>
    <n v="0.21210000000000001"/>
    <n v="0.86"/>
    <n v="0.1045"/>
    <n v="0"/>
    <n v="49"/>
    <n v="49"/>
    <x v="6"/>
    <s v="Dark Cloude"/>
    <s v="Normal"/>
    <x v="0"/>
    <x v="1"/>
  </r>
  <r>
    <n v="606"/>
    <x v="27"/>
    <x v="0"/>
    <n v="0"/>
    <n v="1"/>
    <x v="11"/>
    <b v="0"/>
    <n v="5"/>
    <x v="2"/>
    <n v="0.18"/>
    <n v="0.21210000000000001"/>
    <n v="0.93"/>
    <n v="0.1045"/>
    <n v="0"/>
    <n v="30"/>
    <n v="30"/>
    <x v="6"/>
    <s v="Dark Cloude"/>
    <s v="Normal"/>
    <x v="0"/>
    <x v="1"/>
  </r>
  <r>
    <n v="607"/>
    <x v="27"/>
    <x v="0"/>
    <n v="0"/>
    <n v="1"/>
    <x v="12"/>
    <b v="0"/>
    <n v="5"/>
    <x v="2"/>
    <n v="0.18"/>
    <n v="0.21210000000000001"/>
    <n v="0.93"/>
    <n v="0.1045"/>
    <n v="1"/>
    <n v="28"/>
    <n v="29"/>
    <x v="6"/>
    <s v="Dark Cloude"/>
    <s v="Normal"/>
    <x v="0"/>
    <x v="2"/>
  </r>
  <r>
    <n v="608"/>
    <x v="27"/>
    <x v="0"/>
    <n v="0"/>
    <n v="1"/>
    <x v="13"/>
    <b v="0"/>
    <n v="5"/>
    <x v="2"/>
    <n v="0.18"/>
    <n v="0.21210000000000001"/>
    <n v="0.93"/>
    <n v="0.1045"/>
    <n v="0"/>
    <n v="31"/>
    <n v="31"/>
    <x v="6"/>
    <s v="Dark Cloude"/>
    <s v="Normal"/>
    <x v="0"/>
    <x v="2"/>
  </r>
  <r>
    <n v="609"/>
    <x v="27"/>
    <x v="0"/>
    <n v="0"/>
    <n v="1"/>
    <x v="14"/>
    <b v="0"/>
    <n v="5"/>
    <x v="2"/>
    <n v="0.22"/>
    <n v="0.2727"/>
    <n v="0.8"/>
    <n v="0"/>
    <n v="2"/>
    <n v="36"/>
    <n v="38"/>
    <x v="6"/>
    <s v="Dark Cloude"/>
    <s v="Normal"/>
    <x v="0"/>
    <x v="2"/>
  </r>
  <r>
    <n v="610"/>
    <x v="27"/>
    <x v="0"/>
    <n v="0"/>
    <n v="1"/>
    <x v="15"/>
    <b v="0"/>
    <n v="5"/>
    <x v="1"/>
    <n v="0.2"/>
    <n v="0.2576"/>
    <n v="0.86"/>
    <n v="0"/>
    <n v="1"/>
    <n v="40"/>
    <n v="41"/>
    <x v="6"/>
    <s v="More Than Mild"/>
    <s v="Normal"/>
    <x v="0"/>
    <x v="2"/>
  </r>
  <r>
    <m/>
    <x v="28"/>
    <x v="1"/>
    <m/>
    <m/>
    <x v="24"/>
    <m/>
    <m/>
    <x v="4"/>
    <m/>
    <m/>
    <m/>
    <m/>
    <m/>
    <m/>
    <m/>
    <x v="7"/>
    <m/>
    <m/>
    <x v="3"/>
    <x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d v="2011-01-01T00:00:00"/>
    <n v="1"/>
    <n v="0"/>
    <n v="1"/>
    <x v="0"/>
    <b v="0"/>
    <x v="0"/>
    <n v="1"/>
    <n v="0.24"/>
    <n v="0.28789999999999999"/>
    <n v="0.81"/>
    <n v="0"/>
    <n v="3"/>
    <n v="13"/>
    <n v="16"/>
    <s v="Sunday"/>
    <s v="Mild Cold"/>
    <s v="Normal"/>
    <s v="Low"/>
    <s v="Night"/>
  </r>
  <r>
    <n v="2"/>
    <d v="2011-01-01T00:00:00"/>
    <n v="1"/>
    <n v="0"/>
    <n v="1"/>
    <x v="1"/>
    <b v="0"/>
    <x v="0"/>
    <n v="1"/>
    <n v="0.22"/>
    <n v="0.2727"/>
    <n v="0.8"/>
    <n v="0"/>
    <n v="8"/>
    <n v="32"/>
    <n v="40"/>
    <s v="Sunday"/>
    <s v="Mild Cold"/>
    <s v="Normal"/>
    <s v="Low"/>
    <s v="Night"/>
  </r>
  <r>
    <n v="3"/>
    <d v="2011-01-01T00:00:00"/>
    <n v="1"/>
    <n v="0"/>
    <n v="1"/>
    <x v="2"/>
    <b v="0"/>
    <x v="0"/>
    <n v="1"/>
    <n v="0.22"/>
    <n v="0.2727"/>
    <n v="0.8"/>
    <n v="0"/>
    <n v="5"/>
    <n v="27"/>
    <n v="32"/>
    <s v="Sunday"/>
    <s v="Mild Cold"/>
    <s v="Normal"/>
    <s v="Low"/>
    <s v="Night"/>
  </r>
  <r>
    <n v="4"/>
    <d v="2011-01-01T00:00:00"/>
    <n v="1"/>
    <n v="0"/>
    <n v="1"/>
    <x v="3"/>
    <b v="0"/>
    <x v="0"/>
    <n v="1"/>
    <n v="0.24"/>
    <n v="0.28789999999999999"/>
    <n v="0.75"/>
    <n v="0"/>
    <n v="3"/>
    <n v="10"/>
    <n v="13"/>
    <s v="Sunday"/>
    <s v="Mild Cold"/>
    <s v="Normal"/>
    <s v="Low"/>
    <s v="Night"/>
  </r>
  <r>
    <n v="5"/>
    <d v="2011-01-01T00:00:00"/>
    <n v="1"/>
    <n v="0"/>
    <n v="1"/>
    <x v="4"/>
    <b v="0"/>
    <x v="0"/>
    <n v="1"/>
    <n v="0.24"/>
    <n v="0.28789999999999999"/>
    <n v="0.75"/>
    <n v="0"/>
    <n v="0"/>
    <n v="1"/>
    <n v="1"/>
    <s v="Sunday"/>
    <s v="Mild Cold"/>
    <s v="Normal"/>
    <s v="Low"/>
    <s v="Night"/>
  </r>
  <r>
    <n v="6"/>
    <d v="2011-01-01T00:00:00"/>
    <n v="1"/>
    <n v="0"/>
    <n v="1"/>
    <x v="5"/>
    <b v="0"/>
    <x v="0"/>
    <n v="2"/>
    <n v="0.24"/>
    <n v="0.2576"/>
    <n v="0.75"/>
    <n v="8.9599999999999999E-2"/>
    <n v="0"/>
    <n v="1"/>
    <n v="1"/>
    <s v="Sunday"/>
    <s v="More Than Mild"/>
    <s v="Normal"/>
    <s v="Low"/>
    <s v="Night"/>
  </r>
  <r>
    <n v="7"/>
    <d v="2011-01-01T00:00:00"/>
    <n v="1"/>
    <n v="0"/>
    <n v="1"/>
    <x v="6"/>
    <b v="0"/>
    <x v="0"/>
    <n v="1"/>
    <n v="0.22"/>
    <n v="0.2727"/>
    <n v="0.8"/>
    <n v="0"/>
    <n v="2"/>
    <n v="0"/>
    <n v="2"/>
    <s v="Sunday"/>
    <s v="Mild Cold"/>
    <s v="Normal"/>
    <s v="Low"/>
    <s v="Morning"/>
  </r>
  <r>
    <n v="8"/>
    <d v="2011-01-01T00:00:00"/>
    <n v="1"/>
    <n v="0"/>
    <n v="1"/>
    <x v="7"/>
    <b v="0"/>
    <x v="0"/>
    <n v="1"/>
    <n v="0.2"/>
    <n v="0.2576"/>
    <n v="0.86"/>
    <n v="0"/>
    <n v="1"/>
    <n v="2"/>
    <n v="3"/>
    <s v="Sunday"/>
    <s v="Mild Cold"/>
    <s v="Rush Hour"/>
    <s v="Low"/>
    <s v="Morning"/>
  </r>
  <r>
    <n v="9"/>
    <d v="2011-01-01T00:00:00"/>
    <n v="1"/>
    <n v="0"/>
    <n v="1"/>
    <x v="8"/>
    <b v="0"/>
    <x v="0"/>
    <n v="1"/>
    <n v="0.24"/>
    <n v="0.28789999999999999"/>
    <n v="0.75"/>
    <n v="0"/>
    <n v="1"/>
    <n v="7"/>
    <n v="8"/>
    <s v="Sunday"/>
    <s v="Mild Cold"/>
    <s v="Rush Hour"/>
    <s v="Low"/>
    <s v="Morning"/>
  </r>
  <r>
    <n v="10"/>
    <d v="2011-01-01T00:00:00"/>
    <n v="1"/>
    <n v="0"/>
    <n v="1"/>
    <x v="9"/>
    <b v="0"/>
    <x v="0"/>
    <n v="1"/>
    <n v="0.32"/>
    <n v="0.34849999999999998"/>
    <n v="0.76"/>
    <n v="0"/>
    <n v="8"/>
    <n v="6"/>
    <n v="14"/>
    <s v="Sunday"/>
    <s v="Mild Cold"/>
    <s v="Rush Hour"/>
    <s v="Low"/>
    <s v="Morning"/>
  </r>
  <r>
    <n v="11"/>
    <d v="2011-01-01T00:00:00"/>
    <n v="1"/>
    <n v="0"/>
    <n v="1"/>
    <x v="10"/>
    <b v="0"/>
    <x v="0"/>
    <n v="1"/>
    <n v="0.38"/>
    <n v="0.39389999999999997"/>
    <n v="0.76"/>
    <n v="0.25369999999999998"/>
    <n v="12"/>
    <n v="24"/>
    <n v="36"/>
    <s v="Sunday"/>
    <s v="Mild Cold"/>
    <s v="Normal"/>
    <s v="Low"/>
    <s v="Morning"/>
  </r>
  <r>
    <n v="12"/>
    <d v="2011-01-01T00:00:00"/>
    <n v="1"/>
    <n v="0"/>
    <n v="1"/>
    <x v="11"/>
    <b v="0"/>
    <x v="0"/>
    <n v="1"/>
    <n v="0.36"/>
    <n v="0.33329999999999999"/>
    <n v="0.81"/>
    <n v="0.28360000000000002"/>
    <n v="26"/>
    <n v="30"/>
    <n v="56"/>
    <s v="Sunday"/>
    <s v="Mild Cold"/>
    <s v="Normal"/>
    <s v="Medium"/>
    <s v="Morning"/>
  </r>
  <r>
    <n v="13"/>
    <d v="2011-01-01T00:00:00"/>
    <n v="1"/>
    <n v="0"/>
    <n v="1"/>
    <x v="12"/>
    <b v="0"/>
    <x v="0"/>
    <n v="1"/>
    <n v="0.42"/>
    <n v="0.42420000000000002"/>
    <n v="0.77"/>
    <n v="0.28360000000000002"/>
    <n v="29"/>
    <n v="55"/>
    <n v="84"/>
    <s v="Sunday"/>
    <s v="Mild Cold"/>
    <s v="Normal"/>
    <s v="Medium"/>
    <s v="Afternoon"/>
  </r>
  <r>
    <n v="14"/>
    <d v="2011-01-01T00:00:00"/>
    <n v="1"/>
    <n v="0"/>
    <n v="1"/>
    <x v="13"/>
    <b v="0"/>
    <x v="0"/>
    <n v="2"/>
    <n v="0.46"/>
    <n v="0.45450000000000002"/>
    <n v="0.72"/>
    <n v="0.29849999999999999"/>
    <n v="47"/>
    <n v="47"/>
    <n v="94"/>
    <s v="Sunday"/>
    <s v="More Than Mild"/>
    <s v="Normal"/>
    <s v="Medium"/>
    <s v="Afternoon"/>
  </r>
  <r>
    <n v="15"/>
    <d v="2011-01-01T00:00:00"/>
    <n v="1"/>
    <n v="0"/>
    <n v="1"/>
    <x v="14"/>
    <b v="0"/>
    <x v="0"/>
    <n v="2"/>
    <n v="0.46"/>
    <n v="0.45450000000000002"/>
    <n v="0.72"/>
    <n v="0.28360000000000002"/>
    <n v="35"/>
    <n v="71"/>
    <n v="106"/>
    <s v="Sunday"/>
    <s v="More Than Mild"/>
    <s v="Normal"/>
    <s v="Medium"/>
    <s v="Afternoon"/>
  </r>
  <r>
    <n v="16"/>
    <d v="2011-01-01T00:00:00"/>
    <n v="1"/>
    <n v="0"/>
    <n v="1"/>
    <x v="15"/>
    <b v="0"/>
    <x v="0"/>
    <n v="2"/>
    <n v="0.44"/>
    <n v="0.43940000000000001"/>
    <n v="0.77"/>
    <n v="0.29849999999999999"/>
    <n v="40"/>
    <n v="70"/>
    <n v="110"/>
    <s v="Sunday"/>
    <s v="More Than Mild"/>
    <s v="Normal"/>
    <s v="Medium"/>
    <s v="Afternoon"/>
  </r>
  <r>
    <n v="17"/>
    <d v="2011-01-01T00:00:00"/>
    <n v="1"/>
    <n v="0"/>
    <n v="1"/>
    <x v="16"/>
    <b v="0"/>
    <x v="0"/>
    <n v="2"/>
    <n v="0.42"/>
    <n v="0.42420000000000002"/>
    <n v="0.82"/>
    <n v="0.29849999999999999"/>
    <n v="41"/>
    <n v="52"/>
    <n v="93"/>
    <s v="Sunday"/>
    <s v="More Than Mild"/>
    <s v="Normal"/>
    <s v="Medium"/>
    <s v="Afternoon"/>
  </r>
  <r>
    <n v="18"/>
    <d v="2011-01-01T00:00:00"/>
    <n v="1"/>
    <n v="0"/>
    <n v="1"/>
    <x v="17"/>
    <b v="0"/>
    <x v="0"/>
    <n v="2"/>
    <n v="0.44"/>
    <n v="0.34849999999999998"/>
    <n v="0.82"/>
    <n v="0.28360000000000002"/>
    <n v="15"/>
    <n v="52"/>
    <n v="67"/>
    <s v="Sunday"/>
    <s v="More Than Mild"/>
    <s v="Rush Hour"/>
    <s v="Medium"/>
    <s v="Afternoon"/>
  </r>
  <r>
    <n v="19"/>
    <d v="2011-01-01T00:00:00"/>
    <n v="1"/>
    <n v="0"/>
    <n v="1"/>
    <x v="18"/>
    <b v="0"/>
    <x v="0"/>
    <n v="3"/>
    <n v="0.42"/>
    <n v="0.42420000000000002"/>
    <n v="0.88"/>
    <n v="0.25369999999999998"/>
    <n v="9"/>
    <n v="26"/>
    <n v="35"/>
    <s v="Sunday"/>
    <s v="Dark Cloude"/>
    <s v="Rush Hour"/>
    <s v="Low"/>
    <s v="Evening"/>
  </r>
  <r>
    <n v="20"/>
    <d v="2011-01-01T00:00:00"/>
    <n v="1"/>
    <n v="0"/>
    <n v="1"/>
    <x v="19"/>
    <b v="0"/>
    <x v="0"/>
    <n v="3"/>
    <n v="0.42"/>
    <n v="0.42420000000000002"/>
    <n v="0.88"/>
    <n v="0.25369999999999998"/>
    <n v="6"/>
    <n v="31"/>
    <n v="37"/>
    <s v="Sunday"/>
    <s v="Dark Cloude"/>
    <s v="Rush Hour"/>
    <s v="Low"/>
    <s v="Evening"/>
  </r>
  <r>
    <n v="21"/>
    <d v="2011-01-01T00:00:00"/>
    <n v="1"/>
    <n v="0"/>
    <n v="1"/>
    <x v="20"/>
    <b v="0"/>
    <x v="0"/>
    <n v="2"/>
    <n v="0.4"/>
    <n v="0.40910000000000002"/>
    <n v="0.87"/>
    <n v="0.25369999999999998"/>
    <n v="11"/>
    <n v="25"/>
    <n v="36"/>
    <s v="Sunday"/>
    <s v="More Than Mild"/>
    <s v="Normal"/>
    <s v="Low"/>
    <s v="Evening"/>
  </r>
  <r>
    <n v="22"/>
    <d v="2011-01-01T00:00:00"/>
    <n v="1"/>
    <n v="0"/>
    <n v="1"/>
    <x v="21"/>
    <b v="0"/>
    <x v="0"/>
    <n v="2"/>
    <n v="0.4"/>
    <n v="0.40910000000000002"/>
    <n v="0.87"/>
    <n v="0.19400000000000001"/>
    <n v="3"/>
    <n v="31"/>
    <n v="34"/>
    <s v="Sunday"/>
    <s v="More Than Mild"/>
    <s v="Normal"/>
    <s v="Low"/>
    <s v="Evening"/>
  </r>
  <r>
    <n v="23"/>
    <d v="2011-01-01T00:00:00"/>
    <n v="1"/>
    <n v="0"/>
    <n v="1"/>
    <x v="22"/>
    <b v="0"/>
    <x v="0"/>
    <n v="2"/>
    <n v="0.4"/>
    <n v="0.40910000000000002"/>
    <n v="0.94"/>
    <n v="0.22389999999999999"/>
    <n v="11"/>
    <n v="17"/>
    <n v="28"/>
    <s v="Sunday"/>
    <s v="More Than Mild"/>
    <s v="Normal"/>
    <s v="Low"/>
    <s v="Evening"/>
  </r>
  <r>
    <n v="24"/>
    <d v="2011-01-01T00:00:00"/>
    <n v="1"/>
    <n v="0"/>
    <n v="1"/>
    <x v="23"/>
    <b v="0"/>
    <x v="0"/>
    <n v="2"/>
    <n v="0.46"/>
    <n v="0.43940000000000001"/>
    <n v="0.88"/>
    <n v="0.29849999999999999"/>
    <n v="15"/>
    <n v="24"/>
    <n v="39"/>
    <s v="Sunday"/>
    <s v="More Than Mild"/>
    <s v="Normal"/>
    <s v="Low"/>
    <s v="Evening"/>
  </r>
  <r>
    <n v="25"/>
    <d v="2011-01-02T00:00:00"/>
    <n v="1"/>
    <n v="0"/>
    <n v="1"/>
    <x v="0"/>
    <b v="0"/>
    <x v="1"/>
    <n v="2"/>
    <n v="0.46"/>
    <n v="0.45450000000000002"/>
    <n v="0.88"/>
    <n v="0.29849999999999999"/>
    <n v="4"/>
    <n v="13"/>
    <n v="17"/>
    <s v="Monday"/>
    <s v="More Than Mild"/>
    <s v="Normal"/>
    <s v="Low"/>
    <s v="Night"/>
  </r>
  <r>
    <n v="26"/>
    <d v="2011-01-02T00:00:00"/>
    <n v="1"/>
    <n v="0"/>
    <n v="1"/>
    <x v="1"/>
    <b v="0"/>
    <x v="1"/>
    <n v="2"/>
    <n v="0.44"/>
    <n v="0.43940000000000001"/>
    <n v="0.94"/>
    <n v="0.25369999999999998"/>
    <n v="1"/>
    <n v="16"/>
    <n v="17"/>
    <s v="Monday"/>
    <s v="More Than Mild"/>
    <s v="Normal"/>
    <s v="Low"/>
    <s v="Night"/>
  </r>
  <r>
    <n v="27"/>
    <d v="2011-01-02T00:00:00"/>
    <n v="1"/>
    <n v="0"/>
    <n v="1"/>
    <x v="2"/>
    <b v="0"/>
    <x v="1"/>
    <n v="2"/>
    <n v="0.42"/>
    <n v="0.42420000000000002"/>
    <n v="1"/>
    <n v="0.28360000000000002"/>
    <n v="1"/>
    <n v="8"/>
    <n v="9"/>
    <s v="Monday"/>
    <s v="More Than Mild"/>
    <s v="Normal"/>
    <s v="Low"/>
    <s v="Night"/>
  </r>
  <r>
    <n v="28"/>
    <d v="2011-01-02T00:00:00"/>
    <n v="1"/>
    <n v="0"/>
    <n v="1"/>
    <x v="3"/>
    <b v="0"/>
    <x v="1"/>
    <n v="2"/>
    <n v="0.46"/>
    <n v="0.45450000000000002"/>
    <n v="0.94"/>
    <n v="0.19400000000000001"/>
    <n v="2"/>
    <n v="4"/>
    <n v="6"/>
    <s v="Monday"/>
    <s v="More Than Mild"/>
    <s v="Normal"/>
    <s v="Low"/>
    <s v="Night"/>
  </r>
  <r>
    <n v="29"/>
    <d v="2011-01-02T00:00:00"/>
    <n v="1"/>
    <n v="0"/>
    <n v="1"/>
    <x v="4"/>
    <b v="0"/>
    <x v="1"/>
    <n v="2"/>
    <n v="0.46"/>
    <n v="0.40910000000000002"/>
    <n v="0.94"/>
    <n v="0.19400000000000001"/>
    <n v="2"/>
    <n v="1"/>
    <n v="3"/>
    <s v="Monday"/>
    <s v="More Than Mild"/>
    <s v="Normal"/>
    <s v="Low"/>
    <s v="Night"/>
  </r>
  <r>
    <n v="30"/>
    <d v="2011-01-02T00:00:00"/>
    <n v="1"/>
    <n v="0"/>
    <n v="1"/>
    <x v="6"/>
    <b v="0"/>
    <x v="1"/>
    <n v="3"/>
    <n v="0.42"/>
    <n v="0.42420000000000002"/>
    <n v="0.77"/>
    <n v="0.29849999999999999"/>
    <n v="0"/>
    <n v="2"/>
    <n v="2"/>
    <s v="Monday"/>
    <s v="Dark Cloude"/>
    <s v="Normal"/>
    <s v="Low"/>
    <s v="Morning"/>
  </r>
  <r>
    <n v="31"/>
    <d v="2011-01-02T00:00:00"/>
    <n v="1"/>
    <n v="0"/>
    <n v="1"/>
    <x v="7"/>
    <b v="0"/>
    <x v="1"/>
    <n v="2"/>
    <n v="0.4"/>
    <n v="0.40910000000000002"/>
    <n v="0.76"/>
    <n v="0.19400000000000001"/>
    <n v="0"/>
    <n v="1"/>
    <n v="1"/>
    <s v="Monday"/>
    <s v="More Than Mild"/>
    <s v="Rush Hour"/>
    <s v="Low"/>
    <s v="Morning"/>
  </r>
  <r>
    <n v="32"/>
    <d v="2011-01-02T00:00:00"/>
    <n v="1"/>
    <n v="0"/>
    <n v="1"/>
    <x v="8"/>
    <b v="0"/>
    <x v="1"/>
    <n v="3"/>
    <n v="0.4"/>
    <n v="0.40910000000000002"/>
    <n v="0.71"/>
    <n v="0.22389999999999999"/>
    <n v="0"/>
    <n v="8"/>
    <n v="8"/>
    <s v="Monday"/>
    <s v="Dark Cloude"/>
    <s v="Rush Hour"/>
    <s v="Low"/>
    <s v="Morning"/>
  </r>
  <r>
    <n v="33"/>
    <d v="2011-01-02T00:00:00"/>
    <n v="1"/>
    <n v="0"/>
    <n v="1"/>
    <x v="9"/>
    <b v="0"/>
    <x v="1"/>
    <n v="2"/>
    <n v="0.38"/>
    <n v="0.45450000000000002"/>
    <n v="0.76"/>
    <n v="0.22389999999999999"/>
    <n v="1"/>
    <n v="19"/>
    <n v="20"/>
    <s v="Monday"/>
    <s v="More Than Mild"/>
    <s v="Rush Hour"/>
    <s v="Low"/>
    <s v="Morning"/>
  </r>
  <r>
    <n v="34"/>
    <d v="2011-01-02T00:00:00"/>
    <n v="1"/>
    <n v="0"/>
    <n v="1"/>
    <x v="10"/>
    <b v="0"/>
    <x v="1"/>
    <n v="2"/>
    <n v="0.36"/>
    <n v="0.34849999999999998"/>
    <n v="0.81"/>
    <n v="0.22389999999999999"/>
    <n v="7"/>
    <n v="46"/>
    <n v="53"/>
    <s v="Monday"/>
    <s v="More Than Mild"/>
    <s v="Normal"/>
    <s v="Medium"/>
    <s v="Morning"/>
  </r>
  <r>
    <n v="35"/>
    <d v="2011-01-02T00:00:00"/>
    <n v="1"/>
    <n v="0"/>
    <n v="1"/>
    <x v="11"/>
    <b v="0"/>
    <x v="1"/>
    <n v="2"/>
    <n v="0.36"/>
    <n v="0.33329999999999999"/>
    <n v="0.71"/>
    <n v="0.25369999999999998"/>
    <n v="16"/>
    <n v="54"/>
    <n v="70"/>
    <s v="Monday"/>
    <s v="More Than Mild"/>
    <s v="Normal"/>
    <s v="Medium"/>
    <s v="Morning"/>
  </r>
  <r>
    <n v="36"/>
    <d v="2011-01-02T00:00:00"/>
    <n v="1"/>
    <n v="0"/>
    <n v="1"/>
    <x v="12"/>
    <b v="0"/>
    <x v="1"/>
    <n v="2"/>
    <n v="0.36"/>
    <n v="0.33329999999999999"/>
    <n v="0.66"/>
    <n v="0.29849999999999999"/>
    <n v="20"/>
    <n v="73"/>
    <n v="93"/>
    <s v="Monday"/>
    <s v="More Than Mild"/>
    <s v="Normal"/>
    <s v="Medium"/>
    <s v="Afternoon"/>
  </r>
  <r>
    <n v="37"/>
    <d v="2011-01-02T00:00:00"/>
    <n v="1"/>
    <n v="0"/>
    <n v="1"/>
    <x v="13"/>
    <b v="0"/>
    <x v="1"/>
    <n v="2"/>
    <n v="0.36"/>
    <n v="0.34849999999999998"/>
    <n v="0.66"/>
    <n v="0.1343"/>
    <n v="11"/>
    <n v="64"/>
    <n v="75"/>
    <s v="Monday"/>
    <s v="More Than Mild"/>
    <s v="Normal"/>
    <s v="Medium"/>
    <s v="Afternoon"/>
  </r>
  <r>
    <n v="38"/>
    <d v="2011-01-02T00:00:00"/>
    <n v="1"/>
    <n v="0"/>
    <n v="1"/>
    <x v="14"/>
    <b v="0"/>
    <x v="1"/>
    <n v="3"/>
    <n v="0.36"/>
    <n v="0.42420000000000002"/>
    <n v="0.76"/>
    <n v="0.19400000000000001"/>
    <n v="4"/>
    <n v="55"/>
    <n v="59"/>
    <s v="Monday"/>
    <s v="Dark Cloude"/>
    <s v="Normal"/>
    <s v="Medium"/>
    <s v="Afternoon"/>
  </r>
  <r>
    <n v="39"/>
    <d v="2011-01-02T00:00:00"/>
    <n v="1"/>
    <n v="0"/>
    <n v="1"/>
    <x v="15"/>
    <b v="0"/>
    <x v="1"/>
    <n v="3"/>
    <n v="0.34"/>
    <n v="0.33329999999999999"/>
    <n v="0.81"/>
    <n v="0.16420000000000001"/>
    <n v="19"/>
    <n v="55"/>
    <n v="74"/>
    <s v="Monday"/>
    <s v="Dark Cloude"/>
    <s v="Normal"/>
    <s v="Medium"/>
    <s v="Afternoon"/>
  </r>
  <r>
    <n v="40"/>
    <d v="2011-01-02T00:00:00"/>
    <n v="1"/>
    <n v="0"/>
    <n v="1"/>
    <x v="16"/>
    <b v="0"/>
    <x v="1"/>
    <n v="3"/>
    <n v="0.34"/>
    <n v="0.33329999999999999"/>
    <n v="0.71"/>
    <n v="0.16420000000000001"/>
    <n v="9"/>
    <n v="67"/>
    <n v="76"/>
    <s v="Monday"/>
    <s v="Dark Cloude"/>
    <s v="Normal"/>
    <s v="Medium"/>
    <s v="Afternoon"/>
  </r>
  <r>
    <n v="41"/>
    <d v="2011-01-02T00:00:00"/>
    <n v="1"/>
    <n v="0"/>
    <n v="1"/>
    <x v="17"/>
    <b v="0"/>
    <x v="1"/>
    <n v="1"/>
    <n v="0.34"/>
    <n v="0.33329999999999999"/>
    <n v="0.56999999999999995"/>
    <n v="0.19400000000000001"/>
    <n v="7"/>
    <n v="58"/>
    <n v="65"/>
    <s v="Monday"/>
    <s v="Mild Cold"/>
    <s v="Rush Hour"/>
    <s v="Medium"/>
    <s v="Afternoon"/>
  </r>
  <r>
    <n v="42"/>
    <d v="2011-01-02T00:00:00"/>
    <n v="1"/>
    <n v="0"/>
    <n v="1"/>
    <x v="18"/>
    <b v="0"/>
    <x v="1"/>
    <n v="2"/>
    <n v="0.36"/>
    <n v="0.33329999999999999"/>
    <n v="0.46"/>
    <n v="0.32840000000000003"/>
    <n v="10"/>
    <n v="43"/>
    <n v="53"/>
    <s v="Monday"/>
    <s v="More Than Mild"/>
    <s v="Rush Hour"/>
    <s v="Medium"/>
    <s v="Evening"/>
  </r>
  <r>
    <n v="43"/>
    <d v="2011-01-02T00:00:00"/>
    <n v="1"/>
    <n v="0"/>
    <n v="1"/>
    <x v="19"/>
    <b v="0"/>
    <x v="1"/>
    <n v="1"/>
    <n v="0.32"/>
    <n v="0.28789999999999999"/>
    <n v="0.42"/>
    <n v="0.44779999999999998"/>
    <n v="1"/>
    <n v="29"/>
    <n v="30"/>
    <s v="Monday"/>
    <s v="Mild Cold"/>
    <s v="Rush Hour"/>
    <s v="Low"/>
    <s v="Evening"/>
  </r>
  <r>
    <n v="44"/>
    <d v="2011-01-02T00:00:00"/>
    <n v="1"/>
    <n v="0"/>
    <n v="1"/>
    <x v="20"/>
    <b v="0"/>
    <x v="1"/>
    <n v="1"/>
    <n v="0.3"/>
    <n v="0.33329999999999999"/>
    <n v="0.39"/>
    <n v="0.35820000000000002"/>
    <n v="5"/>
    <n v="17"/>
    <n v="22"/>
    <s v="Monday"/>
    <s v="Mild Cold"/>
    <s v="Normal"/>
    <s v="Low"/>
    <s v="Evening"/>
  </r>
  <r>
    <n v="45"/>
    <d v="2011-01-02T00:00:00"/>
    <n v="1"/>
    <n v="0"/>
    <n v="1"/>
    <x v="21"/>
    <b v="0"/>
    <x v="1"/>
    <n v="1"/>
    <n v="0.26"/>
    <n v="0.2273"/>
    <n v="0.44"/>
    <n v="0.32840000000000003"/>
    <n v="11"/>
    <n v="20"/>
    <n v="31"/>
    <s v="Monday"/>
    <s v="Mild Cold"/>
    <s v="Normal"/>
    <s v="Low"/>
    <s v="Evening"/>
  </r>
  <r>
    <n v="46"/>
    <d v="2011-01-02T00:00:00"/>
    <n v="1"/>
    <n v="0"/>
    <n v="1"/>
    <x v="22"/>
    <b v="0"/>
    <x v="1"/>
    <n v="1"/>
    <n v="0.24"/>
    <n v="0.21210000000000001"/>
    <n v="0.44"/>
    <n v="0.29849999999999999"/>
    <n v="0"/>
    <n v="9"/>
    <n v="9"/>
    <s v="Monday"/>
    <s v="Mild Cold"/>
    <s v="Normal"/>
    <s v="Low"/>
    <s v="Evening"/>
  </r>
  <r>
    <n v="47"/>
    <d v="2011-01-02T00:00:00"/>
    <n v="1"/>
    <n v="0"/>
    <n v="1"/>
    <x v="23"/>
    <b v="0"/>
    <x v="1"/>
    <n v="1"/>
    <n v="0.22"/>
    <n v="0.2273"/>
    <n v="0.47"/>
    <n v="0.16420000000000001"/>
    <n v="0"/>
    <n v="8"/>
    <n v="8"/>
    <s v="Monday"/>
    <s v="Mild Cold"/>
    <s v="Normal"/>
    <s v="Low"/>
    <s v="Evening"/>
  </r>
  <r>
    <n v="48"/>
    <d v="2011-01-03T00:00:00"/>
    <n v="1"/>
    <n v="0"/>
    <n v="1"/>
    <x v="0"/>
    <b v="0"/>
    <x v="2"/>
    <n v="1"/>
    <n v="0.22"/>
    <n v="0.19700000000000001"/>
    <n v="0.44"/>
    <n v="0.35820000000000002"/>
    <n v="0"/>
    <n v="5"/>
    <n v="5"/>
    <s v="Tuesday"/>
    <s v="Mild Cold"/>
    <s v="Normal"/>
    <s v="Low"/>
    <s v="Night"/>
  </r>
  <r>
    <n v="49"/>
    <d v="2011-01-03T00:00:00"/>
    <n v="1"/>
    <n v="0"/>
    <n v="1"/>
    <x v="1"/>
    <b v="0"/>
    <x v="2"/>
    <n v="1"/>
    <n v="0.2"/>
    <n v="0.33329999999999999"/>
    <n v="0.44"/>
    <n v="0.41789999999999999"/>
    <n v="0"/>
    <n v="2"/>
    <n v="2"/>
    <s v="Tuesday"/>
    <s v="Mild Cold"/>
    <s v="Normal"/>
    <s v="Low"/>
    <s v="Night"/>
  </r>
  <r>
    <n v="50"/>
    <d v="2011-01-03T00:00:00"/>
    <n v="1"/>
    <n v="0"/>
    <n v="1"/>
    <x v="4"/>
    <b v="0"/>
    <x v="2"/>
    <n v="1"/>
    <n v="0.16"/>
    <n v="0.13639999999999999"/>
    <n v="0.47"/>
    <n v="0.3881"/>
    <n v="0"/>
    <n v="1"/>
    <n v="1"/>
    <s v="Tuesday"/>
    <s v="Mild Cold"/>
    <s v="Normal"/>
    <s v="Low"/>
    <s v="Night"/>
  </r>
  <r>
    <n v="51"/>
    <d v="2011-01-03T00:00:00"/>
    <n v="1"/>
    <n v="0"/>
    <n v="1"/>
    <x v="5"/>
    <b v="0"/>
    <x v="2"/>
    <n v="1"/>
    <n v="0.16"/>
    <n v="0.13639999999999999"/>
    <n v="0.47"/>
    <n v="0.28360000000000002"/>
    <n v="0"/>
    <n v="3"/>
    <n v="3"/>
    <s v="Tuesday"/>
    <s v="Mild Cold"/>
    <s v="Normal"/>
    <s v="Low"/>
    <s v="Night"/>
  </r>
  <r>
    <n v="52"/>
    <d v="2011-01-03T00:00:00"/>
    <n v="1"/>
    <n v="0"/>
    <n v="1"/>
    <x v="6"/>
    <b v="0"/>
    <x v="2"/>
    <n v="1"/>
    <n v="0.14000000000000001"/>
    <n v="0.1061"/>
    <n v="0.5"/>
    <n v="0.3881"/>
    <n v="0"/>
    <n v="30"/>
    <n v="30"/>
    <s v="Tuesday"/>
    <s v="Mild Cold"/>
    <s v="Normal"/>
    <s v="Low"/>
    <s v="Morning"/>
  </r>
  <r>
    <n v="53"/>
    <d v="2011-01-03T00:00:00"/>
    <n v="1"/>
    <n v="0"/>
    <n v="1"/>
    <x v="7"/>
    <b v="0"/>
    <x v="2"/>
    <n v="1"/>
    <n v="0.14000000000000001"/>
    <n v="0.13639999999999999"/>
    <n v="0.5"/>
    <n v="0.19400000000000001"/>
    <n v="1"/>
    <n v="63"/>
    <n v="64"/>
    <s v="Tuesday"/>
    <s v="Mild Cold"/>
    <s v="Rush Hour"/>
    <s v="Medium"/>
    <s v="Morning"/>
  </r>
  <r>
    <n v="54"/>
    <d v="2011-01-03T00:00:00"/>
    <n v="1"/>
    <n v="0"/>
    <n v="1"/>
    <x v="8"/>
    <b v="0"/>
    <x v="2"/>
    <n v="1"/>
    <n v="0.14000000000000001"/>
    <n v="0.1212"/>
    <n v="0.5"/>
    <n v="0.28360000000000002"/>
    <n v="1"/>
    <n v="153"/>
    <n v="154"/>
    <s v="Tuesday"/>
    <s v="Mild Cold"/>
    <s v="Rush Hour"/>
    <s v="High"/>
    <s v="Morning"/>
  </r>
  <r>
    <n v="55"/>
    <d v="2011-01-03T00:00:00"/>
    <n v="1"/>
    <n v="0"/>
    <n v="1"/>
    <x v="9"/>
    <b v="0"/>
    <x v="2"/>
    <n v="1"/>
    <n v="0.16"/>
    <n v="0.13639999999999999"/>
    <n v="0.43"/>
    <n v="0.3881"/>
    <n v="7"/>
    <n v="81"/>
    <n v="88"/>
    <s v="Tuesday"/>
    <s v="Mild Cold"/>
    <s v="Rush Hour"/>
    <s v="Medium"/>
    <s v="Morning"/>
  </r>
  <r>
    <n v="56"/>
    <d v="2011-01-03T00:00:00"/>
    <n v="1"/>
    <n v="0"/>
    <n v="1"/>
    <x v="10"/>
    <b v="0"/>
    <x v="2"/>
    <n v="1"/>
    <n v="0.18"/>
    <n v="0.16669999999999999"/>
    <n v="0.43"/>
    <n v="0.25369999999999998"/>
    <n v="11"/>
    <n v="33"/>
    <n v="44"/>
    <s v="Tuesday"/>
    <s v="Mild Cold"/>
    <s v="Normal"/>
    <s v="Low"/>
    <s v="Morning"/>
  </r>
  <r>
    <n v="57"/>
    <d v="2011-01-03T00:00:00"/>
    <n v="1"/>
    <n v="0"/>
    <n v="1"/>
    <x v="11"/>
    <b v="0"/>
    <x v="2"/>
    <n v="1"/>
    <n v="0.2"/>
    <n v="0.18179999999999999"/>
    <n v="0.4"/>
    <n v="0.32840000000000003"/>
    <n v="10"/>
    <n v="41"/>
    <n v="51"/>
    <s v="Tuesday"/>
    <s v="Mild Cold"/>
    <s v="Normal"/>
    <s v="Medium"/>
    <s v="Morning"/>
  </r>
  <r>
    <n v="58"/>
    <d v="2011-01-03T00:00:00"/>
    <n v="1"/>
    <n v="0"/>
    <n v="1"/>
    <x v="12"/>
    <b v="0"/>
    <x v="2"/>
    <n v="1"/>
    <n v="0.22"/>
    <n v="0.21210000000000001"/>
    <n v="0.35"/>
    <n v="0.29849999999999999"/>
    <n v="13"/>
    <n v="48"/>
    <n v="61"/>
    <s v="Tuesday"/>
    <s v="Mild Cold"/>
    <s v="Normal"/>
    <s v="Medium"/>
    <s v="Afternoon"/>
  </r>
  <r>
    <n v="59"/>
    <d v="2011-01-03T00:00:00"/>
    <n v="1"/>
    <n v="0"/>
    <n v="1"/>
    <x v="13"/>
    <b v="0"/>
    <x v="2"/>
    <n v="1"/>
    <n v="0.24"/>
    <n v="0.13639999999999999"/>
    <n v="0.35"/>
    <n v="0.28360000000000002"/>
    <n v="8"/>
    <n v="53"/>
    <n v="61"/>
    <s v="Tuesday"/>
    <s v="Mild Cold"/>
    <s v="Normal"/>
    <s v="Medium"/>
    <s v="Afternoon"/>
  </r>
  <r>
    <n v="60"/>
    <d v="2011-01-03T00:00:00"/>
    <n v="1"/>
    <n v="0"/>
    <n v="1"/>
    <x v="14"/>
    <b v="0"/>
    <x v="2"/>
    <n v="1"/>
    <n v="0.26"/>
    <n v="0.2424"/>
    <n v="0.3"/>
    <n v="0.28360000000000002"/>
    <n v="11"/>
    <n v="66"/>
    <n v="77"/>
    <s v="Tuesday"/>
    <s v="Mild Cold"/>
    <s v="Normal"/>
    <s v="Medium"/>
    <s v="Afternoon"/>
  </r>
  <r>
    <n v="61"/>
    <d v="2011-01-03T00:00:00"/>
    <n v="1"/>
    <n v="0"/>
    <n v="1"/>
    <x v="15"/>
    <b v="0"/>
    <x v="2"/>
    <n v="1"/>
    <n v="0.26"/>
    <n v="0.2424"/>
    <n v="0.3"/>
    <n v="0.25369999999999998"/>
    <n v="14"/>
    <n v="58"/>
    <n v="72"/>
    <s v="Tuesday"/>
    <s v="Mild Cold"/>
    <s v="Normal"/>
    <s v="Medium"/>
    <s v="Afternoon"/>
  </r>
  <r>
    <n v="62"/>
    <d v="2011-01-03T00:00:00"/>
    <n v="1"/>
    <n v="0"/>
    <n v="1"/>
    <x v="16"/>
    <b v="0"/>
    <x v="2"/>
    <n v="1"/>
    <n v="0.26"/>
    <n v="0.2424"/>
    <n v="0.3"/>
    <n v="0.25369999999999998"/>
    <n v="9"/>
    <n v="67"/>
    <n v="76"/>
    <s v="Tuesday"/>
    <s v="Mild Cold"/>
    <s v="Normal"/>
    <s v="Medium"/>
    <s v="Afternoon"/>
  </r>
  <r>
    <n v="63"/>
    <d v="2011-01-03T00:00:00"/>
    <n v="1"/>
    <n v="0"/>
    <n v="1"/>
    <x v="17"/>
    <b v="0"/>
    <x v="2"/>
    <n v="1"/>
    <n v="0.24"/>
    <n v="0.2273"/>
    <n v="0.3"/>
    <n v="0.22389999999999999"/>
    <n v="11"/>
    <n v="146"/>
    <n v="157"/>
    <s v="Tuesday"/>
    <s v="Mild Cold"/>
    <s v="Rush Hour"/>
    <s v="High"/>
    <s v="Afternoon"/>
  </r>
  <r>
    <n v="64"/>
    <d v="2011-01-03T00:00:00"/>
    <n v="1"/>
    <n v="0"/>
    <n v="1"/>
    <x v="18"/>
    <b v="0"/>
    <x v="2"/>
    <n v="1"/>
    <n v="0.24"/>
    <n v="0.2576"/>
    <n v="0.32"/>
    <n v="0.1045"/>
    <n v="9"/>
    <n v="148"/>
    <n v="157"/>
    <s v="Tuesday"/>
    <s v="Mild Cold"/>
    <s v="Rush Hour"/>
    <s v="High"/>
    <s v="Evening"/>
  </r>
  <r>
    <n v="65"/>
    <d v="2011-01-03T00:00:00"/>
    <n v="1"/>
    <n v="0"/>
    <n v="1"/>
    <x v="19"/>
    <b v="0"/>
    <x v="2"/>
    <n v="1"/>
    <n v="0.2"/>
    <n v="0.2576"/>
    <n v="0.47"/>
    <n v="0"/>
    <n v="8"/>
    <n v="102"/>
    <n v="110"/>
    <s v="Tuesday"/>
    <s v="Mild Cold"/>
    <s v="Rush Hour"/>
    <s v="Medium"/>
    <s v="Evening"/>
  </r>
  <r>
    <n v="66"/>
    <d v="2011-01-03T00:00:00"/>
    <n v="1"/>
    <n v="0"/>
    <n v="1"/>
    <x v="20"/>
    <b v="0"/>
    <x v="2"/>
    <n v="1"/>
    <n v="0.2"/>
    <n v="0.21210000000000001"/>
    <n v="0.47"/>
    <n v="0.1045"/>
    <n v="3"/>
    <n v="49"/>
    <n v="52"/>
    <s v="Tuesday"/>
    <s v="Mild Cold"/>
    <s v="Normal"/>
    <s v="Medium"/>
    <s v="Evening"/>
  </r>
  <r>
    <n v="67"/>
    <d v="2011-01-03T00:00:00"/>
    <n v="1"/>
    <n v="0"/>
    <n v="1"/>
    <x v="21"/>
    <b v="0"/>
    <x v="2"/>
    <n v="1"/>
    <n v="0.18"/>
    <n v="0.19700000000000001"/>
    <n v="0.64"/>
    <n v="0.1343"/>
    <n v="3"/>
    <n v="49"/>
    <n v="52"/>
    <s v="Tuesday"/>
    <s v="Mild Cold"/>
    <s v="Normal"/>
    <s v="Medium"/>
    <s v="Evening"/>
  </r>
  <r>
    <n v="68"/>
    <d v="2011-01-03T00:00:00"/>
    <n v="1"/>
    <n v="0"/>
    <n v="1"/>
    <x v="22"/>
    <b v="0"/>
    <x v="2"/>
    <n v="1"/>
    <n v="0.14000000000000001"/>
    <n v="0.1515"/>
    <n v="0.69"/>
    <n v="0.1343"/>
    <n v="0"/>
    <n v="20"/>
    <n v="20"/>
    <s v="Tuesday"/>
    <s v="Mild Cold"/>
    <s v="Normal"/>
    <s v="Low"/>
    <s v="Evening"/>
  </r>
  <r>
    <n v="69"/>
    <d v="2011-01-03T00:00:00"/>
    <n v="1"/>
    <n v="0"/>
    <n v="1"/>
    <x v="23"/>
    <b v="0"/>
    <x v="2"/>
    <n v="1"/>
    <n v="0.18"/>
    <n v="0.21210000000000001"/>
    <n v="0.55000000000000004"/>
    <n v="0.1045"/>
    <n v="1"/>
    <n v="11"/>
    <n v="12"/>
    <s v="Tuesday"/>
    <s v="Mild Cold"/>
    <s v="Normal"/>
    <s v="Low"/>
    <s v="Evening"/>
  </r>
  <r>
    <n v="70"/>
    <d v="2011-01-04T00:00:00"/>
    <n v="1"/>
    <n v="0"/>
    <n v="1"/>
    <x v="0"/>
    <b v="0"/>
    <x v="3"/>
    <n v="1"/>
    <n v="0.16"/>
    <n v="0.2424"/>
    <n v="0.55000000000000004"/>
    <n v="0.1045"/>
    <n v="0"/>
    <n v="5"/>
    <n v="5"/>
    <s v="Wednesday"/>
    <s v="Mild Cold"/>
    <s v="Normal"/>
    <s v="Low"/>
    <s v="Night"/>
  </r>
  <r>
    <n v="71"/>
    <d v="2011-01-04T00:00:00"/>
    <n v="1"/>
    <n v="0"/>
    <n v="1"/>
    <x v="1"/>
    <b v="0"/>
    <x v="3"/>
    <n v="1"/>
    <n v="0.16"/>
    <n v="0.18179999999999999"/>
    <n v="0.59"/>
    <n v="0.1045"/>
    <n v="0"/>
    <n v="2"/>
    <n v="2"/>
    <s v="Wednesday"/>
    <s v="Mild Cold"/>
    <s v="Normal"/>
    <s v="Low"/>
    <s v="Night"/>
  </r>
  <r>
    <n v="72"/>
    <d v="2011-01-04T00:00:00"/>
    <n v="1"/>
    <n v="0"/>
    <n v="1"/>
    <x v="2"/>
    <b v="0"/>
    <x v="3"/>
    <n v="1"/>
    <n v="0.14000000000000001"/>
    <n v="0.1515"/>
    <n v="0.63"/>
    <n v="0.1343"/>
    <n v="0"/>
    <n v="1"/>
    <n v="1"/>
    <s v="Wednesday"/>
    <s v="Mild Cold"/>
    <s v="Normal"/>
    <s v="Low"/>
    <s v="Night"/>
  </r>
  <r>
    <n v="73"/>
    <d v="2011-01-04T00:00:00"/>
    <n v="1"/>
    <n v="0"/>
    <n v="1"/>
    <x v="4"/>
    <b v="0"/>
    <x v="3"/>
    <n v="1"/>
    <n v="0.14000000000000001"/>
    <n v="0.18179999999999999"/>
    <n v="0.63"/>
    <n v="8.9599999999999999E-2"/>
    <n v="0"/>
    <n v="2"/>
    <n v="2"/>
    <s v="Wednesday"/>
    <s v="Mild Cold"/>
    <s v="Normal"/>
    <s v="Low"/>
    <s v="Night"/>
  </r>
  <r>
    <n v="74"/>
    <d v="2011-01-04T00:00:00"/>
    <n v="1"/>
    <n v="0"/>
    <n v="1"/>
    <x v="5"/>
    <b v="0"/>
    <x v="3"/>
    <n v="1"/>
    <n v="0.12"/>
    <n v="0.1515"/>
    <n v="0.68"/>
    <n v="0.1045"/>
    <n v="0"/>
    <n v="4"/>
    <n v="4"/>
    <s v="Wednesday"/>
    <s v="Mild Cold"/>
    <s v="Normal"/>
    <s v="Low"/>
    <s v="Night"/>
  </r>
  <r>
    <n v="75"/>
    <d v="2011-01-04T00:00:00"/>
    <n v="1"/>
    <n v="0"/>
    <n v="1"/>
    <x v="6"/>
    <b v="0"/>
    <x v="3"/>
    <n v="1"/>
    <n v="0.12"/>
    <n v="0.1515"/>
    <n v="0.74"/>
    <n v="0.1045"/>
    <n v="0"/>
    <n v="36"/>
    <n v="36"/>
    <s v="Wednesday"/>
    <s v="Mild Cold"/>
    <s v="Normal"/>
    <s v="Low"/>
    <s v="Morning"/>
  </r>
  <r>
    <n v="76"/>
    <d v="2011-01-04T00:00:00"/>
    <n v="1"/>
    <n v="0"/>
    <n v="1"/>
    <x v="7"/>
    <b v="0"/>
    <x v="3"/>
    <n v="1"/>
    <n v="0.12"/>
    <n v="0.1515"/>
    <n v="0.74"/>
    <n v="0.1343"/>
    <n v="2"/>
    <n v="92"/>
    <n v="94"/>
    <s v="Wednesday"/>
    <s v="Mild Cold"/>
    <s v="Rush Hour"/>
    <s v="Medium"/>
    <s v="Morning"/>
  </r>
  <r>
    <n v="77"/>
    <d v="2011-01-04T00:00:00"/>
    <n v="1"/>
    <n v="0"/>
    <n v="1"/>
    <x v="8"/>
    <b v="0"/>
    <x v="3"/>
    <n v="1"/>
    <n v="0.14000000000000001"/>
    <n v="0.1515"/>
    <n v="0.69"/>
    <n v="0.16420000000000001"/>
    <n v="2"/>
    <n v="177"/>
    <n v="179"/>
    <s v="Wednesday"/>
    <s v="Mild Cold"/>
    <s v="Rush Hour"/>
    <s v="High"/>
    <s v="Morning"/>
  </r>
  <r>
    <n v="78"/>
    <d v="2011-01-04T00:00:00"/>
    <n v="1"/>
    <n v="0"/>
    <n v="1"/>
    <x v="9"/>
    <b v="0"/>
    <x v="3"/>
    <n v="1"/>
    <n v="0.16"/>
    <n v="0.1515"/>
    <n v="0.64"/>
    <n v="0.22389999999999999"/>
    <n v="2"/>
    <n v="98"/>
    <n v="100"/>
    <s v="Wednesday"/>
    <s v="Mild Cold"/>
    <s v="Rush Hour"/>
    <s v="Medium"/>
    <s v="Morning"/>
  </r>
  <r>
    <n v="79"/>
    <d v="2011-01-04T00:00:00"/>
    <n v="1"/>
    <n v="0"/>
    <n v="1"/>
    <x v="10"/>
    <b v="0"/>
    <x v="3"/>
    <n v="2"/>
    <n v="0.16"/>
    <n v="0.13639999999999999"/>
    <n v="0.69"/>
    <n v="0.32840000000000003"/>
    <n v="5"/>
    <n v="37"/>
    <n v="42"/>
    <s v="Wednesday"/>
    <s v="More Than Mild"/>
    <s v="Normal"/>
    <s v="Low"/>
    <s v="Morning"/>
  </r>
  <r>
    <n v="80"/>
    <d v="2011-01-04T00:00:00"/>
    <n v="1"/>
    <n v="0"/>
    <n v="1"/>
    <x v="11"/>
    <b v="0"/>
    <x v="3"/>
    <n v="1"/>
    <n v="0.22"/>
    <n v="0.21210000000000001"/>
    <n v="0.51"/>
    <n v="0.29849999999999999"/>
    <n v="7"/>
    <n v="50"/>
    <n v="57"/>
    <s v="Wednesday"/>
    <s v="Mild Cold"/>
    <s v="Normal"/>
    <s v="Medium"/>
    <s v="Morning"/>
  </r>
  <r>
    <n v="81"/>
    <d v="2011-01-04T00:00:00"/>
    <n v="1"/>
    <n v="0"/>
    <n v="1"/>
    <x v="12"/>
    <b v="0"/>
    <x v="3"/>
    <n v="1"/>
    <n v="0.22"/>
    <n v="0.2273"/>
    <n v="0.51"/>
    <n v="0.16420000000000001"/>
    <n v="12"/>
    <n v="66"/>
    <n v="78"/>
    <s v="Wednesday"/>
    <s v="Mild Cold"/>
    <s v="Normal"/>
    <s v="Medium"/>
    <s v="Afternoon"/>
  </r>
  <r>
    <n v="82"/>
    <d v="2011-01-04T00:00:00"/>
    <n v="1"/>
    <n v="0"/>
    <n v="1"/>
    <x v="13"/>
    <b v="0"/>
    <x v="3"/>
    <n v="1"/>
    <n v="0.24"/>
    <n v="0.2273"/>
    <n v="0.56000000000000005"/>
    <n v="0.19400000000000001"/>
    <n v="18"/>
    <n v="79"/>
    <n v="97"/>
    <s v="Wednesday"/>
    <s v="Mild Cold"/>
    <s v="Normal"/>
    <s v="Medium"/>
    <s v="Afternoon"/>
  </r>
  <r>
    <n v="83"/>
    <d v="2011-01-04T00:00:00"/>
    <n v="1"/>
    <n v="0"/>
    <n v="1"/>
    <x v="14"/>
    <b v="0"/>
    <x v="3"/>
    <n v="1"/>
    <n v="0.26"/>
    <n v="0.2576"/>
    <n v="0.52"/>
    <n v="0.22389999999999999"/>
    <n v="9"/>
    <n v="54"/>
    <n v="63"/>
    <s v="Wednesday"/>
    <s v="Mild Cold"/>
    <s v="Normal"/>
    <s v="Medium"/>
    <s v="Afternoon"/>
  </r>
  <r>
    <n v="84"/>
    <d v="2011-01-04T00:00:00"/>
    <n v="1"/>
    <n v="0"/>
    <n v="1"/>
    <x v="15"/>
    <b v="0"/>
    <x v="3"/>
    <n v="1"/>
    <n v="0.28000000000000003"/>
    <n v="0.2727"/>
    <n v="0.52"/>
    <n v="0.25369999999999998"/>
    <n v="17"/>
    <n v="48"/>
    <n v="65"/>
    <s v="Wednesday"/>
    <s v="Mild Cold"/>
    <s v="Normal"/>
    <s v="Medium"/>
    <s v="Afternoon"/>
  </r>
  <r>
    <n v="85"/>
    <d v="2011-01-04T00:00:00"/>
    <n v="1"/>
    <n v="0"/>
    <n v="1"/>
    <x v="16"/>
    <b v="0"/>
    <x v="3"/>
    <n v="1"/>
    <n v="0.3"/>
    <n v="0.28789999999999999"/>
    <n v="0.49"/>
    <n v="0.25369999999999998"/>
    <n v="15"/>
    <n v="68"/>
    <n v="83"/>
    <s v="Wednesday"/>
    <s v="Mild Cold"/>
    <s v="Normal"/>
    <s v="Medium"/>
    <s v="Afternoon"/>
  </r>
  <r>
    <n v="86"/>
    <d v="2011-01-04T00:00:00"/>
    <n v="1"/>
    <n v="0"/>
    <n v="1"/>
    <x v="17"/>
    <b v="0"/>
    <x v="3"/>
    <n v="1"/>
    <n v="0.28000000000000003"/>
    <n v="0.2727"/>
    <n v="0.48"/>
    <n v="0.22389999999999999"/>
    <n v="10"/>
    <n v="202"/>
    <n v="212"/>
    <s v="Wednesday"/>
    <s v="Mild Cold"/>
    <s v="Rush Hour"/>
    <s v="High"/>
    <s v="Afternoon"/>
  </r>
  <r>
    <n v="87"/>
    <d v="2011-01-04T00:00:00"/>
    <n v="1"/>
    <n v="0"/>
    <n v="1"/>
    <x v="18"/>
    <b v="0"/>
    <x v="3"/>
    <n v="1"/>
    <n v="0.26"/>
    <n v="0.2576"/>
    <n v="0.48"/>
    <n v="0.19400000000000001"/>
    <n v="3"/>
    <n v="179"/>
    <n v="182"/>
    <s v="Wednesday"/>
    <s v="Mild Cold"/>
    <s v="Rush Hour"/>
    <s v="High"/>
    <s v="Evening"/>
  </r>
  <r>
    <n v="88"/>
    <d v="2011-01-04T00:00:00"/>
    <n v="1"/>
    <n v="0"/>
    <n v="1"/>
    <x v="19"/>
    <b v="0"/>
    <x v="3"/>
    <n v="1"/>
    <n v="0.24"/>
    <n v="0.2576"/>
    <n v="0.48"/>
    <n v="0.1045"/>
    <n v="2"/>
    <n v="110"/>
    <n v="112"/>
    <s v="Wednesday"/>
    <s v="Mild Cold"/>
    <s v="Rush Hour"/>
    <s v="Medium"/>
    <s v="Evening"/>
  </r>
  <r>
    <n v="89"/>
    <d v="2011-01-04T00:00:00"/>
    <n v="1"/>
    <n v="0"/>
    <n v="1"/>
    <x v="20"/>
    <b v="0"/>
    <x v="3"/>
    <n v="1"/>
    <n v="0.24"/>
    <n v="0.2576"/>
    <n v="0.48"/>
    <n v="0.1045"/>
    <n v="1"/>
    <n v="53"/>
    <n v="54"/>
    <s v="Wednesday"/>
    <s v="Mild Cold"/>
    <s v="Normal"/>
    <s v="Medium"/>
    <s v="Evening"/>
  </r>
  <r>
    <n v="90"/>
    <d v="2011-01-04T00:00:00"/>
    <n v="1"/>
    <n v="0"/>
    <n v="1"/>
    <x v="21"/>
    <b v="0"/>
    <x v="3"/>
    <n v="1"/>
    <n v="0.22"/>
    <n v="0.2727"/>
    <n v="0.64"/>
    <n v="0"/>
    <n v="0"/>
    <n v="48"/>
    <n v="48"/>
    <s v="Wednesday"/>
    <s v="Mild Cold"/>
    <s v="Normal"/>
    <s v="Low"/>
    <s v="Evening"/>
  </r>
  <r>
    <n v="91"/>
    <d v="2011-01-04T00:00:00"/>
    <n v="1"/>
    <n v="0"/>
    <n v="1"/>
    <x v="22"/>
    <b v="0"/>
    <x v="3"/>
    <n v="1"/>
    <n v="0.22"/>
    <n v="0.2576"/>
    <n v="0.64"/>
    <n v="8.9599999999999999E-2"/>
    <n v="1"/>
    <n v="34"/>
    <n v="35"/>
    <s v="Wednesday"/>
    <s v="Mild Cold"/>
    <s v="Normal"/>
    <s v="Low"/>
    <s v="Evening"/>
  </r>
  <r>
    <n v="92"/>
    <d v="2011-01-04T00:00:00"/>
    <n v="1"/>
    <n v="0"/>
    <n v="1"/>
    <x v="23"/>
    <b v="0"/>
    <x v="3"/>
    <n v="1"/>
    <n v="0.2"/>
    <n v="0.2273"/>
    <n v="0.69"/>
    <n v="8.9599999999999999E-2"/>
    <n v="2"/>
    <n v="9"/>
    <n v="11"/>
    <s v="Wednesday"/>
    <s v="Mild Cold"/>
    <s v="Normal"/>
    <s v="Low"/>
    <s v="Evening"/>
  </r>
  <r>
    <n v="93"/>
    <d v="2011-01-05T00:00:00"/>
    <n v="1"/>
    <n v="0"/>
    <n v="1"/>
    <x v="0"/>
    <b v="0"/>
    <x v="4"/>
    <n v="1"/>
    <n v="0.2"/>
    <n v="0.2576"/>
    <n v="0.64"/>
    <n v="0"/>
    <n v="0"/>
    <n v="6"/>
    <n v="6"/>
    <s v="Thursday"/>
    <s v="Mild Cold"/>
    <s v="Normal"/>
    <s v="Low"/>
    <s v="Night"/>
  </r>
  <r>
    <n v="94"/>
    <d v="2011-01-05T00:00:00"/>
    <n v="1"/>
    <n v="0"/>
    <n v="1"/>
    <x v="1"/>
    <b v="0"/>
    <x v="4"/>
    <n v="1"/>
    <n v="0.16"/>
    <n v="0.19700000000000001"/>
    <n v="0.74"/>
    <n v="8.9599999999999999E-2"/>
    <n v="0"/>
    <n v="6"/>
    <n v="6"/>
    <s v="Thursday"/>
    <s v="Mild Cold"/>
    <s v="Normal"/>
    <s v="Low"/>
    <s v="Night"/>
  </r>
  <r>
    <n v="95"/>
    <d v="2011-01-05T00:00:00"/>
    <n v="1"/>
    <n v="0"/>
    <n v="1"/>
    <x v="2"/>
    <b v="0"/>
    <x v="4"/>
    <n v="1"/>
    <n v="0.16"/>
    <n v="0.19700000000000001"/>
    <n v="0.74"/>
    <n v="8.9599999999999999E-2"/>
    <n v="0"/>
    <n v="2"/>
    <n v="2"/>
    <s v="Thursday"/>
    <s v="Mild Cold"/>
    <s v="Normal"/>
    <s v="Low"/>
    <s v="Night"/>
  </r>
  <r>
    <n v="96"/>
    <d v="2011-01-05T00:00:00"/>
    <n v="1"/>
    <n v="0"/>
    <n v="1"/>
    <x v="4"/>
    <b v="0"/>
    <x v="4"/>
    <n v="1"/>
    <n v="0.24"/>
    <n v="0.2273"/>
    <n v="0.48"/>
    <n v="0.22389999999999999"/>
    <n v="0"/>
    <n v="2"/>
    <n v="2"/>
    <s v="Thursday"/>
    <s v="Mild Cold"/>
    <s v="Normal"/>
    <s v="Low"/>
    <s v="Night"/>
  </r>
  <r>
    <n v="97"/>
    <d v="2011-01-05T00:00:00"/>
    <n v="1"/>
    <n v="0"/>
    <n v="1"/>
    <x v="5"/>
    <b v="0"/>
    <x v="4"/>
    <n v="1"/>
    <n v="0.22"/>
    <n v="0.2273"/>
    <n v="0.47"/>
    <n v="0.16420000000000001"/>
    <n v="0"/>
    <n v="3"/>
    <n v="3"/>
    <s v="Thursday"/>
    <s v="Mild Cold"/>
    <s v="Normal"/>
    <s v="Low"/>
    <s v="Night"/>
  </r>
  <r>
    <n v="98"/>
    <d v="2011-01-05T00:00:00"/>
    <n v="1"/>
    <n v="0"/>
    <n v="1"/>
    <x v="6"/>
    <b v="0"/>
    <x v="4"/>
    <n v="1"/>
    <n v="0.2"/>
    <n v="0.19700000000000001"/>
    <n v="0.47"/>
    <n v="0.22389999999999999"/>
    <n v="0"/>
    <n v="33"/>
    <n v="33"/>
    <s v="Thursday"/>
    <s v="Mild Cold"/>
    <s v="Normal"/>
    <s v="Low"/>
    <s v="Morning"/>
  </r>
  <r>
    <n v="99"/>
    <d v="2011-01-05T00:00:00"/>
    <n v="1"/>
    <n v="0"/>
    <n v="1"/>
    <x v="7"/>
    <b v="0"/>
    <x v="4"/>
    <n v="1"/>
    <n v="0.18"/>
    <n v="0.18179999999999999"/>
    <n v="0.43"/>
    <n v="0.19400000000000001"/>
    <n v="1"/>
    <n v="87"/>
    <n v="88"/>
    <s v="Thursday"/>
    <s v="Mild Cold"/>
    <s v="Rush Hour"/>
    <s v="Medium"/>
    <s v="Morning"/>
  </r>
  <r>
    <n v="100"/>
    <d v="2011-01-05T00:00:00"/>
    <n v="1"/>
    <n v="0"/>
    <n v="1"/>
    <x v="8"/>
    <b v="0"/>
    <x v="4"/>
    <n v="1"/>
    <n v="0.2"/>
    <n v="0.18179999999999999"/>
    <n v="0.4"/>
    <n v="0.29849999999999999"/>
    <n v="3"/>
    <n v="192"/>
    <n v="195"/>
    <s v="Thursday"/>
    <s v="Mild Cold"/>
    <s v="Rush Hour"/>
    <s v="High"/>
    <s v="Morning"/>
  </r>
  <r>
    <n v="101"/>
    <d v="2011-01-05T00:00:00"/>
    <n v="1"/>
    <n v="0"/>
    <n v="1"/>
    <x v="9"/>
    <b v="0"/>
    <x v="4"/>
    <n v="1"/>
    <n v="0.22"/>
    <n v="0.19700000000000001"/>
    <n v="0.37"/>
    <n v="0.32840000000000003"/>
    <n v="6"/>
    <n v="109"/>
    <n v="115"/>
    <s v="Thursday"/>
    <s v="Mild Cold"/>
    <s v="Rush Hour"/>
    <s v="Medium"/>
    <s v="Morning"/>
  </r>
  <r>
    <n v="102"/>
    <d v="2011-01-05T00:00:00"/>
    <n v="1"/>
    <n v="0"/>
    <n v="1"/>
    <x v="10"/>
    <b v="0"/>
    <x v="4"/>
    <n v="1"/>
    <n v="0.22"/>
    <n v="0.19700000000000001"/>
    <n v="0.37"/>
    <n v="0.32840000000000003"/>
    <n v="4"/>
    <n v="53"/>
    <n v="57"/>
    <s v="Thursday"/>
    <s v="Mild Cold"/>
    <s v="Normal"/>
    <s v="Medium"/>
    <s v="Morning"/>
  </r>
  <r>
    <n v="103"/>
    <d v="2011-01-05T00:00:00"/>
    <n v="1"/>
    <n v="0"/>
    <n v="1"/>
    <x v="11"/>
    <b v="0"/>
    <x v="4"/>
    <n v="1"/>
    <n v="0.26"/>
    <n v="0.2273"/>
    <n v="0.33"/>
    <n v="0.32840000000000003"/>
    <n v="12"/>
    <n v="34"/>
    <n v="46"/>
    <s v="Thursday"/>
    <s v="Mild Cold"/>
    <s v="Normal"/>
    <s v="Low"/>
    <s v="Morning"/>
  </r>
  <r>
    <n v="104"/>
    <d v="2011-01-05T00:00:00"/>
    <n v="1"/>
    <n v="0"/>
    <n v="1"/>
    <x v="12"/>
    <b v="0"/>
    <x v="4"/>
    <n v="1"/>
    <n v="0.26"/>
    <n v="0.2273"/>
    <n v="0.33"/>
    <n v="0.32840000000000003"/>
    <n v="5"/>
    <n v="74"/>
    <n v="79"/>
    <s v="Thursday"/>
    <s v="Mild Cold"/>
    <s v="Normal"/>
    <s v="Medium"/>
    <s v="Afternoon"/>
  </r>
  <r>
    <n v="105"/>
    <d v="2011-01-05T00:00:00"/>
    <n v="1"/>
    <n v="0"/>
    <n v="1"/>
    <x v="13"/>
    <b v="0"/>
    <x v="4"/>
    <n v="1"/>
    <n v="0.28000000000000003"/>
    <n v="0.2576"/>
    <n v="0.3"/>
    <n v="0.29849999999999999"/>
    <n v="6"/>
    <n v="65"/>
    <n v="71"/>
    <s v="Thursday"/>
    <s v="Mild Cold"/>
    <s v="Normal"/>
    <s v="Medium"/>
    <s v="Afternoon"/>
  </r>
  <r>
    <n v="106"/>
    <d v="2011-01-05T00:00:00"/>
    <n v="1"/>
    <n v="0"/>
    <n v="1"/>
    <x v="14"/>
    <b v="0"/>
    <x v="4"/>
    <n v="1"/>
    <n v="0.3"/>
    <n v="0.28789999999999999"/>
    <n v="0.28000000000000003"/>
    <n v="0.19400000000000001"/>
    <n v="10"/>
    <n v="52"/>
    <n v="62"/>
    <s v="Thursday"/>
    <s v="Mild Cold"/>
    <s v="Normal"/>
    <s v="Medium"/>
    <s v="Afternoon"/>
  </r>
  <r>
    <n v="107"/>
    <d v="2011-01-05T00:00:00"/>
    <n v="1"/>
    <n v="0"/>
    <n v="1"/>
    <x v="15"/>
    <b v="0"/>
    <x v="4"/>
    <n v="1"/>
    <n v="0.3"/>
    <n v="0.28789999999999999"/>
    <n v="0.28000000000000003"/>
    <n v="0.19400000000000001"/>
    <n v="7"/>
    <n v="55"/>
    <n v="62"/>
    <s v="Thursday"/>
    <s v="Mild Cold"/>
    <s v="Normal"/>
    <s v="Medium"/>
    <s v="Afternoon"/>
  </r>
  <r>
    <n v="108"/>
    <d v="2011-01-05T00:00:00"/>
    <n v="1"/>
    <n v="0"/>
    <n v="1"/>
    <x v="16"/>
    <b v="0"/>
    <x v="4"/>
    <n v="1"/>
    <n v="0.3"/>
    <n v="0.31819999999999998"/>
    <n v="0.28000000000000003"/>
    <n v="8.9599999999999999E-2"/>
    <n v="4"/>
    <n v="85"/>
    <n v="89"/>
    <s v="Thursday"/>
    <s v="Mild Cold"/>
    <s v="Normal"/>
    <s v="Medium"/>
    <s v="Afternoon"/>
  </r>
  <r>
    <n v="109"/>
    <d v="2011-01-05T00:00:00"/>
    <n v="1"/>
    <n v="0"/>
    <n v="1"/>
    <x v="17"/>
    <b v="0"/>
    <x v="4"/>
    <n v="1"/>
    <n v="0.24"/>
    <n v="0.2273"/>
    <n v="0.38"/>
    <n v="0.19400000000000001"/>
    <n v="4"/>
    <n v="186"/>
    <n v="190"/>
    <s v="Thursday"/>
    <s v="Mild Cold"/>
    <s v="Rush Hour"/>
    <s v="High"/>
    <s v="Afternoon"/>
  </r>
  <r>
    <n v="110"/>
    <d v="2011-01-05T00:00:00"/>
    <n v="1"/>
    <n v="0"/>
    <n v="1"/>
    <x v="18"/>
    <b v="0"/>
    <x v="4"/>
    <n v="1"/>
    <n v="0.24"/>
    <n v="0.2424"/>
    <n v="0.38"/>
    <n v="0.1343"/>
    <n v="3"/>
    <n v="166"/>
    <n v="169"/>
    <s v="Thursday"/>
    <s v="Mild Cold"/>
    <s v="Rush Hour"/>
    <s v="High"/>
    <s v="Evening"/>
  </r>
  <r>
    <n v="111"/>
    <d v="2011-01-05T00:00:00"/>
    <n v="1"/>
    <n v="0"/>
    <n v="1"/>
    <x v="19"/>
    <b v="0"/>
    <x v="4"/>
    <n v="1"/>
    <n v="0.24"/>
    <n v="0.2576"/>
    <n v="0.38"/>
    <n v="0.1045"/>
    <n v="5"/>
    <n v="127"/>
    <n v="132"/>
    <s v="Thursday"/>
    <s v="Mild Cold"/>
    <s v="Rush Hour"/>
    <s v="Medium"/>
    <s v="Evening"/>
  </r>
  <r>
    <n v="112"/>
    <d v="2011-01-05T00:00:00"/>
    <n v="1"/>
    <n v="0"/>
    <n v="1"/>
    <x v="20"/>
    <b v="0"/>
    <x v="4"/>
    <n v="1"/>
    <n v="0.22"/>
    <n v="0.2273"/>
    <n v="0.47"/>
    <n v="0.16420000000000001"/>
    <n v="7"/>
    <n v="82"/>
    <n v="89"/>
    <s v="Thursday"/>
    <s v="Mild Cold"/>
    <s v="Normal"/>
    <s v="Medium"/>
    <s v="Evening"/>
  </r>
  <r>
    <n v="113"/>
    <d v="2011-01-05T00:00:00"/>
    <n v="1"/>
    <n v="0"/>
    <n v="1"/>
    <x v="21"/>
    <b v="0"/>
    <x v="4"/>
    <n v="1"/>
    <n v="0.2"/>
    <n v="0.19700000000000001"/>
    <n v="0.51"/>
    <n v="0.19400000000000001"/>
    <n v="3"/>
    <n v="40"/>
    <n v="43"/>
    <s v="Thursday"/>
    <s v="Mild Cold"/>
    <s v="Normal"/>
    <s v="Low"/>
    <s v="Evening"/>
  </r>
  <r>
    <n v="114"/>
    <d v="2011-01-05T00:00:00"/>
    <n v="1"/>
    <n v="0"/>
    <n v="1"/>
    <x v="22"/>
    <b v="0"/>
    <x v="4"/>
    <n v="1"/>
    <n v="0.18"/>
    <n v="0.19700000000000001"/>
    <n v="0.55000000000000004"/>
    <n v="0.1343"/>
    <n v="1"/>
    <n v="41"/>
    <n v="42"/>
    <s v="Thursday"/>
    <s v="Mild Cold"/>
    <s v="Normal"/>
    <s v="Low"/>
    <s v="Evening"/>
  </r>
  <r>
    <n v="115"/>
    <d v="2011-01-05T00:00:00"/>
    <n v="1"/>
    <n v="0"/>
    <n v="1"/>
    <x v="23"/>
    <b v="0"/>
    <x v="4"/>
    <n v="1"/>
    <n v="0.2"/>
    <n v="0.2576"/>
    <n v="0.47"/>
    <n v="0"/>
    <n v="1"/>
    <n v="18"/>
    <n v="19"/>
    <s v="Thursday"/>
    <s v="Mild Cold"/>
    <s v="Normal"/>
    <s v="Low"/>
    <s v="Evening"/>
  </r>
  <r>
    <n v="116"/>
    <d v="2011-01-06T00:00:00"/>
    <n v="1"/>
    <n v="0"/>
    <n v="1"/>
    <x v="0"/>
    <b v="0"/>
    <x v="5"/>
    <n v="1"/>
    <n v="0.18"/>
    <n v="0.2424"/>
    <n v="0.55000000000000004"/>
    <n v="0"/>
    <n v="0"/>
    <n v="11"/>
    <n v="11"/>
    <s v="Friday"/>
    <s v="Mild Cold"/>
    <s v="Normal"/>
    <s v="Low"/>
    <s v="Night"/>
  </r>
  <r>
    <n v="117"/>
    <d v="2011-01-06T00:00:00"/>
    <n v="1"/>
    <n v="0"/>
    <n v="1"/>
    <x v="1"/>
    <b v="0"/>
    <x v="5"/>
    <n v="1"/>
    <n v="0.16"/>
    <n v="0.2273"/>
    <n v="0.64"/>
    <n v="0"/>
    <n v="0"/>
    <n v="4"/>
    <n v="4"/>
    <s v="Friday"/>
    <s v="Mild Cold"/>
    <s v="Normal"/>
    <s v="Low"/>
    <s v="Night"/>
  </r>
  <r>
    <n v="118"/>
    <d v="2011-01-06T00:00:00"/>
    <n v="1"/>
    <n v="0"/>
    <n v="1"/>
    <x v="2"/>
    <b v="0"/>
    <x v="5"/>
    <n v="1"/>
    <n v="0.16"/>
    <n v="0.2273"/>
    <n v="0.64"/>
    <n v="0"/>
    <n v="0"/>
    <n v="2"/>
    <n v="2"/>
    <s v="Friday"/>
    <s v="Mild Cold"/>
    <s v="Normal"/>
    <s v="Low"/>
    <s v="Night"/>
  </r>
  <r>
    <n v="119"/>
    <d v="2011-01-06T00:00:00"/>
    <n v="1"/>
    <n v="0"/>
    <n v="1"/>
    <x v="4"/>
    <b v="0"/>
    <x v="5"/>
    <n v="2"/>
    <n v="0.16"/>
    <n v="0.19700000000000001"/>
    <n v="0.64"/>
    <n v="8.9599999999999999E-2"/>
    <n v="0"/>
    <n v="1"/>
    <n v="1"/>
    <s v="Friday"/>
    <s v="More Than Mild"/>
    <s v="Normal"/>
    <s v="Low"/>
    <s v="Night"/>
  </r>
  <r>
    <n v="120"/>
    <d v="2011-01-06T00:00:00"/>
    <n v="1"/>
    <n v="0"/>
    <n v="1"/>
    <x v="5"/>
    <b v="0"/>
    <x v="5"/>
    <n v="2"/>
    <n v="0.14000000000000001"/>
    <n v="0.18179999999999999"/>
    <n v="0.69"/>
    <n v="8.9599999999999999E-2"/>
    <n v="0"/>
    <n v="4"/>
    <n v="4"/>
    <s v="Friday"/>
    <s v="More Than Mild"/>
    <s v="Normal"/>
    <s v="Low"/>
    <s v="Night"/>
  </r>
  <r>
    <n v="121"/>
    <d v="2011-01-06T00:00:00"/>
    <n v="1"/>
    <n v="0"/>
    <n v="1"/>
    <x v="6"/>
    <b v="0"/>
    <x v="5"/>
    <n v="2"/>
    <n v="0.14000000000000001"/>
    <n v="0.16669999999999999"/>
    <n v="0.63"/>
    <n v="0.1045"/>
    <n v="0"/>
    <n v="36"/>
    <n v="36"/>
    <s v="Friday"/>
    <s v="More Than Mild"/>
    <s v="Normal"/>
    <s v="Low"/>
    <s v="Morning"/>
  </r>
  <r>
    <n v="122"/>
    <d v="2011-01-06T00:00:00"/>
    <n v="1"/>
    <n v="0"/>
    <n v="1"/>
    <x v="7"/>
    <b v="0"/>
    <x v="5"/>
    <n v="2"/>
    <n v="0.16"/>
    <n v="0.2273"/>
    <n v="0.59"/>
    <n v="0"/>
    <n v="0"/>
    <n v="95"/>
    <n v="95"/>
    <s v="Friday"/>
    <s v="More Than Mild"/>
    <s v="Rush Hour"/>
    <s v="Medium"/>
    <s v="Morning"/>
  </r>
  <r>
    <n v="123"/>
    <d v="2011-01-06T00:00:00"/>
    <n v="1"/>
    <n v="0"/>
    <n v="1"/>
    <x v="8"/>
    <b v="0"/>
    <x v="5"/>
    <n v="1"/>
    <n v="0.16"/>
    <n v="0.2273"/>
    <n v="0.59"/>
    <n v="0"/>
    <n v="3"/>
    <n v="216"/>
    <n v="219"/>
    <s v="Friday"/>
    <s v="Mild Cold"/>
    <s v="Rush Hour"/>
    <s v="High"/>
    <s v="Morning"/>
  </r>
  <r>
    <n v="124"/>
    <d v="2011-01-06T00:00:00"/>
    <n v="1"/>
    <n v="0"/>
    <n v="1"/>
    <x v="9"/>
    <b v="0"/>
    <x v="5"/>
    <n v="2"/>
    <n v="0.18"/>
    <n v="0.2424"/>
    <n v="0.51"/>
    <n v="0"/>
    <n v="6"/>
    <n v="116"/>
    <n v="122"/>
    <s v="Friday"/>
    <s v="More Than Mild"/>
    <s v="Rush Hour"/>
    <s v="Medium"/>
    <s v="Morning"/>
  </r>
  <r>
    <n v="125"/>
    <d v="2011-01-06T00:00:00"/>
    <n v="1"/>
    <n v="0"/>
    <n v="1"/>
    <x v="10"/>
    <b v="0"/>
    <x v="5"/>
    <n v="1"/>
    <n v="0.2"/>
    <n v="0.2576"/>
    <n v="0.47"/>
    <n v="0"/>
    <n v="3"/>
    <n v="42"/>
    <n v="45"/>
    <s v="Friday"/>
    <s v="Mild Cold"/>
    <s v="Normal"/>
    <s v="Low"/>
    <s v="Morning"/>
  </r>
  <r>
    <n v="126"/>
    <d v="2011-01-06T00:00:00"/>
    <n v="1"/>
    <n v="0"/>
    <n v="1"/>
    <x v="11"/>
    <b v="0"/>
    <x v="5"/>
    <n v="1"/>
    <n v="0.22"/>
    <n v="0.2576"/>
    <n v="0.44"/>
    <n v="8.9599999999999999E-2"/>
    <n v="2"/>
    <n v="57"/>
    <n v="59"/>
    <s v="Friday"/>
    <s v="Mild Cold"/>
    <s v="Normal"/>
    <s v="Medium"/>
    <s v="Morning"/>
  </r>
  <r>
    <n v="127"/>
    <d v="2011-01-06T00:00:00"/>
    <n v="1"/>
    <n v="0"/>
    <n v="1"/>
    <x v="12"/>
    <b v="0"/>
    <x v="5"/>
    <n v="1"/>
    <n v="0.26"/>
    <n v="0.28789999999999999"/>
    <n v="0.35"/>
    <n v="0"/>
    <n v="6"/>
    <n v="78"/>
    <n v="84"/>
    <s v="Friday"/>
    <s v="Mild Cold"/>
    <s v="Normal"/>
    <s v="Medium"/>
    <s v="Afternoon"/>
  </r>
  <r>
    <n v="128"/>
    <d v="2011-01-06T00:00:00"/>
    <n v="1"/>
    <n v="0"/>
    <n v="1"/>
    <x v="13"/>
    <b v="0"/>
    <x v="5"/>
    <n v="1"/>
    <n v="0.26"/>
    <n v="0.2727"/>
    <n v="0.35"/>
    <n v="0.1045"/>
    <n v="12"/>
    <n v="55"/>
    <n v="67"/>
    <s v="Friday"/>
    <s v="Mild Cold"/>
    <s v="Normal"/>
    <s v="Medium"/>
    <s v="Afternoon"/>
  </r>
  <r>
    <n v="129"/>
    <d v="2011-01-06T00:00:00"/>
    <n v="1"/>
    <n v="0"/>
    <n v="1"/>
    <x v="14"/>
    <b v="0"/>
    <x v="5"/>
    <n v="1"/>
    <n v="0.28000000000000003"/>
    <n v="0.2727"/>
    <n v="0.36"/>
    <n v="0.16420000000000001"/>
    <n v="11"/>
    <n v="59"/>
    <n v="70"/>
    <s v="Friday"/>
    <s v="Mild Cold"/>
    <s v="Normal"/>
    <s v="Medium"/>
    <s v="Afternoon"/>
  </r>
  <r>
    <n v="130"/>
    <d v="2011-01-06T00:00:00"/>
    <n v="1"/>
    <n v="0"/>
    <n v="1"/>
    <x v="15"/>
    <b v="0"/>
    <x v="5"/>
    <n v="1"/>
    <n v="0.28000000000000003"/>
    <n v="0.2727"/>
    <n v="0.36"/>
    <n v="0"/>
    <n v="8"/>
    <n v="54"/>
    <n v="62"/>
    <s v="Friday"/>
    <s v="Mild Cold"/>
    <s v="Normal"/>
    <s v="Medium"/>
    <s v="Afternoon"/>
  </r>
  <r>
    <n v="131"/>
    <d v="2011-01-06T00:00:00"/>
    <n v="1"/>
    <n v="0"/>
    <n v="1"/>
    <x v="16"/>
    <b v="0"/>
    <x v="5"/>
    <n v="1"/>
    <n v="0.26"/>
    <n v="0.2576"/>
    <n v="0.38"/>
    <n v="0.16420000000000001"/>
    <n v="12"/>
    <n v="74"/>
    <n v="86"/>
    <s v="Friday"/>
    <s v="Mild Cold"/>
    <s v="Normal"/>
    <s v="Medium"/>
    <s v="Afternoon"/>
  </r>
  <r>
    <n v="132"/>
    <d v="2011-01-06T00:00:00"/>
    <n v="1"/>
    <n v="0"/>
    <n v="1"/>
    <x v="17"/>
    <b v="0"/>
    <x v="5"/>
    <n v="1"/>
    <n v="0.22"/>
    <n v="0.2273"/>
    <n v="0.51"/>
    <n v="0.16420000000000001"/>
    <n v="9"/>
    <n v="163"/>
    <n v="172"/>
    <s v="Friday"/>
    <s v="Mild Cold"/>
    <s v="Rush Hour"/>
    <s v="High"/>
    <s v="Afternoon"/>
  </r>
  <r>
    <n v="133"/>
    <d v="2011-01-06T00:00:00"/>
    <n v="1"/>
    <n v="0"/>
    <n v="1"/>
    <x v="18"/>
    <b v="0"/>
    <x v="5"/>
    <n v="1"/>
    <n v="0.22"/>
    <n v="0.2273"/>
    <n v="0.51"/>
    <n v="0.1343"/>
    <n v="5"/>
    <n v="158"/>
    <n v="163"/>
    <s v="Friday"/>
    <s v="Mild Cold"/>
    <s v="Rush Hour"/>
    <s v="High"/>
    <s v="Evening"/>
  </r>
  <r>
    <n v="134"/>
    <d v="2011-01-06T00:00:00"/>
    <n v="1"/>
    <n v="0"/>
    <n v="1"/>
    <x v="19"/>
    <b v="0"/>
    <x v="5"/>
    <n v="1"/>
    <n v="0.22"/>
    <n v="0.2576"/>
    <n v="0.55000000000000004"/>
    <n v="8.9599999999999999E-2"/>
    <n v="3"/>
    <n v="109"/>
    <n v="112"/>
    <s v="Friday"/>
    <s v="Mild Cold"/>
    <s v="Rush Hour"/>
    <s v="Medium"/>
    <s v="Evening"/>
  </r>
  <r>
    <n v="135"/>
    <d v="2011-01-06T00:00:00"/>
    <n v="1"/>
    <n v="0"/>
    <n v="1"/>
    <x v="20"/>
    <b v="0"/>
    <x v="5"/>
    <n v="1"/>
    <n v="0.2"/>
    <n v="0.21210000000000001"/>
    <n v="0.51"/>
    <n v="0.16420000000000001"/>
    <n v="3"/>
    <n v="66"/>
    <n v="69"/>
    <s v="Friday"/>
    <s v="Mild Cold"/>
    <s v="Normal"/>
    <s v="Medium"/>
    <s v="Evening"/>
  </r>
  <r>
    <n v="136"/>
    <d v="2011-01-06T00:00:00"/>
    <n v="1"/>
    <n v="0"/>
    <n v="1"/>
    <x v="21"/>
    <b v="0"/>
    <x v="5"/>
    <n v="2"/>
    <n v="0.22"/>
    <n v="0.21210000000000001"/>
    <n v="0.55000000000000004"/>
    <n v="0.22389999999999999"/>
    <n v="0"/>
    <n v="48"/>
    <n v="48"/>
    <s v="Friday"/>
    <s v="More Than Mild"/>
    <s v="Normal"/>
    <s v="Low"/>
    <s v="Evening"/>
  </r>
  <r>
    <n v="137"/>
    <d v="2011-01-06T00:00:00"/>
    <n v="1"/>
    <n v="0"/>
    <n v="1"/>
    <x v="22"/>
    <b v="0"/>
    <x v="5"/>
    <n v="2"/>
    <n v="0.22"/>
    <n v="0.21210000000000001"/>
    <n v="0.51"/>
    <n v="0.28360000000000002"/>
    <n v="1"/>
    <n v="51"/>
    <n v="52"/>
    <s v="Friday"/>
    <s v="More Than Mild"/>
    <s v="Normal"/>
    <s v="Medium"/>
    <s v="Evening"/>
  </r>
  <r>
    <n v="138"/>
    <d v="2011-01-06T00:00:00"/>
    <n v="1"/>
    <n v="0"/>
    <n v="1"/>
    <x v="23"/>
    <b v="0"/>
    <x v="5"/>
    <n v="2"/>
    <n v="0.2"/>
    <n v="0.19700000000000001"/>
    <n v="0.59"/>
    <n v="0.19400000000000001"/>
    <n v="4"/>
    <n v="19"/>
    <n v="23"/>
    <s v="Friday"/>
    <s v="More Than Mild"/>
    <s v="Normal"/>
    <s v="Low"/>
    <s v="Evening"/>
  </r>
  <r>
    <n v="139"/>
    <d v="2011-01-07T00:00:00"/>
    <n v="1"/>
    <n v="0"/>
    <n v="1"/>
    <x v="0"/>
    <b v="0"/>
    <x v="6"/>
    <n v="2"/>
    <n v="0.2"/>
    <n v="0.19700000000000001"/>
    <n v="0.64"/>
    <n v="0.19400000000000001"/>
    <n v="4"/>
    <n v="13"/>
    <n v="17"/>
    <s v="Saturday"/>
    <s v="More Than Mild"/>
    <s v="Normal"/>
    <s v="Low"/>
    <s v="Night"/>
  </r>
  <r>
    <n v="140"/>
    <d v="2011-01-07T00:00:00"/>
    <n v="1"/>
    <n v="0"/>
    <n v="1"/>
    <x v="1"/>
    <b v="0"/>
    <x v="6"/>
    <n v="2"/>
    <n v="0.2"/>
    <n v="0.19700000000000001"/>
    <n v="0.69"/>
    <n v="0.22389999999999999"/>
    <n v="2"/>
    <n v="5"/>
    <n v="7"/>
    <s v="Saturday"/>
    <s v="More Than Mild"/>
    <s v="Normal"/>
    <s v="Low"/>
    <s v="Night"/>
  </r>
  <r>
    <n v="141"/>
    <d v="2011-01-07T00:00:00"/>
    <n v="1"/>
    <n v="0"/>
    <n v="1"/>
    <x v="2"/>
    <b v="0"/>
    <x v="6"/>
    <n v="2"/>
    <n v="0.2"/>
    <n v="0.19700000000000001"/>
    <n v="0.69"/>
    <n v="0.22389999999999999"/>
    <n v="0"/>
    <n v="1"/>
    <n v="1"/>
    <s v="Saturday"/>
    <s v="More Than Mild"/>
    <s v="Normal"/>
    <s v="Low"/>
    <s v="Night"/>
  </r>
  <r>
    <n v="142"/>
    <d v="2011-01-07T00:00:00"/>
    <n v="1"/>
    <n v="0"/>
    <n v="1"/>
    <x v="4"/>
    <b v="0"/>
    <x v="6"/>
    <n v="2"/>
    <n v="0.2"/>
    <n v="0.21210000000000001"/>
    <n v="0.69"/>
    <n v="0.1343"/>
    <n v="0"/>
    <n v="1"/>
    <n v="1"/>
    <s v="Saturday"/>
    <s v="More Than Mild"/>
    <s v="Normal"/>
    <s v="Low"/>
    <s v="Night"/>
  </r>
  <r>
    <n v="143"/>
    <d v="2011-01-07T00:00:00"/>
    <n v="1"/>
    <n v="0"/>
    <n v="1"/>
    <x v="5"/>
    <b v="0"/>
    <x v="6"/>
    <n v="3"/>
    <n v="0.22"/>
    <n v="0.2727"/>
    <n v="0.55000000000000004"/>
    <n v="0"/>
    <n v="0"/>
    <n v="5"/>
    <n v="5"/>
    <s v="Saturday"/>
    <s v="Dark Cloude"/>
    <s v="Normal"/>
    <s v="Low"/>
    <s v="Night"/>
  </r>
  <r>
    <n v="144"/>
    <d v="2011-01-07T00:00:00"/>
    <n v="1"/>
    <n v="0"/>
    <n v="1"/>
    <x v="6"/>
    <b v="0"/>
    <x v="6"/>
    <n v="2"/>
    <n v="0.2"/>
    <n v="0.2576"/>
    <n v="0.69"/>
    <n v="0"/>
    <n v="8"/>
    <n v="26"/>
    <n v="34"/>
    <s v="Saturday"/>
    <s v="More Than Mild"/>
    <s v="Normal"/>
    <s v="Low"/>
    <s v="Morning"/>
  </r>
  <r>
    <n v="145"/>
    <d v="2011-01-07T00:00:00"/>
    <n v="1"/>
    <n v="0"/>
    <n v="1"/>
    <x v="7"/>
    <b v="0"/>
    <x v="6"/>
    <n v="1"/>
    <n v="0.2"/>
    <n v="0.21210000000000001"/>
    <n v="0.69"/>
    <n v="0.1343"/>
    <n v="8"/>
    <n v="76"/>
    <n v="84"/>
    <s v="Saturday"/>
    <s v="Mild Cold"/>
    <s v="Rush Hour"/>
    <s v="Medium"/>
    <s v="Morning"/>
  </r>
  <r>
    <n v="146"/>
    <d v="2011-01-07T00:00:00"/>
    <n v="1"/>
    <n v="0"/>
    <n v="1"/>
    <x v="8"/>
    <b v="0"/>
    <x v="6"/>
    <n v="1"/>
    <n v="0.2"/>
    <n v="0.19700000000000001"/>
    <n v="0.51"/>
    <n v="0.25369999999999998"/>
    <n v="20"/>
    <n v="190"/>
    <n v="210"/>
    <s v="Saturday"/>
    <s v="Mild Cold"/>
    <s v="Rush Hour"/>
    <s v="High"/>
    <s v="Morning"/>
  </r>
  <r>
    <n v="147"/>
    <d v="2011-01-07T00:00:00"/>
    <n v="1"/>
    <n v="0"/>
    <n v="1"/>
    <x v="9"/>
    <b v="0"/>
    <x v="6"/>
    <n v="1"/>
    <n v="0.2"/>
    <n v="0.18179999999999999"/>
    <n v="0.47"/>
    <n v="0.29849999999999999"/>
    <n v="9"/>
    <n v="125"/>
    <n v="134"/>
    <s v="Saturday"/>
    <s v="Mild Cold"/>
    <s v="Rush Hour"/>
    <s v="Medium"/>
    <s v="Morning"/>
  </r>
  <r>
    <n v="148"/>
    <d v="2011-01-07T00:00:00"/>
    <n v="1"/>
    <n v="0"/>
    <n v="1"/>
    <x v="10"/>
    <b v="0"/>
    <x v="6"/>
    <n v="1"/>
    <n v="0.22"/>
    <n v="0.19700000000000001"/>
    <n v="0.37"/>
    <n v="0.32840000000000003"/>
    <n v="16"/>
    <n v="47"/>
    <n v="63"/>
    <s v="Saturday"/>
    <s v="Mild Cold"/>
    <s v="Normal"/>
    <s v="Medium"/>
    <s v="Morning"/>
  </r>
  <r>
    <n v="149"/>
    <d v="2011-01-07T00:00:00"/>
    <n v="1"/>
    <n v="0"/>
    <n v="1"/>
    <x v="11"/>
    <b v="0"/>
    <x v="6"/>
    <n v="2"/>
    <n v="0.2"/>
    <n v="0.19700000000000001"/>
    <n v="0.4"/>
    <n v="0.22389999999999999"/>
    <n v="19"/>
    <n v="48"/>
    <n v="67"/>
    <s v="Saturday"/>
    <s v="More Than Mild"/>
    <s v="Normal"/>
    <s v="Medium"/>
    <s v="Morning"/>
  </r>
  <r>
    <n v="150"/>
    <d v="2011-01-07T00:00:00"/>
    <n v="1"/>
    <n v="0"/>
    <n v="1"/>
    <x v="12"/>
    <b v="0"/>
    <x v="6"/>
    <n v="2"/>
    <n v="0.2"/>
    <n v="0.19700000000000001"/>
    <n v="0.37"/>
    <n v="0.25369999999999998"/>
    <n v="9"/>
    <n v="50"/>
    <n v="59"/>
    <s v="Saturday"/>
    <s v="More Than Mild"/>
    <s v="Normal"/>
    <s v="Medium"/>
    <s v="Afternoon"/>
  </r>
  <r>
    <n v="151"/>
    <d v="2011-01-07T00:00:00"/>
    <n v="1"/>
    <n v="0"/>
    <n v="1"/>
    <x v="13"/>
    <b v="0"/>
    <x v="6"/>
    <n v="2"/>
    <n v="0.2"/>
    <n v="0.18179999999999999"/>
    <n v="0.37"/>
    <n v="0.28360000000000002"/>
    <n v="9"/>
    <n v="64"/>
    <n v="73"/>
    <s v="Saturday"/>
    <s v="More Than Mild"/>
    <s v="Normal"/>
    <s v="Medium"/>
    <s v="Afternoon"/>
  </r>
  <r>
    <n v="152"/>
    <d v="2011-01-07T00:00:00"/>
    <n v="1"/>
    <n v="0"/>
    <n v="1"/>
    <x v="14"/>
    <b v="0"/>
    <x v="6"/>
    <n v="2"/>
    <n v="0.2"/>
    <n v="0.19700000000000001"/>
    <n v="0.4"/>
    <n v="0.25369999999999998"/>
    <n v="7"/>
    <n v="43"/>
    <n v="50"/>
    <s v="Saturday"/>
    <s v="More Than Mild"/>
    <s v="Normal"/>
    <s v="Low"/>
    <s v="Afternoon"/>
  </r>
  <r>
    <n v="153"/>
    <d v="2011-01-07T00:00:00"/>
    <n v="1"/>
    <n v="0"/>
    <n v="1"/>
    <x v="15"/>
    <b v="0"/>
    <x v="6"/>
    <n v="2"/>
    <n v="0.2"/>
    <n v="0.21210000000000001"/>
    <n v="0.37"/>
    <n v="0.16420000000000001"/>
    <n v="9"/>
    <n v="63"/>
    <n v="72"/>
    <s v="Saturday"/>
    <s v="More Than Mild"/>
    <s v="Normal"/>
    <s v="Medium"/>
    <s v="Afternoon"/>
  </r>
  <r>
    <n v="154"/>
    <d v="2011-01-07T00:00:00"/>
    <n v="1"/>
    <n v="0"/>
    <n v="1"/>
    <x v="16"/>
    <b v="0"/>
    <x v="6"/>
    <n v="2"/>
    <n v="0.2"/>
    <n v="0.21210000000000001"/>
    <n v="0.37"/>
    <n v="0.16420000000000001"/>
    <n v="5"/>
    <n v="82"/>
    <n v="87"/>
    <s v="Saturday"/>
    <s v="More Than Mild"/>
    <s v="Normal"/>
    <s v="Medium"/>
    <s v="Afternoon"/>
  </r>
  <r>
    <n v="155"/>
    <d v="2011-01-07T00:00:00"/>
    <n v="1"/>
    <n v="0"/>
    <n v="1"/>
    <x v="17"/>
    <b v="0"/>
    <x v="6"/>
    <n v="2"/>
    <n v="0.2"/>
    <n v="0.2576"/>
    <n v="0.37"/>
    <n v="0"/>
    <n v="9"/>
    <n v="178"/>
    <n v="187"/>
    <s v="Saturday"/>
    <s v="More Than Mild"/>
    <s v="Rush Hour"/>
    <s v="High"/>
    <s v="Afternoon"/>
  </r>
  <r>
    <n v="156"/>
    <d v="2011-01-07T00:00:00"/>
    <n v="1"/>
    <n v="0"/>
    <n v="1"/>
    <x v="18"/>
    <b v="0"/>
    <x v="6"/>
    <n v="1"/>
    <n v="0.2"/>
    <n v="0.2273"/>
    <n v="0.4"/>
    <n v="8.9599999999999999E-2"/>
    <n v="7"/>
    <n v="116"/>
    <n v="123"/>
    <s v="Saturday"/>
    <s v="Mild Cold"/>
    <s v="Rush Hour"/>
    <s v="Medium"/>
    <s v="Evening"/>
  </r>
  <r>
    <n v="157"/>
    <d v="2011-01-07T00:00:00"/>
    <n v="1"/>
    <n v="0"/>
    <n v="1"/>
    <x v="19"/>
    <b v="0"/>
    <x v="6"/>
    <n v="1"/>
    <n v="0.16"/>
    <n v="0.19700000000000001"/>
    <n v="0.55000000000000004"/>
    <n v="8.9599999999999999E-2"/>
    <n v="3"/>
    <n v="92"/>
    <n v="95"/>
    <s v="Saturday"/>
    <s v="Mild Cold"/>
    <s v="Rush Hour"/>
    <s v="Medium"/>
    <s v="Evening"/>
  </r>
  <r>
    <n v="158"/>
    <d v="2011-01-07T00:00:00"/>
    <n v="1"/>
    <n v="0"/>
    <n v="1"/>
    <x v="20"/>
    <b v="0"/>
    <x v="6"/>
    <n v="1"/>
    <n v="0.18"/>
    <n v="0.21210000000000001"/>
    <n v="0.47"/>
    <n v="0.1045"/>
    <n v="1"/>
    <n v="50"/>
    <n v="51"/>
    <s v="Saturday"/>
    <s v="Mild Cold"/>
    <s v="Normal"/>
    <s v="Medium"/>
    <s v="Evening"/>
  </r>
  <r>
    <n v="159"/>
    <d v="2011-01-07T00:00:00"/>
    <n v="1"/>
    <n v="0"/>
    <n v="1"/>
    <x v="21"/>
    <b v="0"/>
    <x v="6"/>
    <n v="1"/>
    <n v="0.18"/>
    <n v="0.19700000000000001"/>
    <n v="0.47"/>
    <n v="0.1343"/>
    <n v="0"/>
    <n v="39"/>
    <n v="39"/>
    <s v="Saturday"/>
    <s v="Mild Cold"/>
    <s v="Normal"/>
    <s v="Low"/>
    <s v="Evening"/>
  </r>
  <r>
    <n v="160"/>
    <d v="2011-01-07T00:00:00"/>
    <n v="1"/>
    <n v="0"/>
    <n v="1"/>
    <x v="22"/>
    <b v="0"/>
    <x v="6"/>
    <n v="2"/>
    <n v="0.18"/>
    <n v="0.19700000000000001"/>
    <n v="0.43"/>
    <n v="0.16420000000000001"/>
    <n v="2"/>
    <n v="34"/>
    <n v="36"/>
    <s v="Saturday"/>
    <s v="More Than Mild"/>
    <s v="Normal"/>
    <s v="Low"/>
    <s v="Evening"/>
  </r>
  <r>
    <n v="161"/>
    <d v="2011-01-07T00:00:00"/>
    <n v="1"/>
    <n v="0"/>
    <n v="1"/>
    <x v="23"/>
    <b v="0"/>
    <x v="6"/>
    <n v="2"/>
    <n v="0.18"/>
    <n v="0.19700000000000001"/>
    <n v="0.51"/>
    <n v="0.16420000000000001"/>
    <n v="1"/>
    <n v="14"/>
    <n v="15"/>
    <s v="Saturday"/>
    <s v="More Than Mild"/>
    <s v="Normal"/>
    <s v="Low"/>
    <s v="Evening"/>
  </r>
  <r>
    <n v="162"/>
    <d v="2011-01-08T00:00:00"/>
    <n v="1"/>
    <n v="0"/>
    <n v="1"/>
    <x v="0"/>
    <b v="0"/>
    <x v="0"/>
    <n v="2"/>
    <n v="0.18"/>
    <n v="0.19700000000000001"/>
    <n v="0.51"/>
    <n v="0.16420000000000001"/>
    <n v="1"/>
    <n v="24"/>
    <n v="25"/>
    <s v="Sunday"/>
    <s v="More Than Mild"/>
    <s v="Normal"/>
    <s v="Low"/>
    <s v="Night"/>
  </r>
  <r>
    <n v="163"/>
    <d v="2011-01-08T00:00:00"/>
    <n v="1"/>
    <n v="0"/>
    <n v="1"/>
    <x v="1"/>
    <b v="0"/>
    <x v="0"/>
    <n v="2"/>
    <n v="0.18"/>
    <n v="0.21210000000000001"/>
    <n v="0.55000000000000004"/>
    <n v="8.9599999999999999E-2"/>
    <n v="1"/>
    <n v="15"/>
    <n v="16"/>
    <s v="Sunday"/>
    <s v="More Than Mild"/>
    <s v="Normal"/>
    <s v="Low"/>
    <s v="Night"/>
  </r>
  <r>
    <n v="164"/>
    <d v="2011-01-08T00:00:00"/>
    <n v="1"/>
    <n v="0"/>
    <n v="1"/>
    <x v="2"/>
    <b v="0"/>
    <x v="0"/>
    <n v="2"/>
    <n v="0.18"/>
    <n v="0.2424"/>
    <n v="0.55000000000000004"/>
    <n v="0"/>
    <n v="3"/>
    <n v="13"/>
    <n v="16"/>
    <s v="Sunday"/>
    <s v="More Than Mild"/>
    <s v="Normal"/>
    <s v="Low"/>
    <s v="Night"/>
  </r>
  <r>
    <n v="165"/>
    <d v="2011-01-08T00:00:00"/>
    <n v="1"/>
    <n v="0"/>
    <n v="1"/>
    <x v="3"/>
    <b v="0"/>
    <x v="0"/>
    <n v="3"/>
    <n v="0.18"/>
    <n v="0.19700000000000001"/>
    <n v="0.55000000000000004"/>
    <n v="0.16420000000000001"/>
    <n v="0"/>
    <n v="7"/>
    <n v="7"/>
    <s v="Sunday"/>
    <s v="Dark Cloude"/>
    <s v="Normal"/>
    <s v="Low"/>
    <s v="Night"/>
  </r>
  <r>
    <n v="166"/>
    <d v="2011-01-08T00:00:00"/>
    <n v="1"/>
    <n v="0"/>
    <n v="1"/>
    <x v="4"/>
    <b v="0"/>
    <x v="0"/>
    <n v="3"/>
    <n v="0.18"/>
    <n v="0.19700000000000001"/>
    <n v="0.55000000000000004"/>
    <n v="0.16420000000000001"/>
    <n v="0"/>
    <n v="1"/>
    <n v="1"/>
    <s v="Sunday"/>
    <s v="Dark Cloude"/>
    <s v="Normal"/>
    <s v="Low"/>
    <s v="Night"/>
  </r>
  <r>
    <n v="167"/>
    <d v="2011-01-08T00:00:00"/>
    <n v="1"/>
    <n v="0"/>
    <n v="1"/>
    <x v="5"/>
    <b v="0"/>
    <x v="0"/>
    <n v="2"/>
    <n v="0.16"/>
    <n v="0.16669999999999999"/>
    <n v="0.74"/>
    <n v="0.16420000000000001"/>
    <n v="0"/>
    <n v="5"/>
    <n v="5"/>
    <s v="Sunday"/>
    <s v="More Than Mild"/>
    <s v="Normal"/>
    <s v="Low"/>
    <s v="Night"/>
  </r>
  <r>
    <n v="168"/>
    <d v="2011-01-08T00:00:00"/>
    <n v="1"/>
    <n v="0"/>
    <n v="1"/>
    <x v="6"/>
    <b v="0"/>
    <x v="0"/>
    <n v="2"/>
    <n v="0.16"/>
    <n v="0.16669999999999999"/>
    <n v="0.74"/>
    <n v="0.16420000000000001"/>
    <n v="0"/>
    <n v="2"/>
    <n v="2"/>
    <s v="Sunday"/>
    <s v="More Than Mild"/>
    <s v="Normal"/>
    <s v="Low"/>
    <s v="Morning"/>
  </r>
  <r>
    <n v="169"/>
    <d v="2011-01-08T00:00:00"/>
    <n v="1"/>
    <n v="0"/>
    <n v="1"/>
    <x v="7"/>
    <b v="0"/>
    <x v="0"/>
    <n v="2"/>
    <n v="0.16"/>
    <n v="0.18179999999999999"/>
    <n v="0.74"/>
    <n v="0.1045"/>
    <n v="1"/>
    <n v="8"/>
    <n v="9"/>
    <s v="Sunday"/>
    <s v="More Than Mild"/>
    <s v="Rush Hour"/>
    <s v="Low"/>
    <s v="Morning"/>
  </r>
  <r>
    <n v="170"/>
    <d v="2011-01-08T00:00:00"/>
    <n v="1"/>
    <n v="0"/>
    <n v="1"/>
    <x v="8"/>
    <b v="0"/>
    <x v="0"/>
    <n v="3"/>
    <n v="0.16"/>
    <n v="0.18179999999999999"/>
    <n v="0.93"/>
    <n v="0.1045"/>
    <n v="0"/>
    <n v="15"/>
    <n v="15"/>
    <s v="Sunday"/>
    <s v="Dark Cloude"/>
    <s v="Rush Hour"/>
    <s v="Low"/>
    <s v="Morning"/>
  </r>
  <r>
    <n v="171"/>
    <d v="2011-01-08T00:00:00"/>
    <n v="1"/>
    <n v="0"/>
    <n v="1"/>
    <x v="9"/>
    <b v="0"/>
    <x v="0"/>
    <n v="3"/>
    <n v="0.16"/>
    <n v="0.18179999999999999"/>
    <n v="0.93"/>
    <n v="0.1045"/>
    <n v="0"/>
    <n v="20"/>
    <n v="20"/>
    <s v="Sunday"/>
    <s v="Dark Cloude"/>
    <s v="Rush Hour"/>
    <s v="Low"/>
    <s v="Morning"/>
  </r>
  <r>
    <n v="172"/>
    <d v="2011-01-08T00:00:00"/>
    <n v="1"/>
    <n v="0"/>
    <n v="1"/>
    <x v="10"/>
    <b v="0"/>
    <x v="0"/>
    <n v="2"/>
    <n v="0.18"/>
    <n v="0.19700000000000001"/>
    <n v="0.8"/>
    <n v="0.16420000000000001"/>
    <n v="5"/>
    <n v="56"/>
    <n v="61"/>
    <s v="Sunday"/>
    <s v="More Than Mild"/>
    <s v="Normal"/>
    <s v="Medium"/>
    <s v="Morning"/>
  </r>
  <r>
    <n v="173"/>
    <d v="2011-01-08T00:00:00"/>
    <n v="1"/>
    <n v="0"/>
    <n v="1"/>
    <x v="11"/>
    <b v="0"/>
    <x v="0"/>
    <n v="2"/>
    <n v="0.2"/>
    <n v="0.18179999999999999"/>
    <n v="0.69"/>
    <n v="0.3881"/>
    <n v="2"/>
    <n v="60"/>
    <n v="62"/>
    <s v="Sunday"/>
    <s v="More Than Mild"/>
    <s v="Normal"/>
    <s v="Medium"/>
    <s v="Morning"/>
  </r>
  <r>
    <n v="174"/>
    <d v="2011-01-08T00:00:00"/>
    <n v="1"/>
    <n v="0"/>
    <n v="1"/>
    <x v="12"/>
    <b v="0"/>
    <x v="0"/>
    <n v="2"/>
    <n v="0.2"/>
    <n v="0.18179999999999999"/>
    <n v="0.59"/>
    <n v="0.35820000000000002"/>
    <n v="8"/>
    <n v="90"/>
    <n v="98"/>
    <s v="Sunday"/>
    <s v="More Than Mild"/>
    <s v="Normal"/>
    <s v="Medium"/>
    <s v="Afternoon"/>
  </r>
  <r>
    <n v="175"/>
    <d v="2011-01-08T00:00:00"/>
    <n v="1"/>
    <n v="0"/>
    <n v="1"/>
    <x v="13"/>
    <b v="0"/>
    <x v="0"/>
    <n v="1"/>
    <n v="0.2"/>
    <n v="0.18179999999999999"/>
    <n v="0.44"/>
    <n v="0.32840000000000003"/>
    <n v="7"/>
    <n v="95"/>
    <n v="102"/>
    <s v="Sunday"/>
    <s v="Mild Cold"/>
    <s v="Normal"/>
    <s v="Medium"/>
    <s v="Afternoon"/>
  </r>
  <r>
    <n v="176"/>
    <d v="2011-01-08T00:00:00"/>
    <n v="1"/>
    <n v="0"/>
    <n v="1"/>
    <x v="14"/>
    <b v="0"/>
    <x v="0"/>
    <n v="1"/>
    <n v="0.2"/>
    <n v="0.16669999999999999"/>
    <n v="0.32"/>
    <n v="0.49249999999999999"/>
    <n v="12"/>
    <n v="83"/>
    <n v="95"/>
    <s v="Sunday"/>
    <s v="Mild Cold"/>
    <s v="Normal"/>
    <s v="Medium"/>
    <s v="Afternoon"/>
  </r>
  <r>
    <n v="177"/>
    <d v="2011-01-08T00:00:00"/>
    <n v="1"/>
    <n v="0"/>
    <n v="1"/>
    <x v="15"/>
    <b v="0"/>
    <x v="0"/>
    <n v="1"/>
    <n v="0.2"/>
    <n v="0.16669999999999999"/>
    <n v="0.32"/>
    <n v="0.44779999999999998"/>
    <n v="5"/>
    <n v="69"/>
    <n v="74"/>
    <s v="Sunday"/>
    <s v="Mild Cold"/>
    <s v="Normal"/>
    <s v="Medium"/>
    <s v="Afternoon"/>
  </r>
  <r>
    <n v="178"/>
    <d v="2011-01-08T00:00:00"/>
    <n v="1"/>
    <n v="0"/>
    <n v="1"/>
    <x v="16"/>
    <b v="0"/>
    <x v="0"/>
    <n v="1"/>
    <n v="0.18"/>
    <n v="0.13639999999999999"/>
    <n v="0.28999999999999998"/>
    <n v="0.44779999999999998"/>
    <n v="8"/>
    <n v="68"/>
    <n v="76"/>
    <s v="Sunday"/>
    <s v="Mild Cold"/>
    <s v="Normal"/>
    <s v="Medium"/>
    <s v="Afternoon"/>
  </r>
  <r>
    <n v="179"/>
    <d v="2011-01-08T00:00:00"/>
    <n v="1"/>
    <n v="0"/>
    <n v="1"/>
    <x v="17"/>
    <b v="0"/>
    <x v="0"/>
    <n v="1"/>
    <n v="0.16"/>
    <n v="0.1212"/>
    <n v="0.37"/>
    <n v="0.55220000000000002"/>
    <n v="5"/>
    <n v="64"/>
    <n v="69"/>
    <s v="Sunday"/>
    <s v="Mild Cold"/>
    <s v="Rush Hour"/>
    <s v="Medium"/>
    <s v="Afternoon"/>
  </r>
  <r>
    <n v="180"/>
    <d v="2011-01-08T00:00:00"/>
    <n v="1"/>
    <n v="0"/>
    <n v="1"/>
    <x v="18"/>
    <b v="0"/>
    <x v="0"/>
    <n v="1"/>
    <n v="0.14000000000000001"/>
    <n v="0.1212"/>
    <n v="0.39"/>
    <n v="0.29849999999999999"/>
    <n v="3"/>
    <n v="52"/>
    <n v="55"/>
    <s v="Sunday"/>
    <s v="Mild Cold"/>
    <s v="Rush Hour"/>
    <s v="Medium"/>
    <s v="Evening"/>
  </r>
  <r>
    <n v="181"/>
    <d v="2011-01-08T00:00:00"/>
    <n v="1"/>
    <n v="0"/>
    <n v="1"/>
    <x v="19"/>
    <b v="0"/>
    <x v="0"/>
    <n v="1"/>
    <n v="0.14000000000000001"/>
    <n v="0.1212"/>
    <n v="0.36"/>
    <n v="0.25369999999999998"/>
    <n v="4"/>
    <n v="26"/>
    <n v="30"/>
    <s v="Sunday"/>
    <s v="Mild Cold"/>
    <s v="Rush Hour"/>
    <s v="Low"/>
    <s v="Evening"/>
  </r>
  <r>
    <n v="182"/>
    <d v="2011-01-08T00:00:00"/>
    <n v="1"/>
    <n v="0"/>
    <n v="1"/>
    <x v="20"/>
    <b v="0"/>
    <x v="0"/>
    <n v="1"/>
    <n v="0.12"/>
    <n v="0.1212"/>
    <n v="0.36"/>
    <n v="0.25369999999999998"/>
    <n v="0"/>
    <n v="28"/>
    <n v="28"/>
    <s v="Sunday"/>
    <s v="Mild Cold"/>
    <s v="Normal"/>
    <s v="Low"/>
    <s v="Evening"/>
  </r>
  <r>
    <n v="183"/>
    <d v="2011-01-08T00:00:00"/>
    <n v="1"/>
    <n v="0"/>
    <n v="1"/>
    <x v="21"/>
    <b v="0"/>
    <x v="0"/>
    <n v="1"/>
    <n v="0.12"/>
    <n v="0.1061"/>
    <n v="0.39"/>
    <n v="0.35820000000000002"/>
    <n v="2"/>
    <n v="35"/>
    <n v="37"/>
    <s v="Sunday"/>
    <s v="Mild Cold"/>
    <s v="Normal"/>
    <s v="Low"/>
    <s v="Evening"/>
  </r>
  <r>
    <n v="184"/>
    <d v="2011-01-08T00:00:00"/>
    <n v="1"/>
    <n v="0"/>
    <n v="1"/>
    <x v="22"/>
    <b v="0"/>
    <x v="0"/>
    <n v="1"/>
    <n v="0.12"/>
    <n v="0.1061"/>
    <n v="0.36"/>
    <n v="0.3881"/>
    <n v="1"/>
    <n v="33"/>
    <n v="34"/>
    <s v="Sunday"/>
    <s v="Mild Cold"/>
    <s v="Normal"/>
    <s v="Low"/>
    <s v="Evening"/>
  </r>
  <r>
    <n v="185"/>
    <d v="2011-01-08T00:00:00"/>
    <n v="1"/>
    <n v="0"/>
    <n v="1"/>
    <x v="23"/>
    <b v="0"/>
    <x v="0"/>
    <n v="1"/>
    <n v="0.1"/>
    <n v="6.0600000000000001E-2"/>
    <n v="0.39"/>
    <n v="0.44779999999999998"/>
    <n v="0"/>
    <n v="22"/>
    <n v="22"/>
    <s v="Sunday"/>
    <s v="Mild Cold"/>
    <s v="Normal"/>
    <s v="Low"/>
    <s v="Evening"/>
  </r>
  <r>
    <n v="186"/>
    <d v="2011-01-09T00:00:00"/>
    <n v="1"/>
    <n v="0"/>
    <n v="1"/>
    <x v="0"/>
    <b v="0"/>
    <x v="1"/>
    <n v="1"/>
    <n v="0.1"/>
    <n v="7.5800000000000006E-2"/>
    <n v="0.42"/>
    <n v="0.3881"/>
    <n v="1"/>
    <n v="24"/>
    <n v="25"/>
    <s v="Monday"/>
    <s v="Mild Cold"/>
    <s v="Normal"/>
    <s v="Low"/>
    <s v="Night"/>
  </r>
  <r>
    <n v="187"/>
    <d v="2011-01-09T00:00:00"/>
    <n v="1"/>
    <n v="0"/>
    <n v="1"/>
    <x v="1"/>
    <b v="0"/>
    <x v="1"/>
    <n v="1"/>
    <n v="0.1"/>
    <n v="6.0600000000000001E-2"/>
    <n v="0.42"/>
    <n v="0.4627"/>
    <n v="0"/>
    <n v="12"/>
    <n v="12"/>
    <s v="Monday"/>
    <s v="Mild Cold"/>
    <s v="Normal"/>
    <s v="Low"/>
    <s v="Night"/>
  </r>
  <r>
    <n v="188"/>
    <d v="2011-01-09T00:00:00"/>
    <n v="1"/>
    <n v="0"/>
    <n v="1"/>
    <x v="2"/>
    <b v="0"/>
    <x v="1"/>
    <n v="1"/>
    <n v="0.1"/>
    <n v="6.0600000000000001E-2"/>
    <n v="0.46"/>
    <n v="0.4627"/>
    <n v="0"/>
    <n v="11"/>
    <n v="11"/>
    <s v="Monday"/>
    <s v="Mild Cold"/>
    <s v="Normal"/>
    <s v="Low"/>
    <s v="Night"/>
  </r>
  <r>
    <n v="189"/>
    <d v="2011-01-09T00:00:00"/>
    <n v="1"/>
    <n v="0"/>
    <n v="1"/>
    <x v="3"/>
    <b v="0"/>
    <x v="1"/>
    <n v="1"/>
    <n v="0.1"/>
    <n v="7.5800000000000006E-2"/>
    <n v="0.46"/>
    <n v="0.41789999999999999"/>
    <n v="0"/>
    <n v="4"/>
    <n v="4"/>
    <s v="Monday"/>
    <s v="Mild Cold"/>
    <s v="Normal"/>
    <s v="Low"/>
    <s v="Night"/>
  </r>
  <r>
    <n v="190"/>
    <d v="2011-01-09T00:00:00"/>
    <n v="1"/>
    <n v="0"/>
    <n v="1"/>
    <x v="4"/>
    <b v="0"/>
    <x v="1"/>
    <n v="1"/>
    <n v="0.08"/>
    <n v="9.0899999999999995E-2"/>
    <n v="0.53"/>
    <n v="0.19400000000000001"/>
    <n v="0"/>
    <n v="1"/>
    <n v="1"/>
    <s v="Monday"/>
    <s v="Mild Cold"/>
    <s v="Normal"/>
    <s v="Low"/>
    <s v="Night"/>
  </r>
  <r>
    <n v="191"/>
    <d v="2011-01-09T00:00:00"/>
    <n v="1"/>
    <n v="0"/>
    <n v="1"/>
    <x v="5"/>
    <b v="0"/>
    <x v="1"/>
    <n v="1"/>
    <n v="0.08"/>
    <n v="9.0899999999999995E-2"/>
    <n v="0.53"/>
    <n v="0.19400000000000001"/>
    <n v="0"/>
    <n v="1"/>
    <n v="1"/>
    <s v="Monday"/>
    <s v="Mild Cold"/>
    <s v="Normal"/>
    <s v="Low"/>
    <s v="Night"/>
  </r>
  <r>
    <n v="192"/>
    <d v="2011-01-09T00:00:00"/>
    <n v="1"/>
    <n v="0"/>
    <n v="1"/>
    <x v="6"/>
    <b v="0"/>
    <x v="1"/>
    <n v="1"/>
    <n v="0.1"/>
    <n v="9.0899999999999995E-2"/>
    <n v="0.49"/>
    <n v="0.28360000000000002"/>
    <n v="0"/>
    <n v="1"/>
    <n v="1"/>
    <s v="Monday"/>
    <s v="Mild Cold"/>
    <s v="Normal"/>
    <s v="Low"/>
    <s v="Morning"/>
  </r>
  <r>
    <n v="193"/>
    <d v="2011-01-09T00:00:00"/>
    <n v="1"/>
    <n v="0"/>
    <n v="1"/>
    <x v="7"/>
    <b v="0"/>
    <x v="1"/>
    <n v="1"/>
    <n v="0.08"/>
    <n v="9.0899999999999995E-2"/>
    <n v="0.53"/>
    <n v="0.19400000000000001"/>
    <n v="1"/>
    <n v="5"/>
    <n v="6"/>
    <s v="Monday"/>
    <s v="Mild Cold"/>
    <s v="Rush Hour"/>
    <s v="Low"/>
    <s v="Morning"/>
  </r>
  <r>
    <n v="194"/>
    <d v="2011-01-09T00:00:00"/>
    <n v="1"/>
    <n v="0"/>
    <n v="1"/>
    <x v="8"/>
    <b v="0"/>
    <x v="1"/>
    <n v="1"/>
    <n v="0.1"/>
    <n v="9.0899999999999995E-2"/>
    <n v="0.49"/>
    <n v="0.28360000000000002"/>
    <n v="0"/>
    <n v="10"/>
    <n v="10"/>
    <s v="Monday"/>
    <s v="Mild Cold"/>
    <s v="Rush Hour"/>
    <s v="Low"/>
    <s v="Morning"/>
  </r>
  <r>
    <n v="195"/>
    <d v="2011-01-09T00:00:00"/>
    <n v="1"/>
    <n v="0"/>
    <n v="1"/>
    <x v="9"/>
    <b v="0"/>
    <x v="1"/>
    <n v="1"/>
    <n v="0.12"/>
    <n v="7.5800000000000006E-2"/>
    <n v="0.46"/>
    <n v="0.52239999999999998"/>
    <n v="0"/>
    <n v="19"/>
    <n v="19"/>
    <s v="Monday"/>
    <s v="Mild Cold"/>
    <s v="Rush Hour"/>
    <s v="Low"/>
    <s v="Morning"/>
  </r>
  <r>
    <n v="196"/>
    <d v="2011-01-09T00:00:00"/>
    <n v="1"/>
    <n v="0"/>
    <n v="1"/>
    <x v="10"/>
    <b v="0"/>
    <x v="1"/>
    <n v="1"/>
    <n v="0.14000000000000001"/>
    <n v="0.1061"/>
    <n v="0.43"/>
    <n v="0.3881"/>
    <n v="0"/>
    <n v="49"/>
    <n v="49"/>
    <s v="Monday"/>
    <s v="Mild Cold"/>
    <s v="Normal"/>
    <s v="Low"/>
    <s v="Morning"/>
  </r>
  <r>
    <n v="197"/>
    <d v="2011-01-09T00:00:00"/>
    <n v="1"/>
    <n v="0"/>
    <n v="1"/>
    <x v="11"/>
    <b v="0"/>
    <x v="1"/>
    <n v="1"/>
    <n v="0.16"/>
    <n v="0.1212"/>
    <n v="0.4"/>
    <n v="0.52239999999999998"/>
    <n v="2"/>
    <n v="47"/>
    <n v="49"/>
    <s v="Monday"/>
    <s v="Mild Cold"/>
    <s v="Normal"/>
    <s v="Low"/>
    <s v="Morning"/>
  </r>
  <r>
    <n v="198"/>
    <d v="2011-01-09T00:00:00"/>
    <n v="1"/>
    <n v="0"/>
    <n v="1"/>
    <x v="12"/>
    <b v="0"/>
    <x v="1"/>
    <n v="1"/>
    <n v="0.18"/>
    <n v="0.13639999999999999"/>
    <n v="0.37"/>
    <n v="0.44779999999999998"/>
    <n v="4"/>
    <n v="79"/>
    <n v="83"/>
    <s v="Monday"/>
    <s v="Mild Cold"/>
    <s v="Normal"/>
    <s v="Medium"/>
    <s v="Afternoon"/>
  </r>
  <r>
    <n v="199"/>
    <d v="2011-01-09T00:00:00"/>
    <n v="1"/>
    <n v="0"/>
    <n v="1"/>
    <x v="13"/>
    <b v="0"/>
    <x v="1"/>
    <n v="1"/>
    <n v="0.2"/>
    <n v="0.16669999999999999"/>
    <n v="0.34"/>
    <n v="0.44779999999999998"/>
    <n v="6"/>
    <n v="69"/>
    <n v="75"/>
    <s v="Monday"/>
    <s v="Mild Cold"/>
    <s v="Normal"/>
    <s v="Medium"/>
    <s v="Afternoon"/>
  </r>
  <r>
    <n v="200"/>
    <d v="2011-01-09T00:00:00"/>
    <n v="1"/>
    <n v="0"/>
    <n v="1"/>
    <x v="14"/>
    <b v="0"/>
    <x v="1"/>
    <n v="1"/>
    <n v="0.22"/>
    <n v="0.18179999999999999"/>
    <n v="0.32"/>
    <n v="0.4627"/>
    <n v="8"/>
    <n v="64"/>
    <n v="72"/>
    <s v="Monday"/>
    <s v="Mild Cold"/>
    <s v="Normal"/>
    <s v="Medium"/>
    <s v="Afternoon"/>
  </r>
  <r>
    <n v="201"/>
    <d v="2011-01-09T00:00:00"/>
    <n v="1"/>
    <n v="0"/>
    <n v="1"/>
    <x v="15"/>
    <b v="0"/>
    <x v="1"/>
    <n v="1"/>
    <n v="0.22"/>
    <n v="0.19700000000000001"/>
    <n v="0.35"/>
    <n v="0.35820000000000002"/>
    <n v="5"/>
    <n v="77"/>
    <n v="82"/>
    <s v="Monday"/>
    <s v="Mild Cold"/>
    <s v="Normal"/>
    <s v="Medium"/>
    <s v="Afternoon"/>
  </r>
  <r>
    <n v="202"/>
    <d v="2011-01-09T00:00:00"/>
    <n v="1"/>
    <n v="0"/>
    <n v="1"/>
    <x v="16"/>
    <b v="0"/>
    <x v="1"/>
    <n v="1"/>
    <n v="0.2"/>
    <n v="0.16669999999999999"/>
    <n v="0.34"/>
    <n v="0.44779999999999998"/>
    <n v="13"/>
    <n v="79"/>
    <n v="92"/>
    <s v="Monday"/>
    <s v="Mild Cold"/>
    <s v="Normal"/>
    <s v="Medium"/>
    <s v="Afternoon"/>
  </r>
  <r>
    <n v="203"/>
    <d v="2011-01-09T00:00:00"/>
    <n v="1"/>
    <n v="0"/>
    <n v="1"/>
    <x v="17"/>
    <b v="0"/>
    <x v="1"/>
    <n v="1"/>
    <n v="0.18"/>
    <n v="0.1515"/>
    <n v="0.37"/>
    <n v="0.3881"/>
    <n v="3"/>
    <n v="59"/>
    <n v="62"/>
    <s v="Monday"/>
    <s v="Mild Cold"/>
    <s v="Rush Hour"/>
    <s v="Medium"/>
    <s v="Afternoon"/>
  </r>
  <r>
    <n v="204"/>
    <d v="2011-01-09T00:00:00"/>
    <n v="1"/>
    <n v="0"/>
    <n v="1"/>
    <x v="18"/>
    <b v="0"/>
    <x v="1"/>
    <n v="1"/>
    <n v="0.16"/>
    <n v="0.13639999999999999"/>
    <n v="0.4"/>
    <n v="0.32840000000000003"/>
    <n v="4"/>
    <n v="44"/>
    <n v="48"/>
    <s v="Monday"/>
    <s v="Mild Cold"/>
    <s v="Rush Hour"/>
    <s v="Low"/>
    <s v="Evening"/>
  </r>
  <r>
    <n v="205"/>
    <d v="2011-01-09T00:00:00"/>
    <n v="1"/>
    <n v="0"/>
    <n v="1"/>
    <x v="19"/>
    <b v="0"/>
    <x v="1"/>
    <n v="1"/>
    <n v="0.16"/>
    <n v="0.13639999999999999"/>
    <n v="0.43"/>
    <n v="0.32840000000000003"/>
    <n v="1"/>
    <n v="40"/>
    <n v="41"/>
    <s v="Monday"/>
    <s v="Mild Cold"/>
    <s v="Rush Hour"/>
    <s v="Low"/>
    <s v="Evening"/>
  </r>
  <r>
    <n v="206"/>
    <d v="2011-01-09T00:00:00"/>
    <n v="1"/>
    <n v="0"/>
    <n v="1"/>
    <x v="20"/>
    <b v="0"/>
    <x v="1"/>
    <n v="1"/>
    <n v="0.14000000000000001"/>
    <n v="0.1212"/>
    <n v="0.46"/>
    <n v="0.25369999999999998"/>
    <n v="0"/>
    <n v="38"/>
    <n v="38"/>
    <s v="Monday"/>
    <s v="Mild Cold"/>
    <s v="Normal"/>
    <s v="Low"/>
    <s v="Evening"/>
  </r>
  <r>
    <n v="207"/>
    <d v="2011-01-09T00:00:00"/>
    <n v="1"/>
    <n v="0"/>
    <n v="1"/>
    <x v="21"/>
    <b v="0"/>
    <x v="1"/>
    <n v="1"/>
    <n v="0.14000000000000001"/>
    <n v="0.1061"/>
    <n v="0.46"/>
    <n v="0.41789999999999999"/>
    <n v="1"/>
    <n v="19"/>
    <n v="20"/>
    <s v="Monday"/>
    <s v="Mild Cold"/>
    <s v="Normal"/>
    <s v="Low"/>
    <s v="Evening"/>
  </r>
  <r>
    <n v="208"/>
    <d v="2011-01-09T00:00:00"/>
    <n v="1"/>
    <n v="0"/>
    <n v="1"/>
    <x v="22"/>
    <b v="0"/>
    <x v="1"/>
    <n v="1"/>
    <n v="0.14000000000000001"/>
    <n v="0.1212"/>
    <n v="0.46"/>
    <n v="0.29849999999999999"/>
    <n v="5"/>
    <n v="10"/>
    <n v="15"/>
    <s v="Monday"/>
    <s v="Mild Cold"/>
    <s v="Normal"/>
    <s v="Low"/>
    <s v="Evening"/>
  </r>
  <r>
    <n v="209"/>
    <d v="2011-01-09T00:00:00"/>
    <n v="1"/>
    <n v="0"/>
    <n v="1"/>
    <x v="23"/>
    <b v="0"/>
    <x v="1"/>
    <n v="1"/>
    <n v="0.12"/>
    <n v="0.13639999999999999"/>
    <n v="0.5"/>
    <n v="0.19400000000000001"/>
    <n v="0"/>
    <n v="6"/>
    <n v="6"/>
    <s v="Monday"/>
    <s v="Mild Cold"/>
    <s v="Normal"/>
    <s v="Low"/>
    <s v="Evening"/>
  </r>
  <r>
    <n v="210"/>
    <d v="2011-01-10T00:00:00"/>
    <n v="1"/>
    <n v="0"/>
    <n v="1"/>
    <x v="0"/>
    <b v="0"/>
    <x v="2"/>
    <n v="1"/>
    <n v="0.12"/>
    <n v="0.1212"/>
    <n v="0.5"/>
    <n v="0.28360000000000002"/>
    <n v="2"/>
    <n v="3"/>
    <n v="5"/>
    <s v="Tuesday"/>
    <s v="Mild Cold"/>
    <s v="Normal"/>
    <s v="Low"/>
    <s v="Night"/>
  </r>
  <r>
    <n v="211"/>
    <d v="2011-01-10T00:00:00"/>
    <n v="1"/>
    <n v="0"/>
    <n v="1"/>
    <x v="1"/>
    <b v="0"/>
    <x v="2"/>
    <n v="1"/>
    <n v="0.12"/>
    <n v="0.1212"/>
    <n v="0.5"/>
    <n v="0.28360000000000002"/>
    <n v="1"/>
    <n v="0"/>
    <n v="1"/>
    <s v="Tuesday"/>
    <s v="Mild Cold"/>
    <s v="Normal"/>
    <s v="Low"/>
    <s v="Night"/>
  </r>
  <r>
    <n v="212"/>
    <d v="2011-01-10T00:00:00"/>
    <n v="1"/>
    <n v="0"/>
    <n v="1"/>
    <x v="2"/>
    <b v="0"/>
    <x v="2"/>
    <n v="1"/>
    <n v="0.12"/>
    <n v="0.1212"/>
    <n v="0.5"/>
    <n v="0.22389999999999999"/>
    <n v="0"/>
    <n v="3"/>
    <n v="3"/>
    <s v="Tuesday"/>
    <s v="Mild Cold"/>
    <s v="Normal"/>
    <s v="Low"/>
    <s v="Night"/>
  </r>
  <r>
    <n v="213"/>
    <d v="2011-01-10T00:00:00"/>
    <n v="1"/>
    <n v="0"/>
    <n v="1"/>
    <x v="3"/>
    <b v="0"/>
    <x v="2"/>
    <n v="1"/>
    <n v="0.12"/>
    <n v="0.1212"/>
    <n v="0.5"/>
    <n v="0.22389999999999999"/>
    <n v="0"/>
    <n v="1"/>
    <n v="1"/>
    <s v="Tuesday"/>
    <s v="Mild Cold"/>
    <s v="Normal"/>
    <s v="Low"/>
    <s v="Night"/>
  </r>
  <r>
    <n v="214"/>
    <d v="2011-01-10T00:00:00"/>
    <n v="1"/>
    <n v="0"/>
    <n v="1"/>
    <x v="4"/>
    <b v="0"/>
    <x v="2"/>
    <n v="1"/>
    <n v="0.1"/>
    <n v="0.1212"/>
    <n v="0.54"/>
    <n v="0.1343"/>
    <n v="1"/>
    <n v="2"/>
    <n v="3"/>
    <s v="Tuesday"/>
    <s v="Mild Cold"/>
    <s v="Normal"/>
    <s v="Low"/>
    <s v="Night"/>
  </r>
  <r>
    <n v="215"/>
    <d v="2011-01-10T00:00:00"/>
    <n v="1"/>
    <n v="0"/>
    <n v="1"/>
    <x v="5"/>
    <b v="0"/>
    <x v="2"/>
    <n v="1"/>
    <n v="0.1"/>
    <n v="0.1061"/>
    <n v="0.54"/>
    <n v="0.25369999999999998"/>
    <n v="0"/>
    <n v="3"/>
    <n v="3"/>
    <s v="Tuesday"/>
    <s v="Mild Cold"/>
    <s v="Normal"/>
    <s v="Low"/>
    <s v="Night"/>
  </r>
  <r>
    <n v="216"/>
    <d v="2011-01-10T00:00:00"/>
    <n v="1"/>
    <n v="0"/>
    <n v="1"/>
    <x v="6"/>
    <b v="0"/>
    <x v="2"/>
    <n v="1"/>
    <n v="0.12"/>
    <n v="0.1212"/>
    <n v="0.5"/>
    <n v="0.28360000000000002"/>
    <n v="0"/>
    <n v="31"/>
    <n v="31"/>
    <s v="Tuesday"/>
    <s v="Mild Cold"/>
    <s v="Normal"/>
    <s v="Low"/>
    <s v="Morning"/>
  </r>
  <r>
    <n v="217"/>
    <d v="2011-01-10T00:00:00"/>
    <n v="1"/>
    <n v="0"/>
    <n v="1"/>
    <x v="7"/>
    <b v="0"/>
    <x v="2"/>
    <n v="1"/>
    <n v="0.12"/>
    <n v="0.1212"/>
    <n v="0.5"/>
    <n v="0.22389999999999999"/>
    <n v="2"/>
    <n v="75"/>
    <n v="77"/>
    <s v="Tuesday"/>
    <s v="Mild Cold"/>
    <s v="Rush Hour"/>
    <s v="Medium"/>
    <s v="Morning"/>
  </r>
  <r>
    <n v="218"/>
    <d v="2011-01-10T00:00:00"/>
    <n v="1"/>
    <n v="0"/>
    <n v="1"/>
    <x v="8"/>
    <b v="0"/>
    <x v="2"/>
    <n v="2"/>
    <n v="0.12"/>
    <n v="0.1212"/>
    <n v="0.5"/>
    <n v="0.28360000000000002"/>
    <n v="4"/>
    <n v="184"/>
    <n v="188"/>
    <s v="Tuesday"/>
    <s v="More Than Mild"/>
    <s v="Rush Hour"/>
    <s v="High"/>
    <s v="Morning"/>
  </r>
  <r>
    <n v="219"/>
    <d v="2011-01-10T00:00:00"/>
    <n v="1"/>
    <n v="0"/>
    <n v="1"/>
    <x v="9"/>
    <b v="0"/>
    <x v="2"/>
    <n v="2"/>
    <n v="0.14000000000000001"/>
    <n v="0.1212"/>
    <n v="0.5"/>
    <n v="0.25369999999999998"/>
    <n v="2"/>
    <n v="92"/>
    <n v="94"/>
    <s v="Tuesday"/>
    <s v="More Than Mild"/>
    <s v="Rush Hour"/>
    <s v="Medium"/>
    <s v="Morning"/>
  </r>
  <r>
    <n v="220"/>
    <d v="2011-01-10T00:00:00"/>
    <n v="1"/>
    <n v="0"/>
    <n v="1"/>
    <x v="10"/>
    <b v="0"/>
    <x v="2"/>
    <n v="2"/>
    <n v="0.14000000000000001"/>
    <n v="0.1212"/>
    <n v="0.5"/>
    <n v="0.29849999999999999"/>
    <n v="0"/>
    <n v="31"/>
    <n v="31"/>
    <s v="Tuesday"/>
    <s v="More Than Mild"/>
    <s v="Normal"/>
    <s v="Low"/>
    <s v="Morning"/>
  </r>
  <r>
    <n v="221"/>
    <d v="2011-01-10T00:00:00"/>
    <n v="1"/>
    <n v="0"/>
    <n v="1"/>
    <x v="11"/>
    <b v="0"/>
    <x v="2"/>
    <n v="2"/>
    <n v="0.16"/>
    <n v="0.13639999999999999"/>
    <n v="0.47"/>
    <n v="0.28360000000000002"/>
    <n v="2"/>
    <n v="28"/>
    <n v="30"/>
    <s v="Tuesday"/>
    <s v="More Than Mild"/>
    <s v="Normal"/>
    <s v="Low"/>
    <s v="Morning"/>
  </r>
  <r>
    <n v="222"/>
    <d v="2011-01-10T00:00:00"/>
    <n v="1"/>
    <n v="0"/>
    <n v="1"/>
    <x v="12"/>
    <b v="0"/>
    <x v="2"/>
    <n v="2"/>
    <n v="0.2"/>
    <n v="0.18179999999999999"/>
    <n v="0.4"/>
    <n v="0.28360000000000002"/>
    <n v="5"/>
    <n v="47"/>
    <n v="52"/>
    <s v="Tuesday"/>
    <s v="More Than Mild"/>
    <s v="Normal"/>
    <s v="Medium"/>
    <s v="Afternoon"/>
  </r>
  <r>
    <n v="223"/>
    <d v="2011-01-10T00:00:00"/>
    <n v="1"/>
    <n v="0"/>
    <n v="1"/>
    <x v="13"/>
    <b v="0"/>
    <x v="2"/>
    <n v="2"/>
    <n v="0.2"/>
    <n v="0.18179999999999999"/>
    <n v="0.4"/>
    <n v="0.28360000000000002"/>
    <n v="4"/>
    <n v="50"/>
    <n v="54"/>
    <s v="Tuesday"/>
    <s v="More Than Mild"/>
    <s v="Normal"/>
    <s v="Medium"/>
    <s v="Afternoon"/>
  </r>
  <r>
    <n v="224"/>
    <d v="2011-01-10T00:00:00"/>
    <n v="1"/>
    <n v="0"/>
    <n v="1"/>
    <x v="14"/>
    <b v="0"/>
    <x v="2"/>
    <n v="2"/>
    <n v="0.2"/>
    <n v="0.19700000000000001"/>
    <n v="0.4"/>
    <n v="0.22389999999999999"/>
    <n v="0"/>
    <n v="47"/>
    <n v="47"/>
    <s v="Tuesday"/>
    <s v="More Than Mild"/>
    <s v="Normal"/>
    <s v="Low"/>
    <s v="Afternoon"/>
  </r>
  <r>
    <n v="225"/>
    <d v="2011-01-10T00:00:00"/>
    <n v="1"/>
    <n v="0"/>
    <n v="1"/>
    <x v="15"/>
    <b v="0"/>
    <x v="2"/>
    <n v="2"/>
    <n v="0.2"/>
    <n v="0.19700000000000001"/>
    <n v="0.4"/>
    <n v="0.22389999999999999"/>
    <n v="2"/>
    <n v="43"/>
    <n v="45"/>
    <s v="Tuesday"/>
    <s v="More Than Mild"/>
    <s v="Normal"/>
    <s v="Low"/>
    <s v="Afternoon"/>
  </r>
  <r>
    <n v="226"/>
    <d v="2011-01-10T00:00:00"/>
    <n v="1"/>
    <n v="0"/>
    <n v="1"/>
    <x v="16"/>
    <b v="0"/>
    <x v="2"/>
    <n v="1"/>
    <n v="0.2"/>
    <n v="0.21210000000000001"/>
    <n v="0.4"/>
    <n v="0.1343"/>
    <n v="4"/>
    <n v="70"/>
    <n v="74"/>
    <s v="Tuesday"/>
    <s v="Mild Cold"/>
    <s v="Normal"/>
    <s v="Medium"/>
    <s v="Afternoon"/>
  </r>
  <r>
    <n v="227"/>
    <d v="2011-01-10T00:00:00"/>
    <n v="1"/>
    <n v="0"/>
    <n v="1"/>
    <x v="17"/>
    <b v="0"/>
    <x v="2"/>
    <n v="1"/>
    <n v="0.2"/>
    <n v="0.2273"/>
    <n v="0.4"/>
    <n v="0.1045"/>
    <n v="4"/>
    <n v="174"/>
    <n v="178"/>
    <s v="Tuesday"/>
    <s v="Mild Cold"/>
    <s v="Rush Hour"/>
    <s v="High"/>
    <s v="Afternoon"/>
  </r>
  <r>
    <n v="228"/>
    <d v="2011-01-10T00:00:00"/>
    <n v="1"/>
    <n v="0"/>
    <n v="1"/>
    <x v="18"/>
    <b v="0"/>
    <x v="2"/>
    <n v="1"/>
    <n v="0.2"/>
    <n v="0.19700000000000001"/>
    <n v="0.4"/>
    <n v="0.22389999999999999"/>
    <n v="1"/>
    <n v="154"/>
    <n v="155"/>
    <s v="Tuesday"/>
    <s v="Mild Cold"/>
    <s v="Rush Hour"/>
    <s v="High"/>
    <s v="Evening"/>
  </r>
  <r>
    <n v="229"/>
    <d v="2011-01-10T00:00:00"/>
    <n v="1"/>
    <n v="0"/>
    <n v="1"/>
    <x v="19"/>
    <b v="0"/>
    <x v="2"/>
    <n v="1"/>
    <n v="0.16"/>
    <n v="0.16669999999999999"/>
    <n v="0.47"/>
    <n v="0.16420000000000001"/>
    <n v="3"/>
    <n v="92"/>
    <n v="95"/>
    <s v="Tuesday"/>
    <s v="Mild Cold"/>
    <s v="Rush Hour"/>
    <s v="Medium"/>
    <s v="Evening"/>
  </r>
  <r>
    <n v="230"/>
    <d v="2011-01-10T00:00:00"/>
    <n v="1"/>
    <n v="0"/>
    <n v="1"/>
    <x v="20"/>
    <b v="0"/>
    <x v="2"/>
    <n v="1"/>
    <n v="0.16"/>
    <n v="0.16669999999999999"/>
    <n v="0.5"/>
    <n v="0.16420000000000001"/>
    <n v="1"/>
    <n v="73"/>
    <n v="74"/>
    <s v="Tuesday"/>
    <s v="Mild Cold"/>
    <s v="Normal"/>
    <s v="Medium"/>
    <s v="Evening"/>
  </r>
  <r>
    <n v="231"/>
    <d v="2011-01-10T00:00:00"/>
    <n v="1"/>
    <n v="0"/>
    <n v="1"/>
    <x v="21"/>
    <b v="0"/>
    <x v="2"/>
    <n v="1"/>
    <n v="0.14000000000000001"/>
    <n v="0.13639999999999999"/>
    <n v="0.59"/>
    <n v="0.19400000000000001"/>
    <n v="1"/>
    <n v="37"/>
    <n v="38"/>
    <s v="Tuesday"/>
    <s v="Mild Cold"/>
    <s v="Normal"/>
    <s v="Low"/>
    <s v="Evening"/>
  </r>
  <r>
    <n v="232"/>
    <d v="2011-01-10T00:00:00"/>
    <n v="1"/>
    <n v="0"/>
    <n v="1"/>
    <x v="22"/>
    <b v="0"/>
    <x v="2"/>
    <n v="1"/>
    <n v="0.14000000000000001"/>
    <n v="0.1515"/>
    <n v="0.59"/>
    <n v="0.16420000000000001"/>
    <n v="2"/>
    <n v="22"/>
    <n v="24"/>
    <s v="Tuesday"/>
    <s v="Mild Cold"/>
    <s v="Normal"/>
    <s v="Low"/>
    <s v="Evening"/>
  </r>
  <r>
    <n v="233"/>
    <d v="2011-01-10T00:00:00"/>
    <n v="1"/>
    <n v="0"/>
    <n v="1"/>
    <x v="23"/>
    <b v="0"/>
    <x v="2"/>
    <n v="1"/>
    <n v="0.14000000000000001"/>
    <n v="0.1515"/>
    <n v="0.59"/>
    <n v="0.16420000000000001"/>
    <n v="0"/>
    <n v="18"/>
    <n v="18"/>
    <s v="Tuesday"/>
    <s v="Mild Cold"/>
    <s v="Normal"/>
    <s v="Low"/>
    <s v="Evening"/>
  </r>
  <r>
    <n v="234"/>
    <d v="2011-01-11T00:00:00"/>
    <n v="1"/>
    <n v="0"/>
    <n v="1"/>
    <x v="0"/>
    <b v="0"/>
    <x v="3"/>
    <n v="1"/>
    <n v="0.14000000000000001"/>
    <n v="0.16669999999999999"/>
    <n v="0.59"/>
    <n v="0.1045"/>
    <n v="2"/>
    <n v="10"/>
    <n v="12"/>
    <s v="Wednesday"/>
    <s v="Mild Cold"/>
    <s v="Normal"/>
    <s v="Low"/>
    <s v="Night"/>
  </r>
  <r>
    <n v="235"/>
    <d v="2011-01-11T00:00:00"/>
    <n v="1"/>
    <n v="0"/>
    <n v="1"/>
    <x v="1"/>
    <b v="0"/>
    <x v="3"/>
    <n v="1"/>
    <n v="0.14000000000000001"/>
    <n v="0.1515"/>
    <n v="0.59"/>
    <n v="0.16420000000000001"/>
    <n v="0"/>
    <n v="3"/>
    <n v="3"/>
    <s v="Wednesday"/>
    <s v="Mild Cold"/>
    <s v="Normal"/>
    <s v="Low"/>
    <s v="Night"/>
  </r>
  <r>
    <n v="236"/>
    <d v="2011-01-11T00:00:00"/>
    <n v="1"/>
    <n v="0"/>
    <n v="1"/>
    <x v="2"/>
    <b v="0"/>
    <x v="3"/>
    <n v="2"/>
    <n v="0.16"/>
    <n v="0.1515"/>
    <n v="0.55000000000000004"/>
    <n v="0.19400000000000001"/>
    <n v="0"/>
    <n v="3"/>
    <n v="3"/>
    <s v="Wednesday"/>
    <s v="More Than Mild"/>
    <s v="Normal"/>
    <s v="Low"/>
    <s v="Night"/>
  </r>
  <r>
    <n v="237"/>
    <d v="2011-01-11T00:00:00"/>
    <n v="1"/>
    <n v="0"/>
    <n v="1"/>
    <x v="5"/>
    <b v="0"/>
    <x v="3"/>
    <n v="2"/>
    <n v="0.16"/>
    <n v="0.18179999999999999"/>
    <n v="0.55000000000000004"/>
    <n v="0.1343"/>
    <n v="0"/>
    <n v="6"/>
    <n v="6"/>
    <s v="Wednesday"/>
    <s v="More Than Mild"/>
    <s v="Normal"/>
    <s v="Low"/>
    <s v="Night"/>
  </r>
  <r>
    <n v="238"/>
    <d v="2011-01-11T00:00:00"/>
    <n v="1"/>
    <n v="0"/>
    <n v="1"/>
    <x v="6"/>
    <b v="0"/>
    <x v="3"/>
    <n v="2"/>
    <n v="0.16"/>
    <n v="0.18179999999999999"/>
    <n v="0.55000000000000004"/>
    <n v="0.1343"/>
    <n v="0"/>
    <n v="27"/>
    <n v="27"/>
    <s v="Wednesday"/>
    <s v="More Than Mild"/>
    <s v="Normal"/>
    <s v="Low"/>
    <s v="Morning"/>
  </r>
  <r>
    <n v="239"/>
    <d v="2011-01-11T00:00:00"/>
    <n v="1"/>
    <n v="0"/>
    <n v="1"/>
    <x v="7"/>
    <b v="0"/>
    <x v="3"/>
    <n v="2"/>
    <n v="0.16"/>
    <n v="0.2273"/>
    <n v="0.55000000000000004"/>
    <n v="0"/>
    <n v="2"/>
    <n v="97"/>
    <n v="99"/>
    <s v="Wednesday"/>
    <s v="More Than Mild"/>
    <s v="Rush Hour"/>
    <s v="Medium"/>
    <s v="Morning"/>
  </r>
  <r>
    <n v="240"/>
    <d v="2011-01-11T00:00:00"/>
    <n v="1"/>
    <n v="0"/>
    <n v="1"/>
    <x v="8"/>
    <b v="0"/>
    <x v="3"/>
    <n v="2"/>
    <n v="0.18"/>
    <n v="0.21210000000000001"/>
    <n v="0.51"/>
    <n v="8.9599999999999999E-2"/>
    <n v="3"/>
    <n v="214"/>
    <n v="217"/>
    <s v="Wednesday"/>
    <s v="More Than Mild"/>
    <s v="Rush Hour"/>
    <s v="High"/>
    <s v="Morning"/>
  </r>
  <r>
    <n v="241"/>
    <d v="2011-01-11T00:00:00"/>
    <n v="1"/>
    <n v="0"/>
    <n v="1"/>
    <x v="9"/>
    <b v="0"/>
    <x v="3"/>
    <n v="2"/>
    <n v="0.18"/>
    <n v="0.19700000000000001"/>
    <n v="0.51"/>
    <n v="0.16420000000000001"/>
    <n v="3"/>
    <n v="127"/>
    <n v="130"/>
    <s v="Wednesday"/>
    <s v="More Than Mild"/>
    <s v="Rush Hour"/>
    <s v="Medium"/>
    <s v="Morning"/>
  </r>
  <r>
    <n v="242"/>
    <d v="2011-01-11T00:00:00"/>
    <n v="1"/>
    <n v="0"/>
    <n v="1"/>
    <x v="10"/>
    <b v="0"/>
    <x v="3"/>
    <n v="2"/>
    <n v="0.2"/>
    <n v="0.21210000000000001"/>
    <n v="0.51"/>
    <n v="0.16420000000000001"/>
    <n v="3"/>
    <n v="51"/>
    <n v="54"/>
    <s v="Wednesday"/>
    <s v="More Than Mild"/>
    <s v="Normal"/>
    <s v="Medium"/>
    <s v="Morning"/>
  </r>
  <r>
    <n v="243"/>
    <d v="2011-01-11T00:00:00"/>
    <n v="1"/>
    <n v="0"/>
    <n v="1"/>
    <x v="11"/>
    <b v="0"/>
    <x v="3"/>
    <n v="2"/>
    <n v="0.2"/>
    <n v="0.21210000000000001"/>
    <n v="0.47"/>
    <n v="0.1343"/>
    <n v="4"/>
    <n v="31"/>
    <n v="35"/>
    <s v="Wednesday"/>
    <s v="More Than Mild"/>
    <s v="Normal"/>
    <s v="Low"/>
    <s v="Morning"/>
  </r>
  <r>
    <n v="244"/>
    <d v="2011-01-11T00:00:00"/>
    <n v="1"/>
    <n v="0"/>
    <n v="1"/>
    <x v="12"/>
    <b v="0"/>
    <x v="3"/>
    <n v="2"/>
    <n v="0.2"/>
    <n v="0.2273"/>
    <n v="0.51"/>
    <n v="0.1045"/>
    <n v="2"/>
    <n v="55"/>
    <n v="57"/>
    <s v="Wednesday"/>
    <s v="More Than Mild"/>
    <s v="Normal"/>
    <s v="Medium"/>
    <s v="Afternoon"/>
  </r>
  <r>
    <n v="245"/>
    <d v="2011-01-11T00:00:00"/>
    <n v="1"/>
    <n v="0"/>
    <n v="1"/>
    <x v="13"/>
    <b v="0"/>
    <x v="3"/>
    <n v="2"/>
    <n v="0.2"/>
    <n v="0.2273"/>
    <n v="0.59"/>
    <n v="8.9599999999999999E-2"/>
    <n v="6"/>
    <n v="46"/>
    <n v="52"/>
    <s v="Wednesday"/>
    <s v="More Than Mild"/>
    <s v="Normal"/>
    <s v="Medium"/>
    <s v="Afternoon"/>
  </r>
  <r>
    <n v="246"/>
    <d v="2011-01-11T00:00:00"/>
    <n v="1"/>
    <n v="0"/>
    <n v="1"/>
    <x v="14"/>
    <b v="0"/>
    <x v="3"/>
    <n v="2"/>
    <n v="0.2"/>
    <n v="0.2273"/>
    <n v="0.59"/>
    <n v="8.9599999999999999E-2"/>
    <n v="3"/>
    <n v="60"/>
    <n v="63"/>
    <s v="Wednesday"/>
    <s v="More Than Mild"/>
    <s v="Normal"/>
    <s v="Medium"/>
    <s v="Afternoon"/>
  </r>
  <r>
    <n v="247"/>
    <d v="2011-01-11T00:00:00"/>
    <n v="1"/>
    <n v="0"/>
    <n v="1"/>
    <x v="15"/>
    <b v="0"/>
    <x v="3"/>
    <n v="2"/>
    <n v="0.16"/>
    <n v="0.19700000000000001"/>
    <n v="0.8"/>
    <n v="8.9599999999999999E-2"/>
    <n v="2"/>
    <n v="45"/>
    <n v="47"/>
    <s v="Wednesday"/>
    <s v="More Than Mild"/>
    <s v="Normal"/>
    <s v="Low"/>
    <s v="Afternoon"/>
  </r>
  <r>
    <n v="248"/>
    <d v="2011-01-11T00:00:00"/>
    <n v="1"/>
    <n v="0"/>
    <n v="1"/>
    <x v="16"/>
    <b v="0"/>
    <x v="3"/>
    <n v="2"/>
    <n v="0.16"/>
    <n v="0.1515"/>
    <n v="0.86"/>
    <n v="0.22389999999999999"/>
    <n v="4"/>
    <n v="72"/>
    <n v="76"/>
    <s v="Wednesday"/>
    <s v="More Than Mild"/>
    <s v="Normal"/>
    <s v="Medium"/>
    <s v="Afternoon"/>
  </r>
  <r>
    <n v="249"/>
    <d v="2011-01-11T00:00:00"/>
    <n v="1"/>
    <n v="0"/>
    <n v="1"/>
    <x v="17"/>
    <b v="0"/>
    <x v="3"/>
    <n v="2"/>
    <n v="0.16"/>
    <n v="0.1515"/>
    <n v="0.86"/>
    <n v="0.22389999999999999"/>
    <n v="6"/>
    <n v="130"/>
    <n v="136"/>
    <s v="Wednesday"/>
    <s v="More Than Mild"/>
    <s v="Rush Hour"/>
    <s v="Medium"/>
    <s v="Afternoon"/>
  </r>
  <r>
    <n v="250"/>
    <d v="2011-01-11T00:00:00"/>
    <n v="1"/>
    <n v="0"/>
    <n v="1"/>
    <x v="18"/>
    <b v="0"/>
    <x v="3"/>
    <n v="3"/>
    <n v="0.16"/>
    <n v="0.18179999999999999"/>
    <n v="0.93"/>
    <n v="0.1045"/>
    <n v="1"/>
    <n v="94"/>
    <n v="95"/>
    <s v="Wednesday"/>
    <s v="Dark Cloude"/>
    <s v="Rush Hour"/>
    <s v="Medium"/>
    <s v="Evening"/>
  </r>
  <r>
    <n v="251"/>
    <d v="2011-01-11T00:00:00"/>
    <n v="1"/>
    <n v="0"/>
    <n v="1"/>
    <x v="19"/>
    <b v="0"/>
    <x v="3"/>
    <n v="3"/>
    <n v="0.16"/>
    <n v="0.2273"/>
    <n v="0.93"/>
    <n v="0"/>
    <n v="0"/>
    <n v="51"/>
    <n v="51"/>
    <s v="Wednesday"/>
    <s v="Dark Cloude"/>
    <s v="Rush Hour"/>
    <s v="Medium"/>
    <s v="Evening"/>
  </r>
  <r>
    <n v="252"/>
    <d v="2011-01-11T00:00:00"/>
    <n v="1"/>
    <n v="0"/>
    <n v="1"/>
    <x v="20"/>
    <b v="0"/>
    <x v="3"/>
    <n v="3"/>
    <n v="0.16"/>
    <n v="0.1515"/>
    <n v="0.93"/>
    <n v="0.19400000000000001"/>
    <n v="0"/>
    <n v="32"/>
    <n v="32"/>
    <s v="Wednesday"/>
    <s v="Dark Cloude"/>
    <s v="Normal"/>
    <s v="Low"/>
    <s v="Evening"/>
  </r>
  <r>
    <n v="253"/>
    <d v="2011-01-11T00:00:00"/>
    <n v="1"/>
    <n v="0"/>
    <n v="1"/>
    <x v="21"/>
    <b v="0"/>
    <x v="3"/>
    <n v="3"/>
    <n v="0.16"/>
    <n v="0.19700000000000001"/>
    <n v="0.86"/>
    <n v="8.9599999999999999E-2"/>
    <n v="0"/>
    <n v="20"/>
    <n v="20"/>
    <s v="Wednesday"/>
    <s v="Dark Cloude"/>
    <s v="Normal"/>
    <s v="Low"/>
    <s v="Evening"/>
  </r>
  <r>
    <n v="254"/>
    <d v="2011-01-11T00:00:00"/>
    <n v="1"/>
    <n v="0"/>
    <n v="1"/>
    <x v="22"/>
    <b v="0"/>
    <x v="3"/>
    <n v="3"/>
    <n v="0.16"/>
    <n v="0.18179999999999999"/>
    <n v="0.93"/>
    <n v="0.1045"/>
    <n v="1"/>
    <n v="28"/>
    <n v="29"/>
    <s v="Wednesday"/>
    <s v="Dark Cloude"/>
    <s v="Normal"/>
    <s v="Low"/>
    <s v="Evening"/>
  </r>
  <r>
    <n v="255"/>
    <d v="2011-01-11T00:00:00"/>
    <n v="1"/>
    <n v="0"/>
    <n v="1"/>
    <x v="23"/>
    <b v="0"/>
    <x v="3"/>
    <n v="3"/>
    <n v="0.16"/>
    <n v="0.19700000000000001"/>
    <n v="0.93"/>
    <n v="8.9599999999999999E-2"/>
    <n v="1"/>
    <n v="18"/>
    <n v="19"/>
    <s v="Wednesday"/>
    <s v="Dark Cloude"/>
    <s v="Normal"/>
    <s v="Low"/>
    <s v="Evening"/>
  </r>
  <r>
    <n v="256"/>
    <d v="2011-01-12T00:00:00"/>
    <n v="1"/>
    <n v="0"/>
    <n v="1"/>
    <x v="0"/>
    <b v="0"/>
    <x v="4"/>
    <n v="2"/>
    <n v="0.16"/>
    <n v="0.19700000000000001"/>
    <n v="0.86"/>
    <n v="8.9599999999999999E-2"/>
    <n v="0"/>
    <n v="7"/>
    <n v="7"/>
    <s v="Thursday"/>
    <s v="More Than Mild"/>
    <s v="Normal"/>
    <s v="Low"/>
    <s v="Night"/>
  </r>
  <r>
    <n v="257"/>
    <d v="2011-01-12T00:00:00"/>
    <n v="1"/>
    <n v="0"/>
    <n v="1"/>
    <x v="1"/>
    <b v="0"/>
    <x v="4"/>
    <n v="2"/>
    <n v="0.16"/>
    <n v="0.18179999999999999"/>
    <n v="0.86"/>
    <n v="0.1045"/>
    <n v="0"/>
    <n v="6"/>
    <n v="6"/>
    <s v="Thursday"/>
    <s v="More Than Mild"/>
    <s v="Normal"/>
    <s v="Low"/>
    <s v="Night"/>
  </r>
  <r>
    <n v="258"/>
    <d v="2011-01-12T00:00:00"/>
    <n v="1"/>
    <n v="0"/>
    <n v="1"/>
    <x v="2"/>
    <b v="0"/>
    <x v="4"/>
    <n v="1"/>
    <n v="0.14000000000000001"/>
    <n v="0.1515"/>
    <n v="0.86"/>
    <n v="0.1343"/>
    <n v="0"/>
    <n v="1"/>
    <n v="1"/>
    <s v="Thursday"/>
    <s v="Mild Cold"/>
    <s v="Normal"/>
    <s v="Low"/>
    <s v="Night"/>
  </r>
  <r>
    <n v="259"/>
    <d v="2011-01-12T00:00:00"/>
    <n v="1"/>
    <n v="0"/>
    <n v="1"/>
    <x v="5"/>
    <b v="0"/>
    <x v="4"/>
    <n v="1"/>
    <n v="0.14000000000000001"/>
    <n v="0.1515"/>
    <n v="0.86"/>
    <n v="0.16420000000000001"/>
    <n v="0"/>
    <n v="5"/>
    <n v="5"/>
    <s v="Thursday"/>
    <s v="Mild Cold"/>
    <s v="Normal"/>
    <s v="Low"/>
    <s v="Night"/>
  </r>
  <r>
    <n v="260"/>
    <d v="2011-01-12T00:00:00"/>
    <n v="1"/>
    <n v="0"/>
    <n v="1"/>
    <x v="6"/>
    <b v="0"/>
    <x v="4"/>
    <n v="1"/>
    <n v="0.12"/>
    <n v="0.1515"/>
    <n v="0.93"/>
    <n v="0.1343"/>
    <n v="0"/>
    <n v="16"/>
    <n v="16"/>
    <s v="Thursday"/>
    <s v="Mild Cold"/>
    <s v="Normal"/>
    <s v="Low"/>
    <s v="Morning"/>
  </r>
  <r>
    <n v="261"/>
    <d v="2011-01-12T00:00:00"/>
    <n v="1"/>
    <n v="0"/>
    <n v="1"/>
    <x v="7"/>
    <b v="0"/>
    <x v="4"/>
    <n v="1"/>
    <n v="0.14000000000000001"/>
    <n v="0.1515"/>
    <n v="0.69"/>
    <n v="0.1343"/>
    <n v="0"/>
    <n v="54"/>
    <n v="54"/>
    <s v="Thursday"/>
    <s v="Mild Cold"/>
    <s v="Rush Hour"/>
    <s v="Medium"/>
    <s v="Morning"/>
  </r>
  <r>
    <n v="262"/>
    <d v="2011-01-12T00:00:00"/>
    <n v="1"/>
    <n v="0"/>
    <n v="1"/>
    <x v="8"/>
    <b v="0"/>
    <x v="4"/>
    <n v="1"/>
    <n v="0.16"/>
    <n v="0.16669999999999999"/>
    <n v="0.59"/>
    <n v="0.16420000000000001"/>
    <n v="3"/>
    <n v="125"/>
    <n v="128"/>
    <s v="Thursday"/>
    <s v="Mild Cold"/>
    <s v="Rush Hour"/>
    <s v="Medium"/>
    <s v="Morning"/>
  </r>
  <r>
    <n v="263"/>
    <d v="2011-01-12T00:00:00"/>
    <n v="1"/>
    <n v="0"/>
    <n v="1"/>
    <x v="9"/>
    <b v="0"/>
    <x v="4"/>
    <n v="1"/>
    <n v="0.16"/>
    <n v="0.13639999999999999"/>
    <n v="0.59"/>
    <n v="0.32840000000000003"/>
    <n v="3"/>
    <n v="78"/>
    <n v="81"/>
    <s v="Thursday"/>
    <s v="Mild Cold"/>
    <s v="Rush Hour"/>
    <s v="Medium"/>
    <s v="Morning"/>
  </r>
  <r>
    <n v="264"/>
    <d v="2011-01-12T00:00:00"/>
    <n v="1"/>
    <n v="0"/>
    <n v="1"/>
    <x v="10"/>
    <b v="0"/>
    <x v="4"/>
    <n v="1"/>
    <n v="0.18"/>
    <n v="0.18179999999999999"/>
    <n v="0.55000000000000004"/>
    <n v="0.22389999999999999"/>
    <n v="0"/>
    <n v="39"/>
    <n v="39"/>
    <s v="Thursday"/>
    <s v="Mild Cold"/>
    <s v="Normal"/>
    <s v="Low"/>
    <s v="Morning"/>
  </r>
  <r>
    <n v="265"/>
    <d v="2011-01-12T00:00:00"/>
    <n v="1"/>
    <n v="0"/>
    <n v="1"/>
    <x v="11"/>
    <b v="0"/>
    <x v="4"/>
    <n v="1"/>
    <n v="0.2"/>
    <n v="0.18179999999999999"/>
    <n v="0.51"/>
    <n v="0.3881"/>
    <n v="3"/>
    <n v="32"/>
    <n v="35"/>
    <s v="Thursday"/>
    <s v="Mild Cold"/>
    <s v="Normal"/>
    <s v="Low"/>
    <s v="Morning"/>
  </r>
  <r>
    <n v="266"/>
    <d v="2011-01-12T00:00:00"/>
    <n v="1"/>
    <n v="0"/>
    <n v="1"/>
    <x v="12"/>
    <b v="0"/>
    <x v="4"/>
    <n v="1"/>
    <n v="0.2"/>
    <n v="0.1515"/>
    <n v="0.47"/>
    <n v="0.58209999999999995"/>
    <n v="3"/>
    <n v="52"/>
    <n v="55"/>
    <s v="Thursday"/>
    <s v="Mild Cold"/>
    <s v="Normal"/>
    <s v="Medium"/>
    <s v="Afternoon"/>
  </r>
  <r>
    <n v="267"/>
    <d v="2011-01-12T00:00:00"/>
    <n v="1"/>
    <n v="0"/>
    <n v="1"/>
    <x v="13"/>
    <b v="0"/>
    <x v="4"/>
    <n v="1"/>
    <n v="0.22"/>
    <n v="0.19700000000000001"/>
    <n v="0.44"/>
    <n v="0.35820000000000002"/>
    <n v="0"/>
    <n v="49"/>
    <n v="49"/>
    <s v="Thursday"/>
    <s v="Mild Cold"/>
    <s v="Normal"/>
    <s v="Low"/>
    <s v="Afternoon"/>
  </r>
  <r>
    <n v="268"/>
    <d v="2011-01-12T00:00:00"/>
    <n v="1"/>
    <n v="0"/>
    <n v="1"/>
    <x v="14"/>
    <b v="0"/>
    <x v="4"/>
    <n v="1"/>
    <n v="0.2"/>
    <n v="0.18179999999999999"/>
    <n v="0.47"/>
    <n v="0.32840000000000003"/>
    <n v="0"/>
    <n v="44"/>
    <n v="44"/>
    <s v="Thursday"/>
    <s v="Mild Cold"/>
    <s v="Normal"/>
    <s v="Low"/>
    <s v="Afternoon"/>
  </r>
  <r>
    <n v="269"/>
    <d v="2011-01-12T00:00:00"/>
    <n v="1"/>
    <n v="0"/>
    <n v="1"/>
    <x v="15"/>
    <b v="0"/>
    <x v="4"/>
    <n v="1"/>
    <n v="0.2"/>
    <n v="0.16669999999999999"/>
    <n v="0.47"/>
    <n v="0.41789999999999999"/>
    <n v="1"/>
    <n v="48"/>
    <n v="49"/>
    <s v="Thursday"/>
    <s v="Mild Cold"/>
    <s v="Normal"/>
    <s v="Low"/>
    <s v="Afternoon"/>
  </r>
  <r>
    <n v="270"/>
    <d v="2011-01-12T00:00:00"/>
    <n v="1"/>
    <n v="0"/>
    <n v="1"/>
    <x v="16"/>
    <b v="0"/>
    <x v="4"/>
    <n v="1"/>
    <n v="0.22"/>
    <n v="0.19700000000000001"/>
    <n v="0.44"/>
    <n v="0.32840000000000003"/>
    <n v="5"/>
    <n v="63"/>
    <n v="68"/>
    <s v="Thursday"/>
    <s v="Mild Cold"/>
    <s v="Normal"/>
    <s v="Medium"/>
    <s v="Afternoon"/>
  </r>
  <r>
    <n v="271"/>
    <d v="2011-01-12T00:00:00"/>
    <n v="1"/>
    <n v="0"/>
    <n v="1"/>
    <x v="17"/>
    <b v="0"/>
    <x v="4"/>
    <n v="1"/>
    <n v="0.2"/>
    <n v="0.18179999999999999"/>
    <n v="0.47"/>
    <n v="0.35820000000000002"/>
    <n v="0"/>
    <n v="139"/>
    <n v="139"/>
    <s v="Thursday"/>
    <s v="Mild Cold"/>
    <s v="Rush Hour"/>
    <s v="Medium"/>
    <s v="Afternoon"/>
  </r>
  <r>
    <n v="272"/>
    <d v="2011-01-12T00:00:00"/>
    <n v="1"/>
    <n v="0"/>
    <n v="1"/>
    <x v="18"/>
    <b v="0"/>
    <x v="4"/>
    <n v="1"/>
    <n v="0.2"/>
    <n v="0.1515"/>
    <n v="0.47"/>
    <n v="0.52239999999999998"/>
    <n v="2"/>
    <n v="135"/>
    <n v="137"/>
    <s v="Thursday"/>
    <s v="Mild Cold"/>
    <s v="Rush Hour"/>
    <s v="Medium"/>
    <s v="Evening"/>
  </r>
  <r>
    <n v="273"/>
    <d v="2011-01-12T00:00:00"/>
    <n v="1"/>
    <n v="0"/>
    <n v="1"/>
    <x v="19"/>
    <b v="0"/>
    <x v="4"/>
    <n v="1"/>
    <n v="0.18"/>
    <n v="0.1515"/>
    <n v="0.47"/>
    <n v="0.41789999999999999"/>
    <n v="1"/>
    <n v="82"/>
    <n v="83"/>
    <s v="Thursday"/>
    <s v="Mild Cold"/>
    <s v="Rush Hour"/>
    <s v="Medium"/>
    <s v="Evening"/>
  </r>
  <r>
    <n v="274"/>
    <d v="2011-01-12T00:00:00"/>
    <n v="1"/>
    <n v="0"/>
    <n v="1"/>
    <x v="20"/>
    <b v="0"/>
    <x v="4"/>
    <n v="1"/>
    <n v="0.16"/>
    <n v="0.13639999999999999"/>
    <n v="0.5"/>
    <n v="0.32840000000000003"/>
    <n v="2"/>
    <n v="54"/>
    <n v="56"/>
    <s v="Thursday"/>
    <s v="Mild Cold"/>
    <s v="Normal"/>
    <s v="Medium"/>
    <s v="Evening"/>
  </r>
  <r>
    <n v="275"/>
    <d v="2011-01-12T00:00:00"/>
    <n v="1"/>
    <n v="0"/>
    <n v="1"/>
    <x v="21"/>
    <b v="0"/>
    <x v="4"/>
    <n v="1"/>
    <n v="0.16"/>
    <n v="0.13639999999999999"/>
    <n v="0.55000000000000004"/>
    <n v="0.32840000000000003"/>
    <n v="0"/>
    <n v="57"/>
    <n v="57"/>
    <s v="Thursday"/>
    <s v="Mild Cold"/>
    <s v="Normal"/>
    <s v="Medium"/>
    <s v="Evening"/>
  </r>
  <r>
    <n v="276"/>
    <d v="2011-01-12T00:00:00"/>
    <n v="1"/>
    <n v="0"/>
    <n v="1"/>
    <x v="22"/>
    <b v="0"/>
    <x v="4"/>
    <n v="1"/>
    <n v="0.16"/>
    <n v="0.1212"/>
    <n v="0.55000000000000004"/>
    <n v="0.44779999999999998"/>
    <n v="1"/>
    <n v="32"/>
    <n v="33"/>
    <s v="Thursday"/>
    <s v="Mild Cold"/>
    <s v="Normal"/>
    <s v="Low"/>
    <s v="Evening"/>
  </r>
  <r>
    <n v="277"/>
    <d v="2011-01-12T00:00:00"/>
    <n v="1"/>
    <n v="0"/>
    <n v="1"/>
    <x v="23"/>
    <b v="0"/>
    <x v="4"/>
    <n v="1"/>
    <n v="0.14000000000000001"/>
    <n v="0.1061"/>
    <n v="0.59"/>
    <n v="0.41789999999999999"/>
    <n v="1"/>
    <n v="19"/>
    <n v="20"/>
    <s v="Thursday"/>
    <s v="Mild Cold"/>
    <s v="Normal"/>
    <s v="Low"/>
    <s v="Evening"/>
  </r>
  <r>
    <n v="278"/>
    <d v="2011-01-13T00:00:00"/>
    <n v="1"/>
    <n v="0"/>
    <n v="1"/>
    <x v="0"/>
    <b v="0"/>
    <x v="5"/>
    <n v="1"/>
    <n v="0.14000000000000001"/>
    <n v="0.1212"/>
    <n v="0.59"/>
    <n v="0.28360000000000002"/>
    <n v="1"/>
    <n v="6"/>
    <n v="7"/>
    <s v="Friday"/>
    <s v="Mild Cold"/>
    <s v="Normal"/>
    <s v="Low"/>
    <s v="Night"/>
  </r>
  <r>
    <n v="279"/>
    <d v="2011-01-13T00:00:00"/>
    <n v="1"/>
    <n v="0"/>
    <n v="1"/>
    <x v="1"/>
    <b v="0"/>
    <x v="5"/>
    <n v="1"/>
    <n v="0.14000000000000001"/>
    <n v="0.1212"/>
    <n v="0.5"/>
    <n v="0.28360000000000002"/>
    <n v="0"/>
    <n v="2"/>
    <n v="2"/>
    <s v="Friday"/>
    <s v="Mild Cold"/>
    <s v="Normal"/>
    <s v="Low"/>
    <s v="Night"/>
  </r>
  <r>
    <n v="280"/>
    <d v="2011-01-13T00:00:00"/>
    <n v="1"/>
    <n v="0"/>
    <n v="1"/>
    <x v="2"/>
    <b v="0"/>
    <x v="5"/>
    <n v="1"/>
    <n v="0.14000000000000001"/>
    <n v="0.1212"/>
    <n v="0.5"/>
    <n v="0.35820000000000002"/>
    <n v="0"/>
    <n v="2"/>
    <n v="2"/>
    <s v="Friday"/>
    <s v="Mild Cold"/>
    <s v="Normal"/>
    <s v="Low"/>
    <s v="Night"/>
  </r>
  <r>
    <n v="281"/>
    <d v="2011-01-13T00:00:00"/>
    <n v="1"/>
    <n v="0"/>
    <n v="1"/>
    <x v="3"/>
    <b v="0"/>
    <x v="5"/>
    <n v="1"/>
    <n v="0.14000000000000001"/>
    <n v="0.1212"/>
    <n v="0.5"/>
    <n v="0.32840000000000003"/>
    <n v="0"/>
    <n v="3"/>
    <n v="3"/>
    <s v="Friday"/>
    <s v="Mild Cold"/>
    <s v="Normal"/>
    <s v="Low"/>
    <s v="Night"/>
  </r>
  <r>
    <n v="282"/>
    <d v="2011-01-13T00:00:00"/>
    <n v="1"/>
    <n v="0"/>
    <n v="1"/>
    <x v="4"/>
    <b v="0"/>
    <x v="5"/>
    <n v="1"/>
    <n v="0.14000000000000001"/>
    <n v="0.1212"/>
    <n v="0.5"/>
    <n v="0.25369999999999998"/>
    <n v="0"/>
    <n v="4"/>
    <n v="4"/>
    <s v="Friday"/>
    <s v="Mild Cold"/>
    <s v="Normal"/>
    <s v="Low"/>
    <s v="Night"/>
  </r>
  <r>
    <n v="283"/>
    <d v="2011-01-13T00:00:00"/>
    <n v="1"/>
    <n v="0"/>
    <n v="1"/>
    <x v="5"/>
    <b v="0"/>
    <x v="5"/>
    <n v="1"/>
    <n v="0.14000000000000001"/>
    <n v="0.1212"/>
    <n v="0.5"/>
    <n v="0.29849999999999999"/>
    <n v="0"/>
    <n v="3"/>
    <n v="3"/>
    <s v="Friday"/>
    <s v="Mild Cold"/>
    <s v="Normal"/>
    <s v="Low"/>
    <s v="Night"/>
  </r>
  <r>
    <n v="284"/>
    <d v="2011-01-13T00:00:00"/>
    <n v="1"/>
    <n v="0"/>
    <n v="1"/>
    <x v="6"/>
    <b v="0"/>
    <x v="5"/>
    <n v="1"/>
    <n v="0.12"/>
    <n v="0.1515"/>
    <n v="0.54"/>
    <n v="0.1343"/>
    <n v="0"/>
    <n v="28"/>
    <n v="28"/>
    <s v="Friday"/>
    <s v="Mild Cold"/>
    <s v="Normal"/>
    <s v="Low"/>
    <s v="Morning"/>
  </r>
  <r>
    <n v="285"/>
    <d v="2011-01-13T00:00:00"/>
    <n v="1"/>
    <n v="0"/>
    <n v="1"/>
    <x v="7"/>
    <b v="0"/>
    <x v="5"/>
    <n v="1"/>
    <n v="0.12"/>
    <n v="0.1515"/>
    <n v="0.54"/>
    <n v="0.1343"/>
    <n v="0"/>
    <n v="72"/>
    <n v="72"/>
    <s v="Friday"/>
    <s v="Mild Cold"/>
    <s v="Rush Hour"/>
    <s v="Medium"/>
    <s v="Morning"/>
  </r>
  <r>
    <n v="286"/>
    <d v="2011-01-13T00:00:00"/>
    <n v="1"/>
    <n v="0"/>
    <n v="1"/>
    <x v="8"/>
    <b v="0"/>
    <x v="5"/>
    <n v="1"/>
    <n v="0.14000000000000001"/>
    <n v="0.13639999999999999"/>
    <n v="0.5"/>
    <n v="0.19400000000000001"/>
    <n v="5"/>
    <n v="197"/>
    <n v="202"/>
    <s v="Friday"/>
    <s v="Mild Cold"/>
    <s v="Rush Hour"/>
    <s v="High"/>
    <s v="Morning"/>
  </r>
  <r>
    <n v="287"/>
    <d v="2011-01-13T00:00:00"/>
    <n v="1"/>
    <n v="0"/>
    <n v="1"/>
    <x v="9"/>
    <b v="0"/>
    <x v="5"/>
    <n v="1"/>
    <n v="0.14000000000000001"/>
    <n v="0.1212"/>
    <n v="0.5"/>
    <n v="0.32840000000000003"/>
    <n v="2"/>
    <n v="137"/>
    <n v="139"/>
    <s v="Friday"/>
    <s v="Mild Cold"/>
    <s v="Rush Hour"/>
    <s v="Medium"/>
    <s v="Morning"/>
  </r>
  <r>
    <n v="288"/>
    <d v="2011-01-13T00:00:00"/>
    <n v="1"/>
    <n v="0"/>
    <n v="1"/>
    <x v="10"/>
    <b v="0"/>
    <x v="5"/>
    <n v="2"/>
    <n v="0.16"/>
    <n v="0.13639999999999999"/>
    <n v="0.5"/>
    <n v="0.35820000000000002"/>
    <n v="2"/>
    <n v="36"/>
    <n v="38"/>
    <s v="Friday"/>
    <s v="More Than Mild"/>
    <s v="Normal"/>
    <s v="Low"/>
    <s v="Morning"/>
  </r>
  <r>
    <n v="289"/>
    <d v="2011-01-13T00:00:00"/>
    <n v="1"/>
    <n v="0"/>
    <n v="1"/>
    <x v="11"/>
    <b v="0"/>
    <x v="5"/>
    <n v="2"/>
    <n v="0.2"/>
    <n v="0.16669999999999999"/>
    <n v="0.44"/>
    <n v="0.44779999999999998"/>
    <n v="4"/>
    <n v="33"/>
    <n v="37"/>
    <s v="Friday"/>
    <s v="More Than Mild"/>
    <s v="Normal"/>
    <s v="Low"/>
    <s v="Morning"/>
  </r>
  <r>
    <n v="290"/>
    <d v="2011-01-13T00:00:00"/>
    <n v="1"/>
    <n v="0"/>
    <n v="1"/>
    <x v="12"/>
    <b v="0"/>
    <x v="5"/>
    <n v="1"/>
    <n v="0.2"/>
    <n v="0.16669999999999999"/>
    <n v="0.44"/>
    <n v="0.41789999999999999"/>
    <n v="3"/>
    <n v="49"/>
    <n v="52"/>
    <s v="Friday"/>
    <s v="Mild Cold"/>
    <s v="Normal"/>
    <s v="Medium"/>
    <s v="Afternoon"/>
  </r>
  <r>
    <n v="291"/>
    <d v="2011-01-13T00:00:00"/>
    <n v="1"/>
    <n v="0"/>
    <n v="1"/>
    <x v="13"/>
    <b v="0"/>
    <x v="5"/>
    <n v="1"/>
    <n v="0.22"/>
    <n v="0.19700000000000001"/>
    <n v="0.41"/>
    <n v="0.44779999999999998"/>
    <n v="2"/>
    <n v="81"/>
    <n v="83"/>
    <s v="Friday"/>
    <s v="Mild Cold"/>
    <s v="Normal"/>
    <s v="Medium"/>
    <s v="Afternoon"/>
  </r>
  <r>
    <n v="292"/>
    <d v="2011-01-13T00:00:00"/>
    <n v="1"/>
    <n v="0"/>
    <n v="1"/>
    <x v="14"/>
    <b v="0"/>
    <x v="5"/>
    <n v="1"/>
    <n v="0.22"/>
    <n v="0.19700000000000001"/>
    <n v="0.41"/>
    <n v="0.3881"/>
    <n v="3"/>
    <n v="39"/>
    <n v="42"/>
    <s v="Friday"/>
    <s v="Mild Cold"/>
    <s v="Normal"/>
    <s v="Low"/>
    <s v="Afternoon"/>
  </r>
  <r>
    <n v="293"/>
    <d v="2011-01-13T00:00:00"/>
    <n v="1"/>
    <n v="0"/>
    <n v="1"/>
    <x v="15"/>
    <b v="0"/>
    <x v="5"/>
    <n v="1"/>
    <n v="0.24"/>
    <n v="0.21210000000000001"/>
    <n v="0.38"/>
    <n v="0.29849999999999999"/>
    <n v="5"/>
    <n v="55"/>
    <n v="60"/>
    <s v="Friday"/>
    <s v="Mild Cold"/>
    <s v="Normal"/>
    <s v="Medium"/>
    <s v="Afternoon"/>
  </r>
  <r>
    <n v="294"/>
    <d v="2011-01-13T00:00:00"/>
    <n v="1"/>
    <n v="0"/>
    <n v="1"/>
    <x v="16"/>
    <b v="0"/>
    <x v="5"/>
    <n v="1"/>
    <n v="0.24"/>
    <n v="0.21210000000000001"/>
    <n v="0.38"/>
    <n v="0.35820000000000002"/>
    <n v="2"/>
    <n v="76"/>
    <n v="78"/>
    <s v="Friday"/>
    <s v="Mild Cold"/>
    <s v="Normal"/>
    <s v="Medium"/>
    <s v="Afternoon"/>
  </r>
  <r>
    <n v="295"/>
    <d v="2011-01-13T00:00:00"/>
    <n v="1"/>
    <n v="0"/>
    <n v="1"/>
    <x v="17"/>
    <b v="0"/>
    <x v="5"/>
    <n v="1"/>
    <n v="0.2"/>
    <n v="0.18179999999999999"/>
    <n v="0.4"/>
    <n v="0.28360000000000002"/>
    <n v="4"/>
    <n v="158"/>
    <n v="162"/>
    <s v="Friday"/>
    <s v="Mild Cold"/>
    <s v="Rush Hour"/>
    <s v="High"/>
    <s v="Afternoon"/>
  </r>
  <r>
    <n v="296"/>
    <d v="2011-01-13T00:00:00"/>
    <n v="1"/>
    <n v="0"/>
    <n v="1"/>
    <x v="18"/>
    <b v="0"/>
    <x v="5"/>
    <n v="1"/>
    <n v="0.2"/>
    <n v="0.18179999999999999"/>
    <n v="0.4"/>
    <n v="0.32840000000000003"/>
    <n v="3"/>
    <n v="141"/>
    <n v="144"/>
    <s v="Friday"/>
    <s v="Mild Cold"/>
    <s v="Rush Hour"/>
    <s v="Medium"/>
    <s v="Evening"/>
  </r>
  <r>
    <n v="297"/>
    <d v="2011-01-13T00:00:00"/>
    <n v="1"/>
    <n v="0"/>
    <n v="1"/>
    <x v="19"/>
    <b v="0"/>
    <x v="5"/>
    <n v="1"/>
    <n v="0.16"/>
    <n v="0.1515"/>
    <n v="0.47"/>
    <n v="0.25369999999999998"/>
    <n v="1"/>
    <n v="98"/>
    <n v="99"/>
    <s v="Friday"/>
    <s v="Mild Cold"/>
    <s v="Rush Hour"/>
    <s v="Medium"/>
    <s v="Evening"/>
  </r>
  <r>
    <n v="298"/>
    <d v="2011-01-13T00:00:00"/>
    <n v="1"/>
    <n v="0"/>
    <n v="1"/>
    <x v="20"/>
    <b v="0"/>
    <x v="5"/>
    <n v="1"/>
    <n v="0.16"/>
    <n v="0.1515"/>
    <n v="0.47"/>
    <n v="0.22389999999999999"/>
    <n v="0"/>
    <n v="64"/>
    <n v="64"/>
    <s v="Friday"/>
    <s v="Mild Cold"/>
    <s v="Normal"/>
    <s v="Medium"/>
    <s v="Evening"/>
  </r>
  <r>
    <n v="299"/>
    <d v="2011-01-13T00:00:00"/>
    <n v="1"/>
    <n v="0"/>
    <n v="1"/>
    <x v="21"/>
    <b v="0"/>
    <x v="5"/>
    <n v="1"/>
    <n v="0.14000000000000001"/>
    <n v="0.1212"/>
    <n v="0.46"/>
    <n v="0.29849999999999999"/>
    <n v="0"/>
    <n v="40"/>
    <n v="40"/>
    <s v="Friday"/>
    <s v="Mild Cold"/>
    <s v="Normal"/>
    <s v="Low"/>
    <s v="Evening"/>
  </r>
  <r>
    <n v="300"/>
    <d v="2011-01-13T00:00:00"/>
    <n v="1"/>
    <n v="0"/>
    <n v="1"/>
    <x v="22"/>
    <b v="0"/>
    <x v="5"/>
    <n v="1"/>
    <n v="0.14000000000000001"/>
    <n v="0.1212"/>
    <n v="0.46"/>
    <n v="0.32840000000000003"/>
    <n v="0"/>
    <n v="30"/>
    <n v="30"/>
    <s v="Friday"/>
    <s v="Mild Cold"/>
    <s v="Normal"/>
    <s v="Low"/>
    <s v="Evening"/>
  </r>
  <r>
    <n v="301"/>
    <d v="2011-01-13T00:00:00"/>
    <n v="1"/>
    <n v="0"/>
    <n v="1"/>
    <x v="23"/>
    <b v="0"/>
    <x v="5"/>
    <n v="1"/>
    <n v="0.12"/>
    <n v="0.13639999999999999"/>
    <n v="0.5"/>
    <n v="0.19400000000000001"/>
    <n v="1"/>
    <n v="14"/>
    <n v="15"/>
    <s v="Friday"/>
    <s v="Mild Cold"/>
    <s v="Normal"/>
    <s v="Low"/>
    <s v="Evening"/>
  </r>
  <r>
    <n v="302"/>
    <d v="2011-01-14T00:00:00"/>
    <n v="1"/>
    <n v="0"/>
    <n v="1"/>
    <x v="0"/>
    <b v="0"/>
    <x v="6"/>
    <n v="1"/>
    <n v="0.12"/>
    <n v="0.13639999999999999"/>
    <n v="0.5"/>
    <n v="0.19400000000000001"/>
    <n v="0"/>
    <n v="14"/>
    <n v="14"/>
    <s v="Saturday"/>
    <s v="Mild Cold"/>
    <s v="Normal"/>
    <s v="Low"/>
    <s v="Night"/>
  </r>
  <r>
    <n v="303"/>
    <d v="2011-01-14T00:00:00"/>
    <n v="1"/>
    <n v="0"/>
    <n v="1"/>
    <x v="1"/>
    <b v="0"/>
    <x v="6"/>
    <n v="1"/>
    <n v="0.1"/>
    <n v="0.1212"/>
    <n v="0.54"/>
    <n v="0.16420000000000001"/>
    <n v="0"/>
    <n v="5"/>
    <n v="5"/>
    <s v="Saturday"/>
    <s v="Mild Cold"/>
    <s v="Normal"/>
    <s v="Low"/>
    <s v="Night"/>
  </r>
  <r>
    <n v="304"/>
    <d v="2011-01-14T00:00:00"/>
    <n v="1"/>
    <n v="0"/>
    <n v="1"/>
    <x v="2"/>
    <b v="0"/>
    <x v="6"/>
    <n v="1"/>
    <n v="0.1"/>
    <n v="0.1212"/>
    <n v="0.54"/>
    <n v="0.1343"/>
    <n v="0"/>
    <n v="1"/>
    <n v="1"/>
    <s v="Saturday"/>
    <s v="Mild Cold"/>
    <s v="Normal"/>
    <s v="Low"/>
    <s v="Night"/>
  </r>
  <r>
    <n v="305"/>
    <d v="2011-01-14T00:00:00"/>
    <n v="1"/>
    <n v="0"/>
    <n v="1"/>
    <x v="3"/>
    <b v="0"/>
    <x v="6"/>
    <n v="1"/>
    <n v="0.1"/>
    <n v="0.13639999999999999"/>
    <n v="0.54"/>
    <n v="0.1045"/>
    <n v="0"/>
    <n v="1"/>
    <n v="1"/>
    <s v="Saturday"/>
    <s v="Mild Cold"/>
    <s v="Normal"/>
    <s v="Low"/>
    <s v="Night"/>
  </r>
  <r>
    <n v="306"/>
    <d v="2011-01-14T00:00:00"/>
    <n v="1"/>
    <n v="0"/>
    <n v="1"/>
    <x v="5"/>
    <b v="0"/>
    <x v="6"/>
    <n v="1"/>
    <n v="0.1"/>
    <n v="0.13639999999999999"/>
    <n v="0.54"/>
    <n v="8.9599999999999999E-2"/>
    <n v="0"/>
    <n v="8"/>
    <n v="8"/>
    <s v="Saturday"/>
    <s v="Mild Cold"/>
    <s v="Normal"/>
    <s v="Low"/>
    <s v="Night"/>
  </r>
  <r>
    <n v="307"/>
    <d v="2011-01-14T00:00:00"/>
    <n v="1"/>
    <n v="0"/>
    <n v="1"/>
    <x v="6"/>
    <b v="0"/>
    <x v="6"/>
    <n v="1"/>
    <n v="0.1"/>
    <n v="0.18179999999999999"/>
    <n v="0.54"/>
    <n v="0"/>
    <n v="0"/>
    <n v="17"/>
    <n v="17"/>
    <s v="Saturday"/>
    <s v="Mild Cold"/>
    <s v="Normal"/>
    <s v="Low"/>
    <s v="Morning"/>
  </r>
  <r>
    <n v="308"/>
    <d v="2011-01-14T00:00:00"/>
    <n v="1"/>
    <n v="0"/>
    <n v="1"/>
    <x v="7"/>
    <b v="0"/>
    <x v="6"/>
    <n v="1"/>
    <n v="0.1"/>
    <n v="0.1212"/>
    <n v="0.74"/>
    <n v="0.16420000000000001"/>
    <n v="0"/>
    <n v="70"/>
    <n v="70"/>
    <s v="Saturday"/>
    <s v="Mild Cold"/>
    <s v="Rush Hour"/>
    <s v="Medium"/>
    <s v="Morning"/>
  </r>
  <r>
    <n v="309"/>
    <d v="2011-01-14T00:00:00"/>
    <n v="1"/>
    <n v="0"/>
    <n v="1"/>
    <x v="8"/>
    <b v="0"/>
    <x v="6"/>
    <n v="1"/>
    <n v="0.12"/>
    <n v="0.16669999999999999"/>
    <n v="0.68"/>
    <n v="0"/>
    <n v="2"/>
    <n v="156"/>
    <n v="158"/>
    <s v="Saturday"/>
    <s v="Mild Cold"/>
    <s v="Rush Hour"/>
    <s v="High"/>
    <s v="Morning"/>
  </r>
  <r>
    <n v="310"/>
    <d v="2011-01-14T00:00:00"/>
    <n v="1"/>
    <n v="0"/>
    <n v="1"/>
    <x v="9"/>
    <b v="0"/>
    <x v="6"/>
    <n v="1"/>
    <n v="0.14000000000000001"/>
    <n v="0.1515"/>
    <n v="0.69"/>
    <n v="0.1343"/>
    <n v="0"/>
    <n v="117"/>
    <n v="117"/>
    <s v="Saturday"/>
    <s v="Mild Cold"/>
    <s v="Rush Hour"/>
    <s v="Medium"/>
    <s v="Morning"/>
  </r>
  <r>
    <n v="311"/>
    <d v="2011-01-14T00:00:00"/>
    <n v="1"/>
    <n v="0"/>
    <n v="1"/>
    <x v="10"/>
    <b v="0"/>
    <x v="6"/>
    <n v="1"/>
    <n v="0.18"/>
    <n v="0.18179999999999999"/>
    <n v="0.55000000000000004"/>
    <n v="0.19400000000000001"/>
    <n v="4"/>
    <n v="40"/>
    <n v="44"/>
    <s v="Saturday"/>
    <s v="Mild Cold"/>
    <s v="Normal"/>
    <s v="Low"/>
    <s v="Morning"/>
  </r>
  <r>
    <n v="312"/>
    <d v="2011-01-14T00:00:00"/>
    <n v="1"/>
    <n v="0"/>
    <n v="1"/>
    <x v="11"/>
    <b v="0"/>
    <x v="6"/>
    <n v="1"/>
    <n v="0.18"/>
    <n v="0.16669999999999999"/>
    <n v="0.51"/>
    <n v="0.28360000000000002"/>
    <n v="6"/>
    <n v="47"/>
    <n v="53"/>
    <s v="Saturday"/>
    <s v="Mild Cold"/>
    <s v="Normal"/>
    <s v="Medium"/>
    <s v="Morning"/>
  </r>
  <r>
    <n v="313"/>
    <d v="2011-01-14T00:00:00"/>
    <n v="1"/>
    <n v="0"/>
    <n v="1"/>
    <x v="12"/>
    <b v="0"/>
    <x v="6"/>
    <n v="1"/>
    <n v="0.2"/>
    <n v="0.19700000000000001"/>
    <n v="0.44"/>
    <n v="0.25369999999999998"/>
    <n v="2"/>
    <n v="59"/>
    <n v="61"/>
    <s v="Saturday"/>
    <s v="Mild Cold"/>
    <s v="Normal"/>
    <s v="Medium"/>
    <s v="Afternoon"/>
  </r>
  <r>
    <n v="314"/>
    <d v="2011-01-14T00:00:00"/>
    <n v="1"/>
    <n v="0"/>
    <n v="1"/>
    <x v="13"/>
    <b v="0"/>
    <x v="6"/>
    <n v="1"/>
    <n v="0.22"/>
    <n v="0.19700000000000001"/>
    <n v="0.37"/>
    <n v="0.3881"/>
    <n v="4"/>
    <n v="73"/>
    <n v="77"/>
    <s v="Saturday"/>
    <s v="Mild Cold"/>
    <s v="Normal"/>
    <s v="Medium"/>
    <s v="Afternoon"/>
  </r>
  <r>
    <n v="315"/>
    <d v="2011-01-14T00:00:00"/>
    <n v="1"/>
    <n v="0"/>
    <n v="1"/>
    <x v="14"/>
    <b v="0"/>
    <x v="6"/>
    <n v="1"/>
    <n v="0.22"/>
    <n v="0.21210000000000001"/>
    <n v="0.41"/>
    <n v="0.28360000000000002"/>
    <n v="5"/>
    <n v="59"/>
    <n v="64"/>
    <s v="Saturday"/>
    <s v="Mild Cold"/>
    <s v="Normal"/>
    <s v="Medium"/>
    <s v="Afternoon"/>
  </r>
  <r>
    <n v="316"/>
    <d v="2011-01-14T00:00:00"/>
    <n v="1"/>
    <n v="0"/>
    <n v="1"/>
    <x v="15"/>
    <b v="0"/>
    <x v="6"/>
    <n v="1"/>
    <n v="0.24"/>
    <n v="0.2424"/>
    <n v="0.38"/>
    <n v="0.16420000000000001"/>
    <n v="9"/>
    <n v="59"/>
    <n v="68"/>
    <s v="Saturday"/>
    <s v="Mild Cold"/>
    <s v="Normal"/>
    <s v="Medium"/>
    <s v="Afternoon"/>
  </r>
  <r>
    <n v="317"/>
    <d v="2011-01-14T00:00:00"/>
    <n v="1"/>
    <n v="0"/>
    <n v="1"/>
    <x v="16"/>
    <b v="0"/>
    <x v="6"/>
    <n v="1"/>
    <n v="0.22"/>
    <n v="0.2424"/>
    <n v="0.41"/>
    <n v="0.1045"/>
    <n v="3"/>
    <n v="87"/>
    <n v="90"/>
    <s v="Saturday"/>
    <s v="Mild Cold"/>
    <s v="Normal"/>
    <s v="Medium"/>
    <s v="Afternoon"/>
  </r>
  <r>
    <n v="318"/>
    <d v="2011-01-14T00:00:00"/>
    <n v="1"/>
    <n v="0"/>
    <n v="1"/>
    <x v="17"/>
    <b v="0"/>
    <x v="6"/>
    <n v="1"/>
    <n v="0.22"/>
    <n v="0.2273"/>
    <n v="0.41"/>
    <n v="0.16420000000000001"/>
    <n v="4"/>
    <n v="155"/>
    <n v="159"/>
    <s v="Saturday"/>
    <s v="Mild Cold"/>
    <s v="Rush Hour"/>
    <s v="High"/>
    <s v="Afternoon"/>
  </r>
  <r>
    <n v="319"/>
    <d v="2011-01-14T00:00:00"/>
    <n v="1"/>
    <n v="0"/>
    <n v="1"/>
    <x v="18"/>
    <b v="0"/>
    <x v="6"/>
    <n v="1"/>
    <n v="0.2"/>
    <n v="0.2576"/>
    <n v="0.47"/>
    <n v="0"/>
    <n v="5"/>
    <n v="134"/>
    <n v="139"/>
    <s v="Saturday"/>
    <s v="Mild Cold"/>
    <s v="Rush Hour"/>
    <s v="Medium"/>
    <s v="Evening"/>
  </r>
  <r>
    <n v="320"/>
    <d v="2011-01-14T00:00:00"/>
    <n v="1"/>
    <n v="0"/>
    <n v="1"/>
    <x v="19"/>
    <b v="0"/>
    <x v="6"/>
    <n v="1"/>
    <n v="0.16"/>
    <n v="0.19700000000000001"/>
    <n v="0.59"/>
    <n v="8.9599999999999999E-2"/>
    <n v="3"/>
    <n v="89"/>
    <n v="92"/>
    <s v="Saturday"/>
    <s v="Mild Cold"/>
    <s v="Rush Hour"/>
    <s v="Medium"/>
    <s v="Evening"/>
  </r>
  <r>
    <n v="321"/>
    <d v="2011-01-14T00:00:00"/>
    <n v="1"/>
    <n v="0"/>
    <n v="1"/>
    <x v="20"/>
    <b v="0"/>
    <x v="6"/>
    <n v="1"/>
    <n v="0.18"/>
    <n v="0.2424"/>
    <n v="0.59"/>
    <n v="0"/>
    <n v="0"/>
    <n v="68"/>
    <n v="68"/>
    <s v="Saturday"/>
    <s v="Mild Cold"/>
    <s v="Normal"/>
    <s v="Medium"/>
    <s v="Evening"/>
  </r>
  <r>
    <n v="322"/>
    <d v="2011-01-14T00:00:00"/>
    <n v="1"/>
    <n v="0"/>
    <n v="1"/>
    <x v="21"/>
    <b v="0"/>
    <x v="6"/>
    <n v="1"/>
    <n v="0.16"/>
    <n v="0.2273"/>
    <n v="0.69"/>
    <n v="0"/>
    <n v="4"/>
    <n v="48"/>
    <n v="52"/>
    <s v="Saturday"/>
    <s v="Mild Cold"/>
    <s v="Normal"/>
    <s v="Medium"/>
    <s v="Evening"/>
  </r>
  <r>
    <n v="323"/>
    <d v="2011-01-14T00:00:00"/>
    <n v="1"/>
    <n v="0"/>
    <n v="1"/>
    <x v="22"/>
    <b v="0"/>
    <x v="6"/>
    <n v="2"/>
    <n v="0.16"/>
    <n v="0.2273"/>
    <n v="0.69"/>
    <n v="0"/>
    <n v="2"/>
    <n v="34"/>
    <n v="36"/>
    <s v="Saturday"/>
    <s v="More Than Mild"/>
    <s v="Normal"/>
    <s v="Low"/>
    <s v="Evening"/>
  </r>
  <r>
    <n v="324"/>
    <d v="2011-01-14T00:00:00"/>
    <n v="1"/>
    <n v="0"/>
    <n v="1"/>
    <x v="23"/>
    <b v="0"/>
    <x v="6"/>
    <n v="2"/>
    <n v="0.18"/>
    <n v="0.2424"/>
    <n v="0.55000000000000004"/>
    <n v="0"/>
    <n v="1"/>
    <n v="26"/>
    <n v="27"/>
    <s v="Saturday"/>
    <s v="More Than Mild"/>
    <s v="Normal"/>
    <s v="Low"/>
    <s v="Evening"/>
  </r>
  <r>
    <n v="325"/>
    <d v="2011-01-15T00:00:00"/>
    <n v="1"/>
    <n v="0"/>
    <n v="1"/>
    <x v="0"/>
    <b v="0"/>
    <x v="0"/>
    <n v="1"/>
    <n v="0.18"/>
    <n v="0.2424"/>
    <n v="0.55000000000000004"/>
    <n v="0"/>
    <n v="3"/>
    <n v="25"/>
    <n v="28"/>
    <s v="Sunday"/>
    <s v="Mild Cold"/>
    <s v="Normal"/>
    <s v="Low"/>
    <s v="Night"/>
  </r>
  <r>
    <n v="326"/>
    <d v="2011-01-15T00:00:00"/>
    <n v="1"/>
    <n v="0"/>
    <n v="1"/>
    <x v="1"/>
    <b v="0"/>
    <x v="0"/>
    <n v="2"/>
    <n v="0.16"/>
    <n v="0.19700000000000001"/>
    <n v="0.59"/>
    <n v="8.9599999999999999E-2"/>
    <n v="2"/>
    <n v="18"/>
    <n v="20"/>
    <s v="Sunday"/>
    <s v="More Than Mild"/>
    <s v="Normal"/>
    <s v="Low"/>
    <s v="Night"/>
  </r>
  <r>
    <n v="327"/>
    <d v="2011-01-15T00:00:00"/>
    <n v="1"/>
    <n v="0"/>
    <n v="1"/>
    <x v="2"/>
    <b v="0"/>
    <x v="0"/>
    <n v="2"/>
    <n v="0.16"/>
    <n v="0.19700000000000001"/>
    <n v="0.59"/>
    <n v="8.9599999999999999E-2"/>
    <n v="0"/>
    <n v="12"/>
    <n v="12"/>
    <s v="Sunday"/>
    <s v="More Than Mild"/>
    <s v="Normal"/>
    <s v="Low"/>
    <s v="Night"/>
  </r>
  <r>
    <n v="328"/>
    <d v="2011-01-15T00:00:00"/>
    <n v="1"/>
    <n v="0"/>
    <n v="1"/>
    <x v="3"/>
    <b v="0"/>
    <x v="0"/>
    <n v="2"/>
    <n v="0.16"/>
    <n v="0.2273"/>
    <n v="0.59"/>
    <n v="0"/>
    <n v="1"/>
    <n v="7"/>
    <n v="8"/>
    <s v="Sunday"/>
    <s v="More Than Mild"/>
    <s v="Normal"/>
    <s v="Low"/>
    <s v="Night"/>
  </r>
  <r>
    <n v="329"/>
    <d v="2011-01-15T00:00:00"/>
    <n v="1"/>
    <n v="0"/>
    <n v="1"/>
    <x v="4"/>
    <b v="0"/>
    <x v="0"/>
    <n v="2"/>
    <n v="0.16"/>
    <n v="0.2273"/>
    <n v="0.59"/>
    <n v="0"/>
    <n v="0"/>
    <n v="5"/>
    <n v="5"/>
    <s v="Sunday"/>
    <s v="More Than Mild"/>
    <s v="Normal"/>
    <s v="Low"/>
    <s v="Night"/>
  </r>
  <r>
    <n v="330"/>
    <d v="2011-01-15T00:00:00"/>
    <n v="1"/>
    <n v="0"/>
    <n v="1"/>
    <x v="5"/>
    <b v="0"/>
    <x v="0"/>
    <n v="1"/>
    <n v="0.16"/>
    <n v="0.2273"/>
    <n v="0.59"/>
    <n v="0"/>
    <n v="0"/>
    <n v="1"/>
    <n v="1"/>
    <s v="Sunday"/>
    <s v="Mild Cold"/>
    <s v="Normal"/>
    <s v="Low"/>
    <s v="Night"/>
  </r>
  <r>
    <n v="331"/>
    <d v="2011-01-15T00:00:00"/>
    <n v="1"/>
    <n v="0"/>
    <n v="1"/>
    <x v="6"/>
    <b v="0"/>
    <x v="0"/>
    <n v="1"/>
    <n v="0.14000000000000001"/>
    <n v="0.16669999999999999"/>
    <n v="0.63"/>
    <n v="0.1045"/>
    <n v="1"/>
    <n v="2"/>
    <n v="3"/>
    <s v="Sunday"/>
    <s v="Mild Cold"/>
    <s v="Normal"/>
    <s v="Low"/>
    <s v="Morning"/>
  </r>
  <r>
    <n v="332"/>
    <d v="2011-01-15T00:00:00"/>
    <n v="1"/>
    <n v="0"/>
    <n v="1"/>
    <x v="7"/>
    <b v="0"/>
    <x v="0"/>
    <n v="1"/>
    <n v="0.14000000000000001"/>
    <n v="0.21210000000000001"/>
    <n v="0.63"/>
    <n v="0"/>
    <n v="1"/>
    <n v="9"/>
    <n v="10"/>
    <s v="Sunday"/>
    <s v="Mild Cold"/>
    <s v="Rush Hour"/>
    <s v="Low"/>
    <s v="Morning"/>
  </r>
  <r>
    <n v="333"/>
    <d v="2011-01-15T00:00:00"/>
    <n v="1"/>
    <n v="0"/>
    <n v="1"/>
    <x v="8"/>
    <b v="0"/>
    <x v="0"/>
    <n v="1"/>
    <n v="0.14000000000000001"/>
    <n v="0.1515"/>
    <n v="0.63"/>
    <n v="0.1343"/>
    <n v="1"/>
    <n v="22"/>
    <n v="23"/>
    <s v="Sunday"/>
    <s v="Mild Cold"/>
    <s v="Rush Hour"/>
    <s v="Low"/>
    <s v="Morning"/>
  </r>
  <r>
    <n v="334"/>
    <d v="2011-01-15T00:00:00"/>
    <n v="1"/>
    <n v="0"/>
    <n v="1"/>
    <x v="9"/>
    <b v="0"/>
    <x v="0"/>
    <n v="1"/>
    <n v="0.16"/>
    <n v="0.18179999999999999"/>
    <n v="0.64"/>
    <n v="0.1343"/>
    <n v="2"/>
    <n v="31"/>
    <n v="33"/>
    <s v="Sunday"/>
    <s v="Mild Cold"/>
    <s v="Rush Hour"/>
    <s v="Low"/>
    <s v="Morning"/>
  </r>
  <r>
    <n v="335"/>
    <d v="2011-01-15T00:00:00"/>
    <n v="1"/>
    <n v="0"/>
    <n v="1"/>
    <x v="10"/>
    <b v="0"/>
    <x v="0"/>
    <n v="1"/>
    <n v="0.18"/>
    <n v="0.19700000000000001"/>
    <n v="0.59"/>
    <n v="0.16420000000000001"/>
    <n v="2"/>
    <n v="57"/>
    <n v="59"/>
    <s v="Sunday"/>
    <s v="Mild Cold"/>
    <s v="Normal"/>
    <s v="Medium"/>
    <s v="Morning"/>
  </r>
  <r>
    <n v="336"/>
    <d v="2011-01-15T00:00:00"/>
    <n v="1"/>
    <n v="0"/>
    <n v="1"/>
    <x v="11"/>
    <b v="0"/>
    <x v="0"/>
    <n v="1"/>
    <n v="0.2"/>
    <n v="0.19700000000000001"/>
    <n v="0.55000000000000004"/>
    <n v="0.22389999999999999"/>
    <n v="18"/>
    <n v="54"/>
    <n v="72"/>
    <s v="Sunday"/>
    <s v="Mild Cold"/>
    <s v="Normal"/>
    <s v="Medium"/>
    <s v="Morning"/>
  </r>
  <r>
    <n v="337"/>
    <d v="2011-01-15T00:00:00"/>
    <n v="1"/>
    <n v="0"/>
    <n v="1"/>
    <x v="12"/>
    <b v="0"/>
    <x v="0"/>
    <n v="1"/>
    <n v="0.24"/>
    <n v="0.2273"/>
    <n v="0.48"/>
    <n v="0.22389999999999999"/>
    <n v="15"/>
    <n v="74"/>
    <n v="89"/>
    <s v="Sunday"/>
    <s v="Mild Cold"/>
    <s v="Normal"/>
    <s v="Medium"/>
    <s v="Afternoon"/>
  </r>
  <r>
    <n v="338"/>
    <d v="2011-01-15T00:00:00"/>
    <n v="1"/>
    <n v="0"/>
    <n v="1"/>
    <x v="13"/>
    <b v="0"/>
    <x v="0"/>
    <n v="1"/>
    <n v="0.28000000000000003"/>
    <n v="0.2576"/>
    <n v="0.38"/>
    <n v="0.29849999999999999"/>
    <n v="21"/>
    <n v="80"/>
    <n v="101"/>
    <s v="Sunday"/>
    <s v="Mild Cold"/>
    <s v="Normal"/>
    <s v="Medium"/>
    <s v="Afternoon"/>
  </r>
  <r>
    <n v="339"/>
    <d v="2011-01-15T00:00:00"/>
    <n v="1"/>
    <n v="0"/>
    <n v="1"/>
    <x v="14"/>
    <b v="0"/>
    <x v="0"/>
    <n v="1"/>
    <n v="0.3"/>
    <n v="0.28789999999999999"/>
    <n v="0.39"/>
    <n v="0.28360000000000002"/>
    <n v="26"/>
    <n v="92"/>
    <n v="118"/>
    <s v="Sunday"/>
    <s v="Mild Cold"/>
    <s v="Normal"/>
    <s v="Medium"/>
    <s v="Afternoon"/>
  </r>
  <r>
    <n v="340"/>
    <d v="2011-01-15T00:00:00"/>
    <n v="1"/>
    <n v="0"/>
    <n v="1"/>
    <x v="15"/>
    <b v="0"/>
    <x v="0"/>
    <n v="2"/>
    <n v="0.32"/>
    <n v="0.31819999999999998"/>
    <n v="0.36"/>
    <n v="0.19400000000000001"/>
    <n v="21"/>
    <n v="108"/>
    <n v="129"/>
    <s v="Sunday"/>
    <s v="More Than Mild"/>
    <s v="Normal"/>
    <s v="Medium"/>
    <s v="Afternoon"/>
  </r>
  <r>
    <n v="341"/>
    <d v="2011-01-15T00:00:00"/>
    <n v="1"/>
    <n v="0"/>
    <n v="1"/>
    <x v="16"/>
    <b v="0"/>
    <x v="0"/>
    <n v="2"/>
    <n v="0.34"/>
    <n v="0.33329999999999999"/>
    <n v="0.34"/>
    <n v="0.19400000000000001"/>
    <n v="33"/>
    <n v="95"/>
    <n v="128"/>
    <s v="Sunday"/>
    <s v="More Than Mild"/>
    <s v="Normal"/>
    <s v="Medium"/>
    <s v="Afternoon"/>
  </r>
  <r>
    <n v="342"/>
    <d v="2011-01-15T00:00:00"/>
    <n v="1"/>
    <n v="0"/>
    <n v="1"/>
    <x v="17"/>
    <b v="0"/>
    <x v="0"/>
    <n v="2"/>
    <n v="0.32"/>
    <n v="0.30299999999999999"/>
    <n v="0.36"/>
    <n v="0.28360000000000002"/>
    <n v="29"/>
    <n v="54"/>
    <n v="83"/>
    <s v="Sunday"/>
    <s v="More Than Mild"/>
    <s v="Rush Hour"/>
    <s v="Medium"/>
    <s v="Afternoon"/>
  </r>
  <r>
    <n v="343"/>
    <d v="2011-01-15T00:00:00"/>
    <n v="1"/>
    <n v="0"/>
    <n v="1"/>
    <x v="18"/>
    <b v="0"/>
    <x v="0"/>
    <n v="2"/>
    <n v="0.3"/>
    <n v="0.28789999999999999"/>
    <n v="0.45"/>
    <n v="0.25369999999999998"/>
    <n v="15"/>
    <n v="69"/>
    <n v="84"/>
    <s v="Sunday"/>
    <s v="More Than Mild"/>
    <s v="Rush Hour"/>
    <s v="Medium"/>
    <s v="Evening"/>
  </r>
  <r>
    <n v="344"/>
    <d v="2011-01-15T00:00:00"/>
    <n v="1"/>
    <n v="0"/>
    <n v="1"/>
    <x v="19"/>
    <b v="0"/>
    <x v="0"/>
    <n v="2"/>
    <n v="0.32"/>
    <n v="0.30299999999999999"/>
    <n v="0.39"/>
    <n v="0.25369999999999998"/>
    <n v="14"/>
    <n v="60"/>
    <n v="74"/>
    <s v="Sunday"/>
    <s v="More Than Mild"/>
    <s v="Rush Hour"/>
    <s v="Medium"/>
    <s v="Evening"/>
  </r>
  <r>
    <n v="345"/>
    <d v="2011-01-15T00:00:00"/>
    <n v="1"/>
    <n v="0"/>
    <n v="1"/>
    <x v="20"/>
    <b v="0"/>
    <x v="0"/>
    <n v="2"/>
    <n v="0.32"/>
    <n v="0.30299999999999999"/>
    <n v="0.39"/>
    <n v="0.25369999999999998"/>
    <n v="6"/>
    <n v="35"/>
    <n v="41"/>
    <s v="Sunday"/>
    <s v="More Than Mild"/>
    <s v="Normal"/>
    <s v="Low"/>
    <s v="Evening"/>
  </r>
  <r>
    <n v="346"/>
    <d v="2011-01-15T00:00:00"/>
    <n v="1"/>
    <n v="0"/>
    <n v="1"/>
    <x v="21"/>
    <b v="0"/>
    <x v="0"/>
    <n v="2"/>
    <n v="0.32"/>
    <n v="0.30299999999999999"/>
    <n v="0.39"/>
    <n v="0.22389999999999999"/>
    <n v="6"/>
    <n v="51"/>
    <n v="57"/>
    <s v="Sunday"/>
    <s v="More Than Mild"/>
    <s v="Normal"/>
    <s v="Medium"/>
    <s v="Evening"/>
  </r>
  <r>
    <n v="347"/>
    <d v="2011-01-15T00:00:00"/>
    <n v="1"/>
    <n v="0"/>
    <n v="1"/>
    <x v="22"/>
    <b v="0"/>
    <x v="0"/>
    <n v="2"/>
    <n v="0.3"/>
    <n v="0.31819999999999998"/>
    <n v="0.42"/>
    <n v="0.1045"/>
    <n v="0"/>
    <n v="26"/>
    <n v="26"/>
    <s v="Sunday"/>
    <s v="More Than Mild"/>
    <s v="Normal"/>
    <s v="Low"/>
    <s v="Evening"/>
  </r>
  <r>
    <n v="348"/>
    <d v="2011-01-15T00:00:00"/>
    <n v="1"/>
    <n v="0"/>
    <n v="1"/>
    <x v="23"/>
    <b v="0"/>
    <x v="0"/>
    <n v="1"/>
    <n v="0.3"/>
    <n v="0.28789999999999999"/>
    <n v="0.45"/>
    <n v="0.28360000000000002"/>
    <n v="5"/>
    <n v="39"/>
    <n v="44"/>
    <s v="Sunday"/>
    <s v="Mild Cold"/>
    <s v="Normal"/>
    <s v="Low"/>
    <s v="Evening"/>
  </r>
  <r>
    <n v="349"/>
    <d v="2011-01-16T00:00:00"/>
    <n v="1"/>
    <n v="0"/>
    <n v="1"/>
    <x v="0"/>
    <b v="0"/>
    <x v="1"/>
    <n v="1"/>
    <n v="0.26"/>
    <n v="0.30299999999999999"/>
    <n v="0.56000000000000005"/>
    <n v="0"/>
    <n v="6"/>
    <n v="33"/>
    <n v="39"/>
    <s v="Monday"/>
    <s v="Mild Cold"/>
    <s v="Normal"/>
    <s v="Low"/>
    <s v="Night"/>
  </r>
  <r>
    <n v="350"/>
    <d v="2011-01-16T00:00:00"/>
    <n v="1"/>
    <n v="0"/>
    <n v="1"/>
    <x v="1"/>
    <b v="0"/>
    <x v="1"/>
    <n v="1"/>
    <n v="0.26"/>
    <n v="0.2727"/>
    <n v="0.56000000000000005"/>
    <n v="0.1343"/>
    <n v="4"/>
    <n v="19"/>
    <n v="23"/>
    <s v="Monday"/>
    <s v="Mild Cold"/>
    <s v="Normal"/>
    <s v="Low"/>
    <s v="Night"/>
  </r>
  <r>
    <n v="351"/>
    <d v="2011-01-16T00:00:00"/>
    <n v="1"/>
    <n v="0"/>
    <n v="1"/>
    <x v="2"/>
    <b v="0"/>
    <x v="1"/>
    <n v="1"/>
    <n v="0.26"/>
    <n v="0.28789999999999999"/>
    <n v="0.56000000000000005"/>
    <n v="8.9599999999999999E-2"/>
    <n v="3"/>
    <n v="13"/>
    <n v="16"/>
    <s v="Monday"/>
    <s v="Mild Cold"/>
    <s v="Normal"/>
    <s v="Low"/>
    <s v="Night"/>
  </r>
  <r>
    <n v="352"/>
    <d v="2011-01-16T00:00:00"/>
    <n v="1"/>
    <n v="0"/>
    <n v="1"/>
    <x v="3"/>
    <b v="0"/>
    <x v="1"/>
    <n v="1"/>
    <n v="0.22"/>
    <n v="0.2727"/>
    <n v="0.69"/>
    <n v="0"/>
    <n v="9"/>
    <n v="6"/>
    <n v="15"/>
    <s v="Monday"/>
    <s v="Mild Cold"/>
    <s v="Normal"/>
    <s v="Low"/>
    <s v="Night"/>
  </r>
  <r>
    <n v="353"/>
    <d v="2011-01-16T00:00:00"/>
    <n v="1"/>
    <n v="0"/>
    <n v="1"/>
    <x v="4"/>
    <b v="0"/>
    <x v="1"/>
    <n v="1"/>
    <n v="0.26"/>
    <n v="0.2576"/>
    <n v="0.56000000000000005"/>
    <n v="0.16420000000000001"/>
    <n v="0"/>
    <n v="1"/>
    <n v="1"/>
    <s v="Monday"/>
    <s v="Mild Cold"/>
    <s v="Normal"/>
    <s v="Low"/>
    <s v="Night"/>
  </r>
  <r>
    <n v="354"/>
    <d v="2011-01-16T00:00:00"/>
    <n v="1"/>
    <n v="0"/>
    <n v="1"/>
    <x v="5"/>
    <b v="0"/>
    <x v="1"/>
    <n v="2"/>
    <n v="0.26"/>
    <n v="0.2576"/>
    <n v="0.56000000000000005"/>
    <n v="0.16420000000000001"/>
    <n v="1"/>
    <n v="1"/>
    <n v="2"/>
    <s v="Monday"/>
    <s v="More Than Mild"/>
    <s v="Normal"/>
    <s v="Low"/>
    <s v="Night"/>
  </r>
  <r>
    <n v="355"/>
    <d v="2011-01-16T00:00:00"/>
    <n v="1"/>
    <n v="0"/>
    <n v="1"/>
    <x v="6"/>
    <b v="0"/>
    <x v="1"/>
    <n v="2"/>
    <n v="0.26"/>
    <n v="0.2576"/>
    <n v="0.56000000000000005"/>
    <n v="0.16420000000000001"/>
    <n v="0"/>
    <n v="1"/>
    <n v="1"/>
    <s v="Monday"/>
    <s v="More Than Mild"/>
    <s v="Normal"/>
    <s v="Low"/>
    <s v="Morning"/>
  </r>
  <r>
    <n v="356"/>
    <d v="2011-01-16T00:00:00"/>
    <n v="1"/>
    <n v="0"/>
    <n v="1"/>
    <x v="7"/>
    <b v="0"/>
    <x v="1"/>
    <n v="2"/>
    <n v="0.24"/>
    <n v="0.21210000000000001"/>
    <n v="0.56000000000000005"/>
    <n v="0.29849999999999999"/>
    <n v="0"/>
    <n v="3"/>
    <n v="3"/>
    <s v="Monday"/>
    <s v="More Than Mild"/>
    <s v="Rush Hour"/>
    <s v="Low"/>
    <s v="Morning"/>
  </r>
  <r>
    <n v="357"/>
    <d v="2011-01-16T00:00:00"/>
    <n v="1"/>
    <n v="0"/>
    <n v="1"/>
    <x v="8"/>
    <b v="0"/>
    <x v="1"/>
    <n v="1"/>
    <n v="0.22"/>
    <n v="0.21210000000000001"/>
    <n v="0.55000000000000004"/>
    <n v="0.28360000000000002"/>
    <n v="0"/>
    <n v="18"/>
    <n v="18"/>
    <s v="Monday"/>
    <s v="Mild Cold"/>
    <s v="Rush Hour"/>
    <s v="Low"/>
    <s v="Morning"/>
  </r>
  <r>
    <n v="358"/>
    <d v="2011-01-16T00:00:00"/>
    <n v="1"/>
    <n v="0"/>
    <n v="1"/>
    <x v="9"/>
    <b v="0"/>
    <x v="1"/>
    <n v="1"/>
    <n v="0.22"/>
    <n v="0.21210000000000001"/>
    <n v="0.51"/>
    <n v="0.25369999999999998"/>
    <n v="3"/>
    <n v="29"/>
    <n v="32"/>
    <s v="Monday"/>
    <s v="Mild Cold"/>
    <s v="Rush Hour"/>
    <s v="Low"/>
    <s v="Morning"/>
  </r>
  <r>
    <n v="359"/>
    <d v="2011-01-16T00:00:00"/>
    <n v="1"/>
    <n v="0"/>
    <n v="1"/>
    <x v="10"/>
    <b v="0"/>
    <x v="1"/>
    <n v="1"/>
    <n v="0.22"/>
    <n v="0.21210000000000001"/>
    <n v="0.51"/>
    <n v="0.28360000000000002"/>
    <n v="8"/>
    <n v="71"/>
    <n v="79"/>
    <s v="Monday"/>
    <s v="Mild Cold"/>
    <s v="Normal"/>
    <s v="Medium"/>
    <s v="Morning"/>
  </r>
  <r>
    <n v="360"/>
    <d v="2011-01-16T00:00:00"/>
    <n v="1"/>
    <n v="0"/>
    <n v="1"/>
    <x v="11"/>
    <b v="0"/>
    <x v="1"/>
    <n v="1"/>
    <n v="0.24"/>
    <n v="0.2273"/>
    <n v="0.44"/>
    <n v="0.25369999999999998"/>
    <n v="23"/>
    <n v="70"/>
    <n v="93"/>
    <s v="Monday"/>
    <s v="Mild Cold"/>
    <s v="Normal"/>
    <s v="Medium"/>
    <s v="Morning"/>
  </r>
  <r>
    <n v="361"/>
    <d v="2011-01-16T00:00:00"/>
    <n v="1"/>
    <n v="0"/>
    <n v="1"/>
    <x v="12"/>
    <b v="0"/>
    <x v="1"/>
    <n v="1"/>
    <n v="0.24"/>
    <n v="0.21210000000000001"/>
    <n v="0.41"/>
    <n v="0.28360000000000002"/>
    <n v="29"/>
    <n v="75"/>
    <n v="104"/>
    <s v="Monday"/>
    <s v="Mild Cold"/>
    <s v="Normal"/>
    <s v="Medium"/>
    <s v="Afternoon"/>
  </r>
  <r>
    <n v="362"/>
    <d v="2011-01-16T00:00:00"/>
    <n v="1"/>
    <n v="0"/>
    <n v="1"/>
    <x v="13"/>
    <b v="0"/>
    <x v="1"/>
    <n v="1"/>
    <n v="0.26"/>
    <n v="0.2273"/>
    <n v="0.35"/>
    <n v="0.29849999999999999"/>
    <n v="23"/>
    <n v="95"/>
    <n v="118"/>
    <s v="Monday"/>
    <s v="Mild Cold"/>
    <s v="Normal"/>
    <s v="Medium"/>
    <s v="Afternoon"/>
  </r>
  <r>
    <n v="363"/>
    <d v="2011-01-16T00:00:00"/>
    <n v="1"/>
    <n v="0"/>
    <n v="1"/>
    <x v="14"/>
    <b v="0"/>
    <x v="1"/>
    <n v="1"/>
    <n v="0.28000000000000003"/>
    <n v="0.2727"/>
    <n v="0.36"/>
    <n v="0.25369999999999998"/>
    <n v="22"/>
    <n v="69"/>
    <n v="91"/>
    <s v="Monday"/>
    <s v="Mild Cold"/>
    <s v="Normal"/>
    <s v="Medium"/>
    <s v="Afternoon"/>
  </r>
  <r>
    <n v="364"/>
    <d v="2011-01-16T00:00:00"/>
    <n v="1"/>
    <n v="0"/>
    <n v="1"/>
    <x v="15"/>
    <b v="0"/>
    <x v="1"/>
    <n v="1"/>
    <n v="0.26"/>
    <n v="0.2424"/>
    <n v="0.38"/>
    <n v="0.25369999999999998"/>
    <n v="35"/>
    <n v="78"/>
    <n v="113"/>
    <s v="Monday"/>
    <s v="Mild Cold"/>
    <s v="Normal"/>
    <s v="Medium"/>
    <s v="Afternoon"/>
  </r>
  <r>
    <n v="365"/>
    <d v="2011-01-16T00:00:00"/>
    <n v="1"/>
    <n v="0"/>
    <n v="1"/>
    <x v="16"/>
    <b v="0"/>
    <x v="1"/>
    <n v="1"/>
    <n v="0.24"/>
    <n v="0.2273"/>
    <n v="0.38"/>
    <n v="0.22389999999999999"/>
    <n v="22"/>
    <n v="77"/>
    <n v="99"/>
    <s v="Monday"/>
    <s v="Mild Cold"/>
    <s v="Normal"/>
    <s v="Medium"/>
    <s v="Afternoon"/>
  </r>
  <r>
    <n v="366"/>
    <d v="2011-01-16T00:00:00"/>
    <n v="1"/>
    <n v="0"/>
    <n v="1"/>
    <x v="17"/>
    <b v="0"/>
    <x v="1"/>
    <n v="1"/>
    <n v="0.22"/>
    <n v="0.21210000000000001"/>
    <n v="0.37"/>
    <n v="0.25369999999999998"/>
    <n v="23"/>
    <n v="82"/>
    <n v="105"/>
    <s v="Monday"/>
    <s v="Mild Cold"/>
    <s v="Rush Hour"/>
    <s v="Medium"/>
    <s v="Afternoon"/>
  </r>
  <r>
    <n v="367"/>
    <d v="2011-01-16T00:00:00"/>
    <n v="1"/>
    <n v="0"/>
    <n v="1"/>
    <x v="18"/>
    <b v="0"/>
    <x v="1"/>
    <n v="1"/>
    <n v="0.2"/>
    <n v="0.21210000000000001"/>
    <n v="0.4"/>
    <n v="0.16420000000000001"/>
    <n v="11"/>
    <n v="56"/>
    <n v="67"/>
    <s v="Monday"/>
    <s v="Mild Cold"/>
    <s v="Rush Hour"/>
    <s v="Medium"/>
    <s v="Evening"/>
  </r>
  <r>
    <n v="368"/>
    <d v="2011-01-16T00:00:00"/>
    <n v="1"/>
    <n v="0"/>
    <n v="1"/>
    <x v="19"/>
    <b v="0"/>
    <x v="1"/>
    <n v="1"/>
    <n v="0.18"/>
    <n v="0.19700000000000001"/>
    <n v="0.47"/>
    <n v="0.1343"/>
    <n v="14"/>
    <n v="47"/>
    <n v="61"/>
    <s v="Monday"/>
    <s v="Mild Cold"/>
    <s v="Rush Hour"/>
    <s v="Medium"/>
    <s v="Evening"/>
  </r>
  <r>
    <n v="369"/>
    <d v="2011-01-16T00:00:00"/>
    <n v="1"/>
    <n v="0"/>
    <n v="1"/>
    <x v="20"/>
    <b v="0"/>
    <x v="1"/>
    <n v="1"/>
    <n v="0.18"/>
    <n v="0.19700000000000001"/>
    <n v="0.47"/>
    <n v="0.16420000000000001"/>
    <n v="7"/>
    <n v="50"/>
    <n v="57"/>
    <s v="Monday"/>
    <s v="Mild Cold"/>
    <s v="Normal"/>
    <s v="Medium"/>
    <s v="Evening"/>
  </r>
  <r>
    <n v="370"/>
    <d v="2011-01-16T00:00:00"/>
    <n v="1"/>
    <n v="0"/>
    <n v="1"/>
    <x v="21"/>
    <b v="0"/>
    <x v="1"/>
    <n v="1"/>
    <n v="0.18"/>
    <n v="0.19700000000000001"/>
    <n v="0.51"/>
    <n v="0.16420000000000001"/>
    <n v="6"/>
    <n v="22"/>
    <n v="28"/>
    <s v="Monday"/>
    <s v="Mild Cold"/>
    <s v="Normal"/>
    <s v="Low"/>
    <s v="Evening"/>
  </r>
  <r>
    <n v="371"/>
    <d v="2011-01-16T00:00:00"/>
    <n v="1"/>
    <n v="0"/>
    <n v="1"/>
    <x v="22"/>
    <b v="0"/>
    <x v="1"/>
    <n v="2"/>
    <n v="0.2"/>
    <n v="0.21210000000000001"/>
    <n v="0.49"/>
    <n v="0.1343"/>
    <n v="2"/>
    <n v="19"/>
    <n v="21"/>
    <s v="Monday"/>
    <s v="More Than Mild"/>
    <s v="Normal"/>
    <s v="Low"/>
    <s v="Evening"/>
  </r>
  <r>
    <n v="372"/>
    <d v="2011-01-16T00:00:00"/>
    <n v="1"/>
    <n v="0"/>
    <n v="1"/>
    <x v="23"/>
    <b v="0"/>
    <x v="1"/>
    <n v="2"/>
    <n v="0.2"/>
    <n v="0.2273"/>
    <n v="0.4"/>
    <n v="0.1045"/>
    <n v="0"/>
    <n v="18"/>
    <n v="18"/>
    <s v="Monday"/>
    <s v="More Than Mild"/>
    <s v="Normal"/>
    <s v="Low"/>
    <s v="Evening"/>
  </r>
  <r>
    <n v="373"/>
    <d v="2011-01-17T00:00:00"/>
    <n v="1"/>
    <n v="0"/>
    <n v="1"/>
    <x v="0"/>
    <b v="1"/>
    <x v="2"/>
    <n v="2"/>
    <n v="0.2"/>
    <n v="0.19700000000000001"/>
    <n v="0.47"/>
    <n v="0.22389999999999999"/>
    <n v="1"/>
    <n v="16"/>
    <n v="17"/>
    <s v="Tuesday"/>
    <s v="More Than Mild"/>
    <s v="Normal"/>
    <s v="Low"/>
    <s v="Night"/>
  </r>
  <r>
    <n v="374"/>
    <d v="2011-01-17T00:00:00"/>
    <n v="1"/>
    <n v="0"/>
    <n v="1"/>
    <x v="1"/>
    <b v="1"/>
    <x v="2"/>
    <n v="2"/>
    <n v="0.2"/>
    <n v="0.19700000000000001"/>
    <n v="0.44"/>
    <n v="0.19400000000000001"/>
    <n v="1"/>
    <n v="15"/>
    <n v="16"/>
    <s v="Tuesday"/>
    <s v="More Than Mild"/>
    <s v="Normal"/>
    <s v="Low"/>
    <s v="Night"/>
  </r>
  <r>
    <n v="375"/>
    <d v="2011-01-17T00:00:00"/>
    <n v="1"/>
    <n v="0"/>
    <n v="1"/>
    <x v="2"/>
    <b v="1"/>
    <x v="2"/>
    <n v="2"/>
    <n v="0.18"/>
    <n v="0.16669999999999999"/>
    <n v="0.43"/>
    <n v="0.25369999999999998"/>
    <n v="0"/>
    <n v="8"/>
    <n v="8"/>
    <s v="Tuesday"/>
    <s v="More Than Mild"/>
    <s v="Normal"/>
    <s v="Low"/>
    <s v="Night"/>
  </r>
  <r>
    <n v="376"/>
    <d v="2011-01-17T00:00:00"/>
    <n v="1"/>
    <n v="0"/>
    <n v="1"/>
    <x v="3"/>
    <b v="1"/>
    <x v="2"/>
    <n v="2"/>
    <n v="0.18"/>
    <n v="0.18179999999999999"/>
    <n v="0.43"/>
    <n v="0.19400000000000001"/>
    <n v="0"/>
    <n v="2"/>
    <n v="2"/>
    <s v="Tuesday"/>
    <s v="More Than Mild"/>
    <s v="Normal"/>
    <s v="Low"/>
    <s v="Night"/>
  </r>
  <r>
    <n v="377"/>
    <d v="2011-01-17T00:00:00"/>
    <n v="1"/>
    <n v="0"/>
    <n v="1"/>
    <x v="4"/>
    <b v="1"/>
    <x v="2"/>
    <n v="2"/>
    <n v="0.18"/>
    <n v="0.19700000000000001"/>
    <n v="0.43"/>
    <n v="0.1343"/>
    <n v="1"/>
    <n v="2"/>
    <n v="3"/>
    <s v="Tuesday"/>
    <s v="More Than Mild"/>
    <s v="Normal"/>
    <s v="Low"/>
    <s v="Night"/>
  </r>
  <r>
    <n v="378"/>
    <d v="2011-01-17T00:00:00"/>
    <n v="1"/>
    <n v="0"/>
    <n v="1"/>
    <x v="5"/>
    <b v="1"/>
    <x v="2"/>
    <n v="2"/>
    <n v="0.18"/>
    <n v="0.19700000000000001"/>
    <n v="0.43"/>
    <n v="0.16420000000000001"/>
    <n v="0"/>
    <n v="1"/>
    <n v="1"/>
    <s v="Tuesday"/>
    <s v="More Than Mild"/>
    <s v="Normal"/>
    <s v="Low"/>
    <s v="Night"/>
  </r>
  <r>
    <n v="379"/>
    <d v="2011-01-17T00:00:00"/>
    <n v="1"/>
    <n v="0"/>
    <n v="1"/>
    <x v="6"/>
    <b v="1"/>
    <x v="2"/>
    <n v="2"/>
    <n v="0.18"/>
    <n v="0.18179999999999999"/>
    <n v="0.43"/>
    <n v="0.19400000000000001"/>
    <n v="0"/>
    <n v="5"/>
    <n v="5"/>
    <s v="Tuesday"/>
    <s v="More Than Mild"/>
    <s v="Normal"/>
    <s v="Low"/>
    <s v="Morning"/>
  </r>
  <r>
    <n v="380"/>
    <d v="2011-01-17T00:00:00"/>
    <n v="1"/>
    <n v="0"/>
    <n v="1"/>
    <x v="7"/>
    <b v="1"/>
    <x v="2"/>
    <n v="2"/>
    <n v="0.16"/>
    <n v="0.18179999999999999"/>
    <n v="0.5"/>
    <n v="0.1343"/>
    <n v="4"/>
    <n v="9"/>
    <n v="13"/>
    <s v="Tuesday"/>
    <s v="More Than Mild"/>
    <s v="Rush Hour"/>
    <s v="Low"/>
    <s v="Morning"/>
  </r>
  <r>
    <n v="381"/>
    <d v="2011-01-17T00:00:00"/>
    <n v="1"/>
    <n v="0"/>
    <n v="1"/>
    <x v="8"/>
    <b v="1"/>
    <x v="2"/>
    <n v="2"/>
    <n v="0.16"/>
    <n v="0.1515"/>
    <n v="0.47"/>
    <n v="0.22389999999999999"/>
    <n v="3"/>
    <n v="30"/>
    <n v="33"/>
    <s v="Tuesday"/>
    <s v="More Than Mild"/>
    <s v="Rush Hour"/>
    <s v="Low"/>
    <s v="Morning"/>
  </r>
  <r>
    <n v="382"/>
    <d v="2011-01-17T00:00:00"/>
    <n v="1"/>
    <n v="0"/>
    <n v="1"/>
    <x v="9"/>
    <b v="1"/>
    <x v="2"/>
    <n v="2"/>
    <n v="0.16"/>
    <n v="0.1515"/>
    <n v="0.47"/>
    <n v="0.22389999999999999"/>
    <n v="8"/>
    <n v="39"/>
    <n v="47"/>
    <s v="Tuesday"/>
    <s v="More Than Mild"/>
    <s v="Rush Hour"/>
    <s v="Low"/>
    <s v="Morning"/>
  </r>
  <r>
    <n v="383"/>
    <d v="2011-01-17T00:00:00"/>
    <n v="1"/>
    <n v="0"/>
    <n v="1"/>
    <x v="10"/>
    <b v="1"/>
    <x v="2"/>
    <n v="2"/>
    <n v="0.16"/>
    <n v="0.1515"/>
    <n v="0.5"/>
    <n v="0.25369999999999998"/>
    <n v="7"/>
    <n v="50"/>
    <n v="57"/>
    <s v="Tuesday"/>
    <s v="More Than Mild"/>
    <s v="Normal"/>
    <s v="Medium"/>
    <s v="Morning"/>
  </r>
  <r>
    <n v="384"/>
    <d v="2011-01-17T00:00:00"/>
    <n v="1"/>
    <n v="0"/>
    <n v="1"/>
    <x v="11"/>
    <b v="1"/>
    <x v="2"/>
    <n v="2"/>
    <n v="0.16"/>
    <n v="0.1515"/>
    <n v="0.55000000000000004"/>
    <n v="0.19400000000000001"/>
    <n v="9"/>
    <n v="55"/>
    <n v="64"/>
    <s v="Tuesday"/>
    <s v="More Than Mild"/>
    <s v="Normal"/>
    <s v="Medium"/>
    <s v="Morning"/>
  </r>
  <r>
    <n v="385"/>
    <d v="2011-01-17T00:00:00"/>
    <n v="1"/>
    <n v="0"/>
    <n v="1"/>
    <x v="12"/>
    <b v="1"/>
    <x v="2"/>
    <n v="2"/>
    <n v="0.18"/>
    <n v="0.19700000000000001"/>
    <n v="0.47"/>
    <n v="0.1343"/>
    <n v="10"/>
    <n v="70"/>
    <n v="80"/>
    <s v="Tuesday"/>
    <s v="More Than Mild"/>
    <s v="Normal"/>
    <s v="Medium"/>
    <s v="Afternoon"/>
  </r>
  <r>
    <n v="386"/>
    <d v="2011-01-17T00:00:00"/>
    <n v="1"/>
    <n v="0"/>
    <n v="1"/>
    <x v="13"/>
    <b v="1"/>
    <x v="2"/>
    <n v="2"/>
    <n v="0.18"/>
    <n v="0.19700000000000001"/>
    <n v="0.47"/>
    <n v="0.1343"/>
    <n v="13"/>
    <n v="80"/>
    <n v="93"/>
    <s v="Tuesday"/>
    <s v="More Than Mild"/>
    <s v="Normal"/>
    <s v="Medium"/>
    <s v="Afternoon"/>
  </r>
  <r>
    <n v="387"/>
    <d v="2011-01-17T00:00:00"/>
    <n v="1"/>
    <n v="0"/>
    <n v="1"/>
    <x v="14"/>
    <b v="1"/>
    <x v="2"/>
    <n v="2"/>
    <n v="0.18"/>
    <n v="0.21210000000000001"/>
    <n v="0.43"/>
    <n v="0.1045"/>
    <n v="12"/>
    <n v="74"/>
    <n v="86"/>
    <s v="Tuesday"/>
    <s v="More Than Mild"/>
    <s v="Normal"/>
    <s v="Medium"/>
    <s v="Afternoon"/>
  </r>
  <r>
    <n v="388"/>
    <d v="2011-01-17T00:00:00"/>
    <n v="1"/>
    <n v="0"/>
    <n v="1"/>
    <x v="15"/>
    <b v="1"/>
    <x v="2"/>
    <n v="2"/>
    <n v="0.2"/>
    <n v="0.21210000000000001"/>
    <n v="0.47"/>
    <n v="0.16420000000000001"/>
    <n v="21"/>
    <n v="72"/>
    <n v="93"/>
    <s v="Tuesday"/>
    <s v="More Than Mild"/>
    <s v="Normal"/>
    <s v="Medium"/>
    <s v="Afternoon"/>
  </r>
  <r>
    <n v="389"/>
    <d v="2011-01-17T00:00:00"/>
    <n v="1"/>
    <n v="0"/>
    <n v="1"/>
    <x v="16"/>
    <b v="1"/>
    <x v="2"/>
    <n v="2"/>
    <n v="0.2"/>
    <n v="0.21210000000000001"/>
    <n v="0.47"/>
    <n v="0.16420000000000001"/>
    <n v="6"/>
    <n v="76"/>
    <n v="82"/>
    <s v="Tuesday"/>
    <s v="More Than Mild"/>
    <s v="Normal"/>
    <s v="Medium"/>
    <s v="Afternoon"/>
  </r>
  <r>
    <n v="390"/>
    <d v="2011-01-17T00:00:00"/>
    <n v="1"/>
    <n v="0"/>
    <n v="1"/>
    <x v="17"/>
    <b v="1"/>
    <x v="2"/>
    <n v="1"/>
    <n v="0.2"/>
    <n v="0.19700000000000001"/>
    <n v="0.51"/>
    <n v="0.19400000000000001"/>
    <n v="4"/>
    <n v="67"/>
    <n v="71"/>
    <s v="Tuesday"/>
    <s v="Mild Cold"/>
    <s v="Rush Hour"/>
    <s v="Medium"/>
    <s v="Afternoon"/>
  </r>
  <r>
    <n v="391"/>
    <d v="2011-01-17T00:00:00"/>
    <n v="1"/>
    <n v="0"/>
    <n v="1"/>
    <x v="18"/>
    <b v="1"/>
    <x v="2"/>
    <n v="2"/>
    <n v="0.18"/>
    <n v="0.16669999999999999"/>
    <n v="0.55000000000000004"/>
    <n v="0.25369999999999998"/>
    <n v="7"/>
    <n v="85"/>
    <n v="92"/>
    <s v="Tuesday"/>
    <s v="More Than Mild"/>
    <s v="Rush Hour"/>
    <s v="Medium"/>
    <s v="Evening"/>
  </r>
  <r>
    <n v="392"/>
    <d v="2011-01-17T00:00:00"/>
    <n v="1"/>
    <n v="0"/>
    <n v="1"/>
    <x v="19"/>
    <b v="1"/>
    <x v="2"/>
    <n v="3"/>
    <n v="0.18"/>
    <n v="0.18179999999999999"/>
    <n v="0.59"/>
    <n v="0.19400000000000001"/>
    <n v="2"/>
    <n v="58"/>
    <n v="60"/>
    <s v="Tuesday"/>
    <s v="Dark Cloude"/>
    <s v="Rush Hour"/>
    <s v="Medium"/>
    <s v="Evening"/>
  </r>
  <r>
    <n v="393"/>
    <d v="2011-01-17T00:00:00"/>
    <n v="1"/>
    <n v="0"/>
    <n v="1"/>
    <x v="20"/>
    <b v="1"/>
    <x v="2"/>
    <n v="3"/>
    <n v="0.16"/>
    <n v="0.1515"/>
    <n v="0.8"/>
    <n v="0.19400000000000001"/>
    <n v="4"/>
    <n v="29"/>
    <n v="33"/>
    <s v="Tuesday"/>
    <s v="Dark Cloude"/>
    <s v="Normal"/>
    <s v="Low"/>
    <s v="Evening"/>
  </r>
  <r>
    <n v="394"/>
    <d v="2011-01-17T00:00:00"/>
    <n v="1"/>
    <n v="0"/>
    <n v="1"/>
    <x v="21"/>
    <b v="1"/>
    <x v="2"/>
    <n v="3"/>
    <n v="0.16"/>
    <n v="0.1515"/>
    <n v="0.8"/>
    <n v="0.19400000000000001"/>
    <n v="3"/>
    <n v="24"/>
    <n v="27"/>
    <s v="Tuesday"/>
    <s v="Dark Cloude"/>
    <s v="Normal"/>
    <s v="Low"/>
    <s v="Evening"/>
  </r>
  <r>
    <n v="395"/>
    <d v="2011-01-17T00:00:00"/>
    <n v="1"/>
    <n v="0"/>
    <n v="1"/>
    <x v="22"/>
    <b v="1"/>
    <x v="2"/>
    <n v="3"/>
    <n v="0.14000000000000001"/>
    <n v="0.1212"/>
    <n v="0.93"/>
    <n v="0.25369999999999998"/>
    <n v="0"/>
    <n v="13"/>
    <n v="13"/>
    <s v="Tuesday"/>
    <s v="Dark Cloude"/>
    <s v="Normal"/>
    <s v="Low"/>
    <s v="Evening"/>
  </r>
  <r>
    <n v="396"/>
    <d v="2011-01-17T00:00:00"/>
    <n v="1"/>
    <n v="0"/>
    <n v="1"/>
    <x v="23"/>
    <b v="1"/>
    <x v="2"/>
    <n v="3"/>
    <n v="0.16"/>
    <n v="0.13639999999999999"/>
    <n v="0.86"/>
    <n v="0.28360000000000002"/>
    <n v="1"/>
    <n v="3"/>
    <n v="4"/>
    <s v="Tuesday"/>
    <s v="Dark Cloude"/>
    <s v="Normal"/>
    <s v="Low"/>
    <s v="Evening"/>
  </r>
  <r>
    <n v="397"/>
    <d v="2011-01-18T00:00:00"/>
    <n v="1"/>
    <n v="0"/>
    <n v="1"/>
    <x v="12"/>
    <b v="0"/>
    <x v="3"/>
    <n v="2"/>
    <n v="0.2"/>
    <n v="0.18179999999999999"/>
    <n v="0.86"/>
    <n v="0.32840000000000003"/>
    <n v="0"/>
    <n v="3"/>
    <n v="3"/>
    <s v="Wednesday"/>
    <s v="More Than Mild"/>
    <s v="Normal"/>
    <s v="Low"/>
    <s v="Afternoon"/>
  </r>
  <r>
    <n v="398"/>
    <d v="2011-01-18T00:00:00"/>
    <n v="1"/>
    <n v="0"/>
    <n v="1"/>
    <x v="13"/>
    <b v="0"/>
    <x v="3"/>
    <n v="2"/>
    <n v="0.2"/>
    <n v="0.19700000000000001"/>
    <n v="0.86"/>
    <n v="0.22389999999999999"/>
    <n v="0"/>
    <n v="22"/>
    <n v="22"/>
    <s v="Wednesday"/>
    <s v="More Than Mild"/>
    <s v="Normal"/>
    <s v="Low"/>
    <s v="Afternoon"/>
  </r>
  <r>
    <n v="399"/>
    <d v="2011-01-18T00:00:00"/>
    <n v="1"/>
    <n v="0"/>
    <n v="1"/>
    <x v="14"/>
    <b v="0"/>
    <x v="3"/>
    <n v="2"/>
    <n v="0.22"/>
    <n v="0.2273"/>
    <n v="0.8"/>
    <n v="0.16420000000000001"/>
    <n v="2"/>
    <n v="26"/>
    <n v="28"/>
    <s v="Wednesday"/>
    <s v="More Than Mild"/>
    <s v="Normal"/>
    <s v="Low"/>
    <s v="Afternoon"/>
  </r>
  <r>
    <n v="400"/>
    <d v="2011-01-18T00:00:00"/>
    <n v="1"/>
    <n v="0"/>
    <n v="1"/>
    <x v="15"/>
    <b v="0"/>
    <x v="3"/>
    <n v="2"/>
    <n v="0.22"/>
    <n v="0.2273"/>
    <n v="0.87"/>
    <n v="0.16420000000000001"/>
    <n v="3"/>
    <n v="32"/>
    <n v="35"/>
    <s v="Wednesday"/>
    <s v="More Than Mild"/>
    <s v="Normal"/>
    <s v="Low"/>
    <s v="Afternoon"/>
  </r>
  <r>
    <n v="401"/>
    <d v="2011-01-18T00:00:00"/>
    <n v="1"/>
    <n v="0"/>
    <n v="1"/>
    <x v="16"/>
    <b v="0"/>
    <x v="3"/>
    <n v="2"/>
    <n v="0.22"/>
    <n v="0.2273"/>
    <n v="0.87"/>
    <n v="0.19400000000000001"/>
    <n v="0"/>
    <n v="61"/>
    <n v="61"/>
    <s v="Wednesday"/>
    <s v="More Than Mild"/>
    <s v="Normal"/>
    <s v="Medium"/>
    <s v="Afternoon"/>
  </r>
  <r>
    <n v="402"/>
    <d v="2011-01-18T00:00:00"/>
    <n v="1"/>
    <n v="0"/>
    <n v="1"/>
    <x v="17"/>
    <b v="0"/>
    <x v="3"/>
    <n v="2"/>
    <n v="0.22"/>
    <n v="0.2273"/>
    <n v="0.82"/>
    <n v="0.19400000000000001"/>
    <n v="1"/>
    <n v="124"/>
    <n v="125"/>
    <s v="Wednesday"/>
    <s v="More Than Mild"/>
    <s v="Rush Hour"/>
    <s v="Medium"/>
    <s v="Afternoon"/>
  </r>
  <r>
    <n v="403"/>
    <d v="2011-01-18T00:00:00"/>
    <n v="1"/>
    <n v="0"/>
    <n v="1"/>
    <x v="18"/>
    <b v="0"/>
    <x v="3"/>
    <n v="2"/>
    <n v="0.22"/>
    <n v="0.2273"/>
    <n v="0.8"/>
    <n v="0.16420000000000001"/>
    <n v="1"/>
    <n v="132"/>
    <n v="133"/>
    <s v="Wednesday"/>
    <s v="More Than Mild"/>
    <s v="Rush Hour"/>
    <s v="Medium"/>
    <s v="Evening"/>
  </r>
  <r>
    <n v="404"/>
    <d v="2011-01-18T00:00:00"/>
    <n v="1"/>
    <n v="0"/>
    <n v="1"/>
    <x v="19"/>
    <b v="0"/>
    <x v="3"/>
    <n v="2"/>
    <n v="0.22"/>
    <n v="0.2273"/>
    <n v="0.8"/>
    <n v="0.1343"/>
    <n v="1"/>
    <n v="98"/>
    <n v="99"/>
    <s v="Wednesday"/>
    <s v="More Than Mild"/>
    <s v="Rush Hour"/>
    <s v="Medium"/>
    <s v="Evening"/>
  </r>
  <r>
    <n v="405"/>
    <d v="2011-01-18T00:00:00"/>
    <n v="1"/>
    <n v="0"/>
    <n v="1"/>
    <x v="20"/>
    <b v="0"/>
    <x v="3"/>
    <n v="2"/>
    <n v="0.22"/>
    <n v="0.2727"/>
    <n v="0.87"/>
    <n v="0"/>
    <n v="0"/>
    <n v="83"/>
    <n v="83"/>
    <s v="Wednesday"/>
    <s v="More Than Mild"/>
    <s v="Normal"/>
    <s v="Medium"/>
    <s v="Evening"/>
  </r>
  <r>
    <n v="406"/>
    <d v="2011-01-18T00:00:00"/>
    <n v="1"/>
    <n v="0"/>
    <n v="1"/>
    <x v="21"/>
    <b v="0"/>
    <x v="3"/>
    <n v="2"/>
    <n v="0.22"/>
    <n v="0.2424"/>
    <n v="0.93"/>
    <n v="0.1045"/>
    <n v="0"/>
    <n v="41"/>
    <n v="41"/>
    <s v="Wednesday"/>
    <s v="More Than Mild"/>
    <s v="Normal"/>
    <s v="Low"/>
    <s v="Evening"/>
  </r>
  <r>
    <n v="407"/>
    <d v="2011-01-18T00:00:00"/>
    <n v="1"/>
    <n v="0"/>
    <n v="1"/>
    <x v="22"/>
    <b v="0"/>
    <x v="3"/>
    <n v="2"/>
    <n v="0.22"/>
    <n v="0.2576"/>
    <n v="0.93"/>
    <n v="8.9599999999999999E-2"/>
    <n v="0"/>
    <n v="33"/>
    <n v="33"/>
    <s v="Wednesday"/>
    <s v="More Than Mild"/>
    <s v="Normal"/>
    <s v="Low"/>
    <s v="Evening"/>
  </r>
  <r>
    <n v="408"/>
    <d v="2011-01-18T00:00:00"/>
    <n v="1"/>
    <n v="0"/>
    <n v="1"/>
    <x v="23"/>
    <b v="0"/>
    <x v="3"/>
    <n v="2"/>
    <n v="0.22"/>
    <n v="0.2727"/>
    <n v="0.93"/>
    <n v="0"/>
    <n v="1"/>
    <n v="19"/>
    <n v="20"/>
    <s v="Wednesday"/>
    <s v="More Than Mild"/>
    <s v="Normal"/>
    <s v="Low"/>
    <s v="Evening"/>
  </r>
  <r>
    <n v="409"/>
    <d v="2011-01-19T00:00:00"/>
    <n v="1"/>
    <n v="0"/>
    <n v="1"/>
    <x v="0"/>
    <b v="0"/>
    <x v="4"/>
    <n v="2"/>
    <n v="0.22"/>
    <n v="0.2727"/>
    <n v="0.93"/>
    <n v="0"/>
    <n v="0"/>
    <n v="3"/>
    <n v="3"/>
    <s v="Thursday"/>
    <s v="More Than Mild"/>
    <s v="Normal"/>
    <s v="Low"/>
    <s v="Night"/>
  </r>
  <r>
    <n v="410"/>
    <d v="2011-01-19T00:00:00"/>
    <n v="1"/>
    <n v="0"/>
    <n v="1"/>
    <x v="1"/>
    <b v="0"/>
    <x v="4"/>
    <n v="3"/>
    <n v="0.22"/>
    <n v="0.2273"/>
    <n v="0.93"/>
    <n v="0.1343"/>
    <n v="1"/>
    <n v="6"/>
    <n v="7"/>
    <s v="Thursday"/>
    <s v="Dark Cloude"/>
    <s v="Normal"/>
    <s v="Low"/>
    <s v="Night"/>
  </r>
  <r>
    <n v="411"/>
    <d v="2011-01-19T00:00:00"/>
    <n v="1"/>
    <n v="0"/>
    <n v="1"/>
    <x v="2"/>
    <b v="0"/>
    <x v="4"/>
    <n v="3"/>
    <n v="0.22"/>
    <n v="0.2273"/>
    <n v="0.93"/>
    <n v="0.1343"/>
    <n v="0"/>
    <n v="3"/>
    <n v="3"/>
    <s v="Thursday"/>
    <s v="Dark Cloude"/>
    <s v="Normal"/>
    <s v="Low"/>
    <s v="Night"/>
  </r>
  <r>
    <n v="412"/>
    <d v="2011-01-19T00:00:00"/>
    <n v="1"/>
    <n v="0"/>
    <n v="1"/>
    <x v="4"/>
    <b v="0"/>
    <x v="4"/>
    <n v="3"/>
    <n v="0.22"/>
    <n v="0.2273"/>
    <n v="0.93"/>
    <n v="0.1343"/>
    <n v="1"/>
    <n v="1"/>
    <n v="2"/>
    <s v="Thursday"/>
    <s v="Dark Cloude"/>
    <s v="Normal"/>
    <s v="Low"/>
    <s v="Night"/>
  </r>
  <r>
    <n v="413"/>
    <d v="2011-01-19T00:00:00"/>
    <n v="1"/>
    <n v="0"/>
    <n v="1"/>
    <x v="5"/>
    <b v="0"/>
    <x v="4"/>
    <n v="2"/>
    <n v="0.22"/>
    <n v="0.2576"/>
    <n v="0.93"/>
    <n v="8.9599999999999999E-2"/>
    <n v="0"/>
    <n v="7"/>
    <n v="7"/>
    <s v="Thursday"/>
    <s v="More Than Mild"/>
    <s v="Normal"/>
    <s v="Low"/>
    <s v="Night"/>
  </r>
  <r>
    <n v="414"/>
    <d v="2011-01-19T00:00:00"/>
    <n v="1"/>
    <n v="0"/>
    <n v="1"/>
    <x v="6"/>
    <b v="0"/>
    <x v="4"/>
    <n v="2"/>
    <n v="0.22"/>
    <n v="0.2576"/>
    <n v="0.93"/>
    <n v="8.9599999999999999E-2"/>
    <n v="0"/>
    <n v="32"/>
    <n v="32"/>
    <s v="Thursday"/>
    <s v="More Than Mild"/>
    <s v="Normal"/>
    <s v="Low"/>
    <s v="Morning"/>
  </r>
  <r>
    <n v="415"/>
    <d v="2011-01-19T00:00:00"/>
    <n v="1"/>
    <n v="0"/>
    <n v="1"/>
    <x v="7"/>
    <b v="0"/>
    <x v="4"/>
    <n v="2"/>
    <n v="0.24"/>
    <n v="0.2576"/>
    <n v="0.92"/>
    <n v="0.1045"/>
    <n v="1"/>
    <n v="89"/>
    <n v="90"/>
    <s v="Thursday"/>
    <s v="More Than Mild"/>
    <s v="Rush Hour"/>
    <s v="Medium"/>
    <s v="Morning"/>
  </r>
  <r>
    <n v="416"/>
    <d v="2011-01-19T00:00:00"/>
    <n v="1"/>
    <n v="0"/>
    <n v="1"/>
    <x v="8"/>
    <b v="0"/>
    <x v="4"/>
    <n v="2"/>
    <n v="0.24"/>
    <n v="0.2576"/>
    <n v="0.93"/>
    <n v="0.1045"/>
    <n v="1"/>
    <n v="196"/>
    <n v="197"/>
    <s v="Thursday"/>
    <s v="More Than Mild"/>
    <s v="Rush Hour"/>
    <s v="High"/>
    <s v="Morning"/>
  </r>
  <r>
    <n v="417"/>
    <d v="2011-01-19T00:00:00"/>
    <n v="1"/>
    <n v="0"/>
    <n v="1"/>
    <x v="9"/>
    <b v="0"/>
    <x v="4"/>
    <n v="2"/>
    <n v="0.24"/>
    <n v="0.2576"/>
    <n v="0.93"/>
    <n v="0.1045"/>
    <n v="2"/>
    <n v="107"/>
    <n v="109"/>
    <s v="Thursday"/>
    <s v="More Than Mild"/>
    <s v="Rush Hour"/>
    <s v="Medium"/>
    <s v="Morning"/>
  </r>
  <r>
    <n v="418"/>
    <d v="2011-01-19T00:00:00"/>
    <n v="1"/>
    <n v="0"/>
    <n v="1"/>
    <x v="10"/>
    <b v="0"/>
    <x v="4"/>
    <n v="2"/>
    <n v="0.26"/>
    <n v="0.2727"/>
    <n v="0.93"/>
    <n v="0.1343"/>
    <n v="1"/>
    <n v="46"/>
    <n v="47"/>
    <s v="Thursday"/>
    <s v="More Than Mild"/>
    <s v="Normal"/>
    <s v="Low"/>
    <s v="Morning"/>
  </r>
  <r>
    <n v="419"/>
    <d v="2011-01-19T00:00:00"/>
    <n v="1"/>
    <n v="0"/>
    <n v="1"/>
    <x v="11"/>
    <b v="0"/>
    <x v="4"/>
    <n v="2"/>
    <n v="0.28000000000000003"/>
    <n v="0.30299999999999999"/>
    <n v="0.87"/>
    <n v="8.9599999999999999E-2"/>
    <n v="5"/>
    <n v="47"/>
    <n v="52"/>
    <s v="Thursday"/>
    <s v="More Than Mild"/>
    <s v="Normal"/>
    <s v="Medium"/>
    <s v="Morning"/>
  </r>
  <r>
    <n v="420"/>
    <d v="2011-01-19T00:00:00"/>
    <n v="1"/>
    <n v="0"/>
    <n v="1"/>
    <x v="12"/>
    <b v="0"/>
    <x v="4"/>
    <n v="2"/>
    <n v="0.3"/>
    <n v="0.31819999999999998"/>
    <n v="0.81"/>
    <n v="8.9599999999999999E-2"/>
    <n v="5"/>
    <n v="65"/>
    <n v="70"/>
    <s v="Thursday"/>
    <s v="More Than Mild"/>
    <s v="Normal"/>
    <s v="Medium"/>
    <s v="Afternoon"/>
  </r>
  <r>
    <n v="421"/>
    <d v="2011-01-19T00:00:00"/>
    <n v="1"/>
    <n v="0"/>
    <n v="1"/>
    <x v="13"/>
    <b v="0"/>
    <x v="4"/>
    <n v="1"/>
    <n v="0.4"/>
    <n v="0.40910000000000002"/>
    <n v="0.62"/>
    <n v="0.28360000000000002"/>
    <n v="11"/>
    <n v="67"/>
    <n v="78"/>
    <s v="Thursday"/>
    <s v="Mild Cold"/>
    <s v="Normal"/>
    <s v="Medium"/>
    <s v="Afternoon"/>
  </r>
  <r>
    <n v="422"/>
    <d v="2011-01-19T00:00:00"/>
    <n v="1"/>
    <n v="0"/>
    <n v="1"/>
    <x v="14"/>
    <b v="0"/>
    <x v="4"/>
    <n v="1"/>
    <n v="0.4"/>
    <n v="0.40910000000000002"/>
    <n v="0.57999999999999996"/>
    <n v="0.25369999999999998"/>
    <n v="7"/>
    <n v="68"/>
    <n v="75"/>
    <s v="Thursday"/>
    <s v="Mild Cold"/>
    <s v="Normal"/>
    <s v="Medium"/>
    <s v="Afternoon"/>
  </r>
  <r>
    <n v="423"/>
    <d v="2011-01-19T00:00:00"/>
    <n v="1"/>
    <n v="0"/>
    <n v="1"/>
    <x v="15"/>
    <b v="0"/>
    <x v="4"/>
    <n v="1"/>
    <n v="0.4"/>
    <n v="0.40910000000000002"/>
    <n v="0.54"/>
    <n v="0.28360000000000002"/>
    <n v="4"/>
    <n v="78"/>
    <n v="82"/>
    <s v="Thursday"/>
    <s v="Mild Cold"/>
    <s v="Normal"/>
    <s v="Medium"/>
    <s v="Afternoon"/>
  </r>
  <r>
    <n v="424"/>
    <d v="2011-01-19T00:00:00"/>
    <n v="1"/>
    <n v="0"/>
    <n v="1"/>
    <x v="16"/>
    <b v="0"/>
    <x v="4"/>
    <n v="1"/>
    <n v="0.38"/>
    <n v="0.39389999999999997"/>
    <n v="0.57999999999999996"/>
    <n v="0.3881"/>
    <n v="10"/>
    <n v="94"/>
    <n v="104"/>
    <s v="Thursday"/>
    <s v="Mild Cold"/>
    <s v="Normal"/>
    <s v="Medium"/>
    <s v="Afternoon"/>
  </r>
  <r>
    <n v="425"/>
    <d v="2011-01-19T00:00:00"/>
    <n v="1"/>
    <n v="0"/>
    <n v="1"/>
    <x v="17"/>
    <b v="0"/>
    <x v="4"/>
    <n v="1"/>
    <n v="0.36"/>
    <n v="0.33329999999999999"/>
    <n v="0.56999999999999995"/>
    <n v="0.32840000000000003"/>
    <n v="7"/>
    <n v="190"/>
    <n v="197"/>
    <s v="Thursday"/>
    <s v="Mild Cold"/>
    <s v="Rush Hour"/>
    <s v="High"/>
    <s v="Afternoon"/>
  </r>
  <r>
    <n v="426"/>
    <d v="2011-01-19T00:00:00"/>
    <n v="1"/>
    <n v="0"/>
    <n v="1"/>
    <x v="18"/>
    <b v="0"/>
    <x v="4"/>
    <n v="1"/>
    <n v="0.34"/>
    <n v="0.31819999999999998"/>
    <n v="0.61"/>
    <n v="0.28360000000000002"/>
    <n v="5"/>
    <n v="156"/>
    <n v="161"/>
    <s v="Thursday"/>
    <s v="Mild Cold"/>
    <s v="Rush Hour"/>
    <s v="High"/>
    <s v="Evening"/>
  </r>
  <r>
    <n v="427"/>
    <d v="2011-01-19T00:00:00"/>
    <n v="1"/>
    <n v="0"/>
    <n v="1"/>
    <x v="19"/>
    <b v="0"/>
    <x v="4"/>
    <n v="1"/>
    <n v="0.32"/>
    <n v="0.28789999999999999"/>
    <n v="0.56999999999999995"/>
    <n v="0.41789999999999999"/>
    <n v="4"/>
    <n v="108"/>
    <n v="112"/>
    <s v="Thursday"/>
    <s v="Mild Cold"/>
    <s v="Rush Hour"/>
    <s v="Medium"/>
    <s v="Evening"/>
  </r>
  <r>
    <n v="428"/>
    <d v="2011-01-19T00:00:00"/>
    <n v="1"/>
    <n v="0"/>
    <n v="1"/>
    <x v="20"/>
    <b v="0"/>
    <x v="4"/>
    <n v="1"/>
    <n v="0.32"/>
    <n v="0.30299999999999999"/>
    <n v="0.49"/>
    <n v="0.29849999999999999"/>
    <n v="2"/>
    <n v="74"/>
    <n v="76"/>
    <s v="Thursday"/>
    <s v="Mild Cold"/>
    <s v="Normal"/>
    <s v="Medium"/>
    <s v="Evening"/>
  </r>
  <r>
    <n v="429"/>
    <d v="2011-01-19T00:00:00"/>
    <n v="1"/>
    <n v="0"/>
    <n v="1"/>
    <x v="21"/>
    <b v="0"/>
    <x v="4"/>
    <n v="1"/>
    <n v="0.32"/>
    <n v="0.28789999999999999"/>
    <n v="0.49"/>
    <n v="0.41789999999999999"/>
    <n v="4"/>
    <n v="55"/>
    <n v="59"/>
    <s v="Thursday"/>
    <s v="Mild Cold"/>
    <s v="Normal"/>
    <s v="Medium"/>
    <s v="Evening"/>
  </r>
  <r>
    <n v="430"/>
    <d v="2011-01-19T00:00:00"/>
    <n v="1"/>
    <n v="0"/>
    <n v="1"/>
    <x v="22"/>
    <b v="0"/>
    <x v="4"/>
    <n v="1"/>
    <n v="0.3"/>
    <n v="0.30299999999999999"/>
    <n v="0.52"/>
    <n v="0.16420000000000001"/>
    <n v="6"/>
    <n v="53"/>
    <n v="59"/>
    <s v="Thursday"/>
    <s v="Mild Cold"/>
    <s v="Normal"/>
    <s v="Medium"/>
    <s v="Evening"/>
  </r>
  <r>
    <n v="431"/>
    <d v="2011-01-19T00:00:00"/>
    <n v="1"/>
    <n v="0"/>
    <n v="1"/>
    <x v="23"/>
    <b v="0"/>
    <x v="4"/>
    <n v="1"/>
    <n v="0.3"/>
    <n v="0.2727"/>
    <n v="0.52"/>
    <n v="0.4627"/>
    <n v="1"/>
    <n v="27"/>
    <n v="28"/>
    <s v="Thursday"/>
    <s v="Mild Cold"/>
    <s v="Normal"/>
    <s v="Low"/>
    <s v="Evening"/>
  </r>
  <r>
    <n v="432"/>
    <d v="2011-01-20T00:00:00"/>
    <n v="1"/>
    <n v="0"/>
    <n v="1"/>
    <x v="0"/>
    <b v="0"/>
    <x v="5"/>
    <n v="1"/>
    <n v="0.26"/>
    <n v="0.2273"/>
    <n v="0.56000000000000005"/>
    <n v="0.3881"/>
    <n v="5"/>
    <n v="8"/>
    <n v="13"/>
    <s v="Friday"/>
    <s v="Mild Cold"/>
    <s v="Normal"/>
    <s v="Low"/>
    <s v="Night"/>
  </r>
  <r>
    <n v="433"/>
    <d v="2011-01-20T00:00:00"/>
    <n v="1"/>
    <n v="0"/>
    <n v="1"/>
    <x v="1"/>
    <b v="0"/>
    <x v="5"/>
    <n v="1"/>
    <n v="0.26"/>
    <n v="0.2727"/>
    <n v="0.56000000000000005"/>
    <n v="0"/>
    <n v="2"/>
    <n v="3"/>
    <n v="5"/>
    <s v="Friday"/>
    <s v="Mild Cold"/>
    <s v="Normal"/>
    <s v="Low"/>
    <s v="Night"/>
  </r>
  <r>
    <n v="434"/>
    <d v="2011-01-20T00:00:00"/>
    <n v="1"/>
    <n v="0"/>
    <n v="1"/>
    <x v="2"/>
    <b v="0"/>
    <x v="5"/>
    <n v="1"/>
    <n v="0.26"/>
    <n v="0.2727"/>
    <n v="0.56000000000000005"/>
    <n v="0"/>
    <n v="0"/>
    <n v="2"/>
    <n v="2"/>
    <s v="Friday"/>
    <s v="Mild Cold"/>
    <s v="Normal"/>
    <s v="Low"/>
    <s v="Night"/>
  </r>
  <r>
    <n v="435"/>
    <d v="2011-01-20T00:00:00"/>
    <n v="1"/>
    <n v="0"/>
    <n v="1"/>
    <x v="3"/>
    <b v="0"/>
    <x v="5"/>
    <n v="1"/>
    <n v="0.26"/>
    <n v="0.2576"/>
    <n v="0.56000000000000005"/>
    <n v="0.16420000000000001"/>
    <n v="0"/>
    <n v="1"/>
    <n v="1"/>
    <s v="Friday"/>
    <s v="Mild Cold"/>
    <s v="Normal"/>
    <s v="Low"/>
    <s v="Night"/>
  </r>
  <r>
    <n v="436"/>
    <d v="2011-01-20T00:00:00"/>
    <n v="1"/>
    <n v="0"/>
    <n v="1"/>
    <x v="4"/>
    <b v="0"/>
    <x v="5"/>
    <n v="1"/>
    <n v="0.26"/>
    <n v="0.2576"/>
    <n v="0.56000000000000005"/>
    <n v="0.16420000000000001"/>
    <n v="0"/>
    <n v="1"/>
    <n v="1"/>
    <s v="Friday"/>
    <s v="Mild Cold"/>
    <s v="Normal"/>
    <s v="Low"/>
    <s v="Night"/>
  </r>
  <r>
    <n v="437"/>
    <d v="2011-01-20T00:00:00"/>
    <n v="1"/>
    <n v="0"/>
    <n v="1"/>
    <x v="5"/>
    <b v="0"/>
    <x v="5"/>
    <n v="1"/>
    <n v="0.24"/>
    <n v="0.2273"/>
    <n v="0.6"/>
    <n v="0.22389999999999999"/>
    <n v="0"/>
    <n v="6"/>
    <n v="6"/>
    <s v="Friday"/>
    <s v="Mild Cold"/>
    <s v="Normal"/>
    <s v="Low"/>
    <s v="Night"/>
  </r>
  <r>
    <n v="438"/>
    <d v="2011-01-20T00:00:00"/>
    <n v="1"/>
    <n v="0"/>
    <n v="1"/>
    <x v="6"/>
    <b v="0"/>
    <x v="5"/>
    <n v="1"/>
    <n v="0.22"/>
    <n v="0.21210000000000001"/>
    <n v="0.6"/>
    <n v="0.22389999999999999"/>
    <n v="0"/>
    <n v="35"/>
    <n v="35"/>
    <s v="Friday"/>
    <s v="Mild Cold"/>
    <s v="Normal"/>
    <s v="Low"/>
    <s v="Morning"/>
  </r>
  <r>
    <n v="439"/>
    <d v="2011-01-20T00:00:00"/>
    <n v="1"/>
    <n v="0"/>
    <n v="1"/>
    <x v="7"/>
    <b v="0"/>
    <x v="5"/>
    <n v="1"/>
    <n v="0.22"/>
    <n v="0.21210000000000001"/>
    <n v="0.55000000000000004"/>
    <n v="0.22389999999999999"/>
    <n v="1"/>
    <n v="100"/>
    <n v="101"/>
    <s v="Friday"/>
    <s v="Mild Cold"/>
    <s v="Rush Hour"/>
    <s v="Medium"/>
    <s v="Morning"/>
  </r>
  <r>
    <n v="440"/>
    <d v="2011-01-20T00:00:00"/>
    <n v="1"/>
    <n v="0"/>
    <n v="1"/>
    <x v="8"/>
    <b v="0"/>
    <x v="5"/>
    <n v="1"/>
    <n v="0.22"/>
    <n v="0.21210000000000001"/>
    <n v="0.55000000000000004"/>
    <n v="0.28360000000000002"/>
    <n v="2"/>
    <n v="247"/>
    <n v="249"/>
    <s v="Friday"/>
    <s v="Mild Cold"/>
    <s v="Rush Hour"/>
    <s v="High"/>
    <s v="Morning"/>
  </r>
  <r>
    <n v="441"/>
    <d v="2011-01-20T00:00:00"/>
    <n v="1"/>
    <n v="0"/>
    <n v="1"/>
    <x v="9"/>
    <b v="0"/>
    <x v="5"/>
    <n v="2"/>
    <n v="0.24"/>
    <n v="0.2273"/>
    <n v="0.52"/>
    <n v="0.22389999999999999"/>
    <n v="3"/>
    <n v="140"/>
    <n v="143"/>
    <s v="Friday"/>
    <s v="More Than Mild"/>
    <s v="Rush Hour"/>
    <s v="Medium"/>
    <s v="Morning"/>
  </r>
  <r>
    <n v="442"/>
    <d v="2011-01-20T00:00:00"/>
    <n v="1"/>
    <n v="0"/>
    <n v="1"/>
    <x v="10"/>
    <b v="0"/>
    <x v="5"/>
    <n v="1"/>
    <n v="0.26"/>
    <n v="0.2273"/>
    <n v="0.48"/>
    <n v="0.29849999999999999"/>
    <n v="1"/>
    <n v="56"/>
    <n v="57"/>
    <s v="Friday"/>
    <s v="Mild Cold"/>
    <s v="Normal"/>
    <s v="Medium"/>
    <s v="Morning"/>
  </r>
  <r>
    <n v="443"/>
    <d v="2011-01-20T00:00:00"/>
    <n v="1"/>
    <n v="0"/>
    <n v="1"/>
    <x v="11"/>
    <b v="0"/>
    <x v="5"/>
    <n v="2"/>
    <n v="0.28000000000000003"/>
    <n v="0.2727"/>
    <n v="0.45"/>
    <n v="0.16420000000000001"/>
    <n v="5"/>
    <n v="63"/>
    <n v="68"/>
    <s v="Friday"/>
    <s v="More Than Mild"/>
    <s v="Normal"/>
    <s v="Medium"/>
    <s v="Morning"/>
  </r>
  <r>
    <n v="444"/>
    <d v="2011-01-20T00:00:00"/>
    <n v="1"/>
    <n v="0"/>
    <n v="1"/>
    <x v="12"/>
    <b v="0"/>
    <x v="5"/>
    <n v="2"/>
    <n v="0.3"/>
    <n v="0.33329999999999999"/>
    <n v="0.42"/>
    <n v="0"/>
    <n v="7"/>
    <n v="77"/>
    <n v="84"/>
    <s v="Friday"/>
    <s v="More Than Mild"/>
    <s v="Normal"/>
    <s v="Medium"/>
    <s v="Afternoon"/>
  </r>
  <r>
    <n v="445"/>
    <d v="2011-01-20T00:00:00"/>
    <n v="1"/>
    <n v="0"/>
    <n v="1"/>
    <x v="13"/>
    <b v="0"/>
    <x v="5"/>
    <n v="2"/>
    <n v="0.28000000000000003"/>
    <n v="0.28789999999999999"/>
    <n v="0.45"/>
    <n v="0.1045"/>
    <n v="12"/>
    <n v="86"/>
    <n v="98"/>
    <s v="Friday"/>
    <s v="More Than Mild"/>
    <s v="Normal"/>
    <s v="Medium"/>
    <s v="Afternoon"/>
  </r>
  <r>
    <n v="446"/>
    <d v="2011-01-20T00:00:00"/>
    <n v="1"/>
    <n v="0"/>
    <n v="1"/>
    <x v="14"/>
    <b v="0"/>
    <x v="5"/>
    <n v="2"/>
    <n v="0.3"/>
    <n v="0.30299999999999999"/>
    <n v="0.45"/>
    <n v="0.1343"/>
    <n v="6"/>
    <n v="75"/>
    <n v="81"/>
    <s v="Friday"/>
    <s v="More Than Mild"/>
    <s v="Normal"/>
    <s v="Medium"/>
    <s v="Afternoon"/>
  </r>
  <r>
    <n v="447"/>
    <d v="2011-01-20T00:00:00"/>
    <n v="1"/>
    <n v="0"/>
    <n v="1"/>
    <x v="15"/>
    <b v="0"/>
    <x v="5"/>
    <n v="2"/>
    <n v="0.32"/>
    <n v="0.31819999999999998"/>
    <n v="0.45"/>
    <n v="0.19400000000000001"/>
    <n v="8"/>
    <n v="62"/>
    <n v="70"/>
    <s v="Friday"/>
    <s v="More Than Mild"/>
    <s v="Normal"/>
    <s v="Medium"/>
    <s v="Afternoon"/>
  </r>
  <r>
    <n v="448"/>
    <d v="2011-01-20T00:00:00"/>
    <n v="1"/>
    <n v="0"/>
    <n v="1"/>
    <x v="16"/>
    <b v="0"/>
    <x v="5"/>
    <n v="2"/>
    <n v="0.3"/>
    <n v="0.30299999999999999"/>
    <n v="0.49"/>
    <n v="0.1343"/>
    <n v="8"/>
    <n v="83"/>
    <n v="91"/>
    <s v="Friday"/>
    <s v="More Than Mild"/>
    <s v="Normal"/>
    <s v="Medium"/>
    <s v="Afternoon"/>
  </r>
  <r>
    <n v="449"/>
    <d v="2011-01-20T00:00:00"/>
    <n v="1"/>
    <n v="0"/>
    <n v="1"/>
    <x v="17"/>
    <b v="0"/>
    <x v="5"/>
    <n v="2"/>
    <n v="0.3"/>
    <n v="0.31819999999999998"/>
    <n v="0.49"/>
    <n v="0.1045"/>
    <n v="8"/>
    <n v="207"/>
    <n v="215"/>
    <s v="Friday"/>
    <s v="More Than Mild"/>
    <s v="Rush Hour"/>
    <s v="High"/>
    <s v="Afternoon"/>
  </r>
  <r>
    <n v="450"/>
    <d v="2011-01-20T00:00:00"/>
    <n v="1"/>
    <n v="0"/>
    <n v="1"/>
    <x v="18"/>
    <b v="0"/>
    <x v="5"/>
    <n v="2"/>
    <n v="0.26"/>
    <n v="0.2576"/>
    <n v="0.56000000000000005"/>
    <n v="0.19400000000000001"/>
    <n v="1"/>
    <n v="184"/>
    <n v="185"/>
    <s v="Friday"/>
    <s v="More Than Mild"/>
    <s v="Rush Hour"/>
    <s v="High"/>
    <s v="Evening"/>
  </r>
  <r>
    <n v="451"/>
    <d v="2011-01-20T00:00:00"/>
    <n v="1"/>
    <n v="0"/>
    <n v="1"/>
    <x v="19"/>
    <b v="0"/>
    <x v="5"/>
    <n v="1"/>
    <n v="0.26"/>
    <n v="0.2273"/>
    <n v="0.56000000000000005"/>
    <n v="0.32840000000000003"/>
    <n v="6"/>
    <n v="146"/>
    <n v="152"/>
    <s v="Friday"/>
    <s v="Mild Cold"/>
    <s v="Rush Hour"/>
    <s v="High"/>
    <s v="Evening"/>
  </r>
  <r>
    <n v="452"/>
    <d v="2011-01-20T00:00:00"/>
    <n v="1"/>
    <n v="0"/>
    <n v="1"/>
    <x v="20"/>
    <b v="0"/>
    <x v="5"/>
    <n v="2"/>
    <n v="0.26"/>
    <n v="0.2424"/>
    <n v="0.6"/>
    <n v="0.28360000000000002"/>
    <n v="2"/>
    <n v="124"/>
    <n v="126"/>
    <s v="Friday"/>
    <s v="More Than Mild"/>
    <s v="Normal"/>
    <s v="Medium"/>
    <s v="Evening"/>
  </r>
  <r>
    <n v="453"/>
    <d v="2011-01-20T00:00:00"/>
    <n v="1"/>
    <n v="0"/>
    <n v="1"/>
    <x v="21"/>
    <b v="0"/>
    <x v="5"/>
    <n v="2"/>
    <n v="0.24"/>
    <n v="0.2273"/>
    <n v="0.6"/>
    <n v="0.25369999999999998"/>
    <n v="3"/>
    <n v="54"/>
    <n v="57"/>
    <s v="Friday"/>
    <s v="More Than Mild"/>
    <s v="Normal"/>
    <s v="Medium"/>
    <s v="Evening"/>
  </r>
  <r>
    <n v="454"/>
    <d v="2011-01-20T00:00:00"/>
    <n v="1"/>
    <n v="0"/>
    <n v="1"/>
    <x v="22"/>
    <b v="0"/>
    <x v="5"/>
    <n v="2"/>
    <n v="0.24"/>
    <n v="0.21210000000000001"/>
    <n v="0.65"/>
    <n v="0.28360000000000002"/>
    <n v="0"/>
    <n v="56"/>
    <n v="56"/>
    <s v="Friday"/>
    <s v="More Than Mild"/>
    <s v="Normal"/>
    <s v="Medium"/>
    <s v="Evening"/>
  </r>
  <r>
    <n v="455"/>
    <d v="2011-01-20T00:00:00"/>
    <n v="1"/>
    <n v="0"/>
    <n v="1"/>
    <x v="23"/>
    <b v="0"/>
    <x v="5"/>
    <n v="2"/>
    <n v="0.24"/>
    <n v="0.21210000000000001"/>
    <n v="0.65"/>
    <n v="0.32840000000000003"/>
    <n v="3"/>
    <n v="28"/>
    <n v="31"/>
    <s v="Friday"/>
    <s v="More Than Mild"/>
    <s v="Normal"/>
    <s v="Low"/>
    <s v="Evening"/>
  </r>
  <r>
    <n v="456"/>
    <d v="2011-01-21T00:00:00"/>
    <n v="1"/>
    <n v="0"/>
    <n v="1"/>
    <x v="0"/>
    <b v="0"/>
    <x v="6"/>
    <n v="2"/>
    <n v="0.24"/>
    <n v="0.2273"/>
    <n v="0.7"/>
    <n v="0.25369999999999998"/>
    <n v="1"/>
    <n v="20"/>
    <n v="21"/>
    <s v="Saturday"/>
    <s v="More Than Mild"/>
    <s v="Normal"/>
    <s v="Low"/>
    <s v="Night"/>
  </r>
  <r>
    <n v="457"/>
    <d v="2011-01-21T00:00:00"/>
    <n v="1"/>
    <n v="0"/>
    <n v="1"/>
    <x v="1"/>
    <b v="0"/>
    <x v="6"/>
    <n v="2"/>
    <n v="0.24"/>
    <n v="0.2273"/>
    <n v="0.7"/>
    <n v="0.25369999999999998"/>
    <n v="0"/>
    <n v="6"/>
    <n v="6"/>
    <s v="Saturday"/>
    <s v="More Than Mild"/>
    <s v="Normal"/>
    <s v="Low"/>
    <s v="Night"/>
  </r>
  <r>
    <n v="458"/>
    <d v="2011-01-21T00:00:00"/>
    <n v="1"/>
    <n v="0"/>
    <n v="1"/>
    <x v="2"/>
    <b v="0"/>
    <x v="6"/>
    <n v="3"/>
    <n v="0.24"/>
    <n v="0.2424"/>
    <n v="0.75"/>
    <n v="0.16420000000000001"/>
    <n v="0"/>
    <n v="2"/>
    <n v="2"/>
    <s v="Saturday"/>
    <s v="Dark Cloude"/>
    <s v="Normal"/>
    <s v="Low"/>
    <s v="Night"/>
  </r>
  <r>
    <n v="459"/>
    <d v="2011-01-21T00:00:00"/>
    <n v="1"/>
    <n v="0"/>
    <n v="1"/>
    <x v="3"/>
    <b v="0"/>
    <x v="6"/>
    <n v="3"/>
    <n v="0.22"/>
    <n v="0.21210000000000001"/>
    <n v="0.8"/>
    <n v="0.29849999999999999"/>
    <n v="0"/>
    <n v="1"/>
    <n v="1"/>
    <s v="Saturday"/>
    <s v="Dark Cloude"/>
    <s v="Normal"/>
    <s v="Low"/>
    <s v="Night"/>
  </r>
  <r>
    <n v="460"/>
    <d v="2011-01-21T00:00:00"/>
    <n v="1"/>
    <n v="0"/>
    <n v="1"/>
    <x v="4"/>
    <b v="0"/>
    <x v="6"/>
    <n v="2"/>
    <n v="0.22"/>
    <n v="0.2576"/>
    <n v="0.87"/>
    <n v="8.9599999999999999E-2"/>
    <n v="0"/>
    <n v="1"/>
    <n v="1"/>
    <s v="Saturday"/>
    <s v="More Than Mild"/>
    <s v="Normal"/>
    <s v="Low"/>
    <s v="Night"/>
  </r>
  <r>
    <n v="461"/>
    <d v="2011-01-21T00:00:00"/>
    <n v="1"/>
    <n v="0"/>
    <n v="1"/>
    <x v="5"/>
    <b v="0"/>
    <x v="6"/>
    <n v="1"/>
    <n v="0.24"/>
    <n v="0.19700000000000001"/>
    <n v="0.6"/>
    <n v="0.41789999999999999"/>
    <n v="1"/>
    <n v="4"/>
    <n v="5"/>
    <s v="Saturday"/>
    <s v="Mild Cold"/>
    <s v="Normal"/>
    <s v="Low"/>
    <s v="Night"/>
  </r>
  <r>
    <n v="462"/>
    <d v="2011-01-21T00:00:00"/>
    <n v="1"/>
    <n v="0"/>
    <n v="1"/>
    <x v="6"/>
    <b v="0"/>
    <x v="6"/>
    <n v="1"/>
    <n v="0.22"/>
    <n v="0.21210000000000001"/>
    <n v="0.55000000000000004"/>
    <n v="0.25369999999999998"/>
    <n v="0"/>
    <n v="27"/>
    <n v="27"/>
    <s v="Saturday"/>
    <s v="Mild Cold"/>
    <s v="Normal"/>
    <s v="Low"/>
    <s v="Morning"/>
  </r>
  <r>
    <n v="463"/>
    <d v="2011-01-21T00:00:00"/>
    <n v="1"/>
    <n v="0"/>
    <n v="1"/>
    <x v="7"/>
    <b v="0"/>
    <x v="6"/>
    <n v="1"/>
    <n v="0.2"/>
    <n v="0.18179999999999999"/>
    <n v="0.51"/>
    <n v="0.28360000000000002"/>
    <n v="2"/>
    <n v="66"/>
    <n v="68"/>
    <s v="Saturday"/>
    <s v="Mild Cold"/>
    <s v="Rush Hour"/>
    <s v="Medium"/>
    <s v="Morning"/>
  </r>
  <r>
    <n v="464"/>
    <d v="2011-01-21T00:00:00"/>
    <n v="1"/>
    <n v="0"/>
    <n v="1"/>
    <x v="8"/>
    <b v="0"/>
    <x v="6"/>
    <n v="1"/>
    <n v="0.2"/>
    <n v="0.18179999999999999"/>
    <n v="0.47"/>
    <n v="0.32840000000000003"/>
    <n v="7"/>
    <n v="210"/>
    <n v="217"/>
    <s v="Saturday"/>
    <s v="Mild Cold"/>
    <s v="Rush Hour"/>
    <s v="High"/>
    <s v="Morning"/>
  </r>
  <r>
    <n v="465"/>
    <d v="2011-01-21T00:00:00"/>
    <n v="1"/>
    <n v="0"/>
    <n v="1"/>
    <x v="9"/>
    <b v="0"/>
    <x v="6"/>
    <n v="1"/>
    <n v="0.2"/>
    <n v="0.18179999999999999"/>
    <n v="0.51"/>
    <n v="0.35820000000000002"/>
    <n v="7"/>
    <n v="159"/>
    <n v="166"/>
    <s v="Saturday"/>
    <s v="Mild Cold"/>
    <s v="Rush Hour"/>
    <s v="High"/>
    <s v="Morning"/>
  </r>
  <r>
    <n v="466"/>
    <d v="2011-01-21T00:00:00"/>
    <n v="1"/>
    <n v="0"/>
    <n v="1"/>
    <x v="10"/>
    <b v="0"/>
    <x v="6"/>
    <n v="1"/>
    <n v="0.2"/>
    <n v="0.16669999999999999"/>
    <n v="0.47"/>
    <n v="0.4627"/>
    <n v="6"/>
    <n v="57"/>
    <n v="63"/>
    <s v="Saturday"/>
    <s v="Mild Cold"/>
    <s v="Normal"/>
    <s v="Medium"/>
    <s v="Morning"/>
  </r>
  <r>
    <n v="467"/>
    <d v="2011-01-21T00:00:00"/>
    <n v="1"/>
    <n v="0"/>
    <n v="1"/>
    <x v="11"/>
    <b v="0"/>
    <x v="6"/>
    <n v="1"/>
    <n v="0.22"/>
    <n v="0.18179999999999999"/>
    <n v="0.41"/>
    <n v="0.4627"/>
    <n v="6"/>
    <n v="53"/>
    <n v="59"/>
    <s v="Saturday"/>
    <s v="Mild Cold"/>
    <s v="Normal"/>
    <s v="Medium"/>
    <s v="Morning"/>
  </r>
  <r>
    <n v="468"/>
    <d v="2011-01-21T00:00:00"/>
    <n v="1"/>
    <n v="0"/>
    <n v="1"/>
    <x v="12"/>
    <b v="0"/>
    <x v="6"/>
    <n v="1"/>
    <n v="0.22"/>
    <n v="0.18179999999999999"/>
    <n v="0.27"/>
    <n v="0.58209999999999995"/>
    <n v="11"/>
    <n v="67"/>
    <n v="78"/>
    <s v="Saturday"/>
    <s v="Mild Cold"/>
    <s v="Normal"/>
    <s v="Medium"/>
    <s v="Afternoon"/>
  </r>
  <r>
    <n v="469"/>
    <d v="2011-01-21T00:00:00"/>
    <n v="1"/>
    <n v="0"/>
    <n v="1"/>
    <x v="13"/>
    <b v="0"/>
    <x v="6"/>
    <n v="1"/>
    <n v="0.2"/>
    <n v="0.1515"/>
    <n v="0.21"/>
    <n v="0.58209999999999995"/>
    <n v="8"/>
    <n v="65"/>
    <n v="73"/>
    <s v="Saturday"/>
    <s v="Mild Cold"/>
    <s v="Normal"/>
    <s v="Medium"/>
    <s v="Afternoon"/>
  </r>
  <r>
    <n v="470"/>
    <d v="2011-01-21T00:00:00"/>
    <n v="1"/>
    <n v="0"/>
    <n v="1"/>
    <x v="14"/>
    <b v="0"/>
    <x v="6"/>
    <n v="1"/>
    <n v="0.2"/>
    <n v="0.1515"/>
    <n v="0.25"/>
    <n v="0.52239999999999998"/>
    <n v="6"/>
    <n v="56"/>
    <n v="62"/>
    <s v="Saturday"/>
    <s v="Mild Cold"/>
    <s v="Normal"/>
    <s v="Medium"/>
    <s v="Afternoon"/>
  </r>
  <r>
    <n v="471"/>
    <d v="2011-01-21T00:00:00"/>
    <n v="1"/>
    <n v="0"/>
    <n v="1"/>
    <x v="15"/>
    <b v="0"/>
    <x v="6"/>
    <n v="1"/>
    <n v="0.16"/>
    <n v="0.1212"/>
    <n v="0.26"/>
    <n v="0.44779999999999998"/>
    <n v="4"/>
    <n v="61"/>
    <n v="65"/>
    <s v="Saturday"/>
    <s v="Mild Cold"/>
    <s v="Normal"/>
    <s v="Medium"/>
    <s v="Afternoon"/>
  </r>
  <r>
    <n v="472"/>
    <d v="2011-01-21T00:00:00"/>
    <n v="1"/>
    <n v="0"/>
    <n v="1"/>
    <x v="16"/>
    <b v="0"/>
    <x v="6"/>
    <n v="1"/>
    <n v="0.16"/>
    <n v="0.13639999999999999"/>
    <n v="0.26"/>
    <n v="0.35820000000000002"/>
    <n v="0"/>
    <n v="97"/>
    <n v="97"/>
    <s v="Saturday"/>
    <s v="Mild Cold"/>
    <s v="Normal"/>
    <s v="Medium"/>
    <s v="Afternoon"/>
  </r>
  <r>
    <n v="473"/>
    <d v="2011-01-21T00:00:00"/>
    <n v="1"/>
    <n v="0"/>
    <n v="1"/>
    <x v="17"/>
    <b v="0"/>
    <x v="6"/>
    <n v="1"/>
    <n v="0.14000000000000001"/>
    <n v="0.1212"/>
    <n v="0.28000000000000003"/>
    <n v="0.35820000000000002"/>
    <n v="10"/>
    <n v="151"/>
    <n v="161"/>
    <s v="Saturday"/>
    <s v="Mild Cold"/>
    <s v="Rush Hour"/>
    <s v="High"/>
    <s v="Afternoon"/>
  </r>
  <r>
    <n v="474"/>
    <d v="2011-01-21T00:00:00"/>
    <n v="1"/>
    <n v="0"/>
    <n v="1"/>
    <x v="18"/>
    <b v="0"/>
    <x v="6"/>
    <n v="1"/>
    <n v="0.12"/>
    <n v="0.1212"/>
    <n v="0.3"/>
    <n v="0.25369999999999998"/>
    <n v="1"/>
    <n v="119"/>
    <n v="120"/>
    <s v="Saturday"/>
    <s v="Mild Cold"/>
    <s v="Rush Hour"/>
    <s v="Medium"/>
    <s v="Evening"/>
  </r>
  <r>
    <n v="475"/>
    <d v="2011-01-21T00:00:00"/>
    <n v="1"/>
    <n v="0"/>
    <n v="1"/>
    <x v="19"/>
    <b v="0"/>
    <x v="6"/>
    <n v="1"/>
    <n v="0.12"/>
    <n v="0.1061"/>
    <n v="0.3"/>
    <n v="0.32840000000000003"/>
    <n v="3"/>
    <n v="93"/>
    <n v="96"/>
    <s v="Saturday"/>
    <s v="Mild Cold"/>
    <s v="Rush Hour"/>
    <s v="Medium"/>
    <s v="Evening"/>
  </r>
  <r>
    <n v="476"/>
    <d v="2011-01-21T00:00:00"/>
    <n v="1"/>
    <n v="0"/>
    <n v="1"/>
    <x v="20"/>
    <b v="0"/>
    <x v="6"/>
    <n v="1"/>
    <n v="0.1"/>
    <n v="7.5800000000000006E-2"/>
    <n v="0.33"/>
    <n v="0.41789999999999999"/>
    <n v="1"/>
    <n v="52"/>
    <n v="53"/>
    <s v="Saturday"/>
    <s v="Mild Cold"/>
    <s v="Normal"/>
    <s v="Medium"/>
    <s v="Evening"/>
  </r>
  <r>
    <n v="477"/>
    <d v="2011-01-21T00:00:00"/>
    <n v="1"/>
    <n v="0"/>
    <n v="1"/>
    <x v="21"/>
    <b v="0"/>
    <x v="6"/>
    <n v="1"/>
    <n v="0.08"/>
    <n v="7.5800000000000006E-2"/>
    <n v="0.38"/>
    <n v="0.28360000000000002"/>
    <n v="0"/>
    <n v="41"/>
    <n v="41"/>
    <s v="Saturday"/>
    <s v="Mild Cold"/>
    <s v="Normal"/>
    <s v="Low"/>
    <s v="Evening"/>
  </r>
  <r>
    <n v="478"/>
    <d v="2011-01-21T00:00:00"/>
    <n v="1"/>
    <n v="0"/>
    <n v="1"/>
    <x v="22"/>
    <b v="0"/>
    <x v="6"/>
    <n v="1"/>
    <n v="0.06"/>
    <n v="3.0300000000000001E-2"/>
    <n v="0.41"/>
    <n v="0.3881"/>
    <n v="1"/>
    <n v="33"/>
    <n v="34"/>
    <s v="Saturday"/>
    <s v="Mild Cold"/>
    <s v="Normal"/>
    <s v="Low"/>
    <s v="Evening"/>
  </r>
  <r>
    <n v="479"/>
    <d v="2011-01-21T00:00:00"/>
    <n v="1"/>
    <n v="0"/>
    <n v="1"/>
    <x v="23"/>
    <b v="0"/>
    <x v="6"/>
    <n v="1"/>
    <n v="0.06"/>
    <n v="4.5499999999999999E-2"/>
    <n v="0.38"/>
    <n v="0.32840000000000003"/>
    <n v="0"/>
    <n v="27"/>
    <n v="27"/>
    <s v="Saturday"/>
    <s v="Mild Cold"/>
    <s v="Normal"/>
    <s v="Low"/>
    <s v="Evening"/>
  </r>
  <r>
    <n v="480"/>
    <d v="2011-01-22T00:00:00"/>
    <n v="1"/>
    <n v="0"/>
    <n v="1"/>
    <x v="0"/>
    <b v="0"/>
    <x v="0"/>
    <n v="1"/>
    <n v="0.04"/>
    <n v="3.0300000000000001E-2"/>
    <n v="0.45"/>
    <n v="0.25369999999999998"/>
    <n v="0"/>
    <n v="13"/>
    <n v="13"/>
    <s v="Sunday"/>
    <s v="Mild Cold"/>
    <s v="Normal"/>
    <s v="Low"/>
    <s v="Night"/>
  </r>
  <r>
    <n v="481"/>
    <d v="2011-01-22T00:00:00"/>
    <n v="1"/>
    <n v="0"/>
    <n v="1"/>
    <x v="1"/>
    <b v="0"/>
    <x v="0"/>
    <n v="2"/>
    <n v="0.04"/>
    <n v="0"/>
    <n v="0.41"/>
    <n v="0.3881"/>
    <n v="3"/>
    <n v="9"/>
    <n v="12"/>
    <s v="Sunday"/>
    <s v="More Than Mild"/>
    <s v="Normal"/>
    <s v="Low"/>
    <s v="Night"/>
  </r>
  <r>
    <n v="482"/>
    <d v="2011-01-22T00:00:00"/>
    <n v="1"/>
    <n v="0"/>
    <n v="1"/>
    <x v="2"/>
    <b v="0"/>
    <x v="0"/>
    <n v="2"/>
    <n v="0.04"/>
    <n v="3.0300000000000001E-2"/>
    <n v="0.41"/>
    <n v="0.25369999999999998"/>
    <n v="0"/>
    <n v="11"/>
    <n v="11"/>
    <s v="Sunday"/>
    <s v="More Than Mild"/>
    <s v="Normal"/>
    <s v="Low"/>
    <s v="Night"/>
  </r>
  <r>
    <n v="483"/>
    <d v="2011-01-22T00:00:00"/>
    <n v="1"/>
    <n v="0"/>
    <n v="1"/>
    <x v="3"/>
    <b v="0"/>
    <x v="0"/>
    <n v="2"/>
    <n v="0.04"/>
    <n v="3.0300000000000001E-2"/>
    <n v="0.41"/>
    <n v="0.28360000000000002"/>
    <n v="1"/>
    <n v="6"/>
    <n v="7"/>
    <s v="Sunday"/>
    <s v="More Than Mild"/>
    <s v="Normal"/>
    <s v="Low"/>
    <s v="Night"/>
  </r>
  <r>
    <n v="484"/>
    <d v="2011-01-22T00:00:00"/>
    <n v="1"/>
    <n v="0"/>
    <n v="1"/>
    <x v="4"/>
    <b v="0"/>
    <x v="0"/>
    <n v="2"/>
    <n v="0.02"/>
    <n v="1.52E-2"/>
    <n v="0.48"/>
    <n v="0.29849999999999999"/>
    <n v="0"/>
    <n v="3"/>
    <n v="3"/>
    <s v="Sunday"/>
    <s v="More Than Mild"/>
    <s v="Normal"/>
    <s v="Low"/>
    <s v="Night"/>
  </r>
  <r>
    <n v="485"/>
    <d v="2011-01-22T00:00:00"/>
    <n v="1"/>
    <n v="0"/>
    <n v="1"/>
    <x v="6"/>
    <b v="0"/>
    <x v="0"/>
    <n v="2"/>
    <n v="0.02"/>
    <n v="3.0300000000000001E-2"/>
    <n v="0.44"/>
    <n v="0.22389999999999999"/>
    <n v="0"/>
    <n v="2"/>
    <n v="2"/>
    <s v="Sunday"/>
    <s v="More Than Mild"/>
    <s v="Normal"/>
    <s v="Low"/>
    <s v="Morning"/>
  </r>
  <r>
    <n v="486"/>
    <d v="2011-01-22T00:00:00"/>
    <n v="1"/>
    <n v="0"/>
    <n v="1"/>
    <x v="7"/>
    <b v="0"/>
    <x v="0"/>
    <n v="1"/>
    <n v="0.02"/>
    <n v="1.52E-2"/>
    <n v="0.44"/>
    <n v="0.28360000000000002"/>
    <n v="0"/>
    <n v="8"/>
    <n v="8"/>
    <s v="Sunday"/>
    <s v="Mild Cold"/>
    <s v="Rush Hour"/>
    <s v="Low"/>
    <s v="Morning"/>
  </r>
  <r>
    <n v="487"/>
    <d v="2011-01-22T00:00:00"/>
    <n v="1"/>
    <n v="0"/>
    <n v="1"/>
    <x v="8"/>
    <b v="0"/>
    <x v="0"/>
    <n v="1"/>
    <n v="0.02"/>
    <n v="0"/>
    <n v="0.44"/>
    <n v="0.32840000000000003"/>
    <n v="1"/>
    <n v="26"/>
    <n v="27"/>
    <s v="Sunday"/>
    <s v="Mild Cold"/>
    <s v="Rush Hour"/>
    <s v="Low"/>
    <s v="Morning"/>
  </r>
  <r>
    <n v="488"/>
    <d v="2011-01-22T00:00:00"/>
    <n v="1"/>
    <n v="0"/>
    <n v="1"/>
    <x v="9"/>
    <b v="0"/>
    <x v="0"/>
    <n v="1"/>
    <n v="0.04"/>
    <n v="3.0300000000000001E-2"/>
    <n v="0.41"/>
    <n v="0.25369999999999998"/>
    <n v="3"/>
    <n v="37"/>
    <n v="40"/>
    <s v="Sunday"/>
    <s v="Mild Cold"/>
    <s v="Rush Hour"/>
    <s v="Low"/>
    <s v="Morning"/>
  </r>
  <r>
    <n v="489"/>
    <d v="2011-01-22T00:00:00"/>
    <n v="1"/>
    <n v="0"/>
    <n v="1"/>
    <x v="10"/>
    <b v="0"/>
    <x v="0"/>
    <n v="2"/>
    <n v="0.04"/>
    <n v="6.0600000000000001E-2"/>
    <n v="0.41"/>
    <n v="0.16420000000000001"/>
    <n v="3"/>
    <n v="50"/>
    <n v="53"/>
    <s v="Sunday"/>
    <s v="More Than Mild"/>
    <s v="Normal"/>
    <s v="Medium"/>
    <s v="Morning"/>
  </r>
  <r>
    <n v="490"/>
    <d v="2011-01-22T00:00:00"/>
    <n v="1"/>
    <n v="0"/>
    <n v="1"/>
    <x v="11"/>
    <b v="0"/>
    <x v="0"/>
    <n v="2"/>
    <n v="0.06"/>
    <n v="7.5800000000000006E-2"/>
    <n v="0.38"/>
    <n v="0.1343"/>
    <n v="4"/>
    <n v="59"/>
    <n v="63"/>
    <s v="Sunday"/>
    <s v="More Than Mild"/>
    <s v="Normal"/>
    <s v="Medium"/>
    <s v="Morning"/>
  </r>
  <r>
    <n v="491"/>
    <d v="2011-01-22T00:00:00"/>
    <n v="1"/>
    <n v="0"/>
    <n v="1"/>
    <x v="12"/>
    <b v="0"/>
    <x v="0"/>
    <n v="2"/>
    <n v="0.06"/>
    <n v="0.1061"/>
    <n v="0.38"/>
    <n v="0.1045"/>
    <n v="10"/>
    <n v="60"/>
    <n v="70"/>
    <s v="Sunday"/>
    <s v="More Than Mild"/>
    <s v="Normal"/>
    <s v="Medium"/>
    <s v="Afternoon"/>
  </r>
  <r>
    <n v="492"/>
    <d v="2011-01-22T00:00:00"/>
    <n v="1"/>
    <n v="0"/>
    <n v="1"/>
    <x v="13"/>
    <b v="0"/>
    <x v="0"/>
    <n v="1"/>
    <n v="0.08"/>
    <n v="0.16669999999999999"/>
    <n v="0.35"/>
    <n v="0"/>
    <n v="12"/>
    <n v="72"/>
    <n v="84"/>
    <s v="Sunday"/>
    <s v="Mild Cold"/>
    <s v="Normal"/>
    <s v="Medium"/>
    <s v="Afternoon"/>
  </r>
  <r>
    <n v="493"/>
    <d v="2011-01-22T00:00:00"/>
    <n v="1"/>
    <n v="0"/>
    <n v="1"/>
    <x v="14"/>
    <b v="0"/>
    <x v="0"/>
    <n v="1"/>
    <n v="0.1"/>
    <n v="0.13639999999999999"/>
    <n v="0.33"/>
    <n v="0.1045"/>
    <n v="11"/>
    <n v="64"/>
    <n v="75"/>
    <s v="Sunday"/>
    <s v="Mild Cold"/>
    <s v="Normal"/>
    <s v="Medium"/>
    <s v="Afternoon"/>
  </r>
  <r>
    <n v="494"/>
    <d v="2011-01-22T00:00:00"/>
    <n v="1"/>
    <n v="0"/>
    <n v="1"/>
    <x v="15"/>
    <b v="0"/>
    <x v="0"/>
    <n v="1"/>
    <n v="0.12"/>
    <n v="0.1515"/>
    <n v="0.28000000000000003"/>
    <n v="0"/>
    <n v="10"/>
    <n v="93"/>
    <n v="103"/>
    <s v="Sunday"/>
    <s v="Mild Cold"/>
    <s v="Normal"/>
    <s v="Medium"/>
    <s v="Afternoon"/>
  </r>
  <r>
    <n v="495"/>
    <d v="2011-01-22T00:00:00"/>
    <n v="1"/>
    <n v="0"/>
    <n v="1"/>
    <x v="16"/>
    <b v="0"/>
    <x v="0"/>
    <n v="1"/>
    <n v="0.12"/>
    <n v="0.13639999999999999"/>
    <n v="0.28000000000000003"/>
    <n v="0.19400000000000001"/>
    <n v="11"/>
    <n v="72"/>
    <n v="83"/>
    <s v="Sunday"/>
    <s v="Mild Cold"/>
    <s v="Normal"/>
    <s v="Medium"/>
    <s v="Afternoon"/>
  </r>
  <r>
    <n v="496"/>
    <d v="2011-01-22T00:00:00"/>
    <n v="1"/>
    <n v="0"/>
    <n v="1"/>
    <x v="17"/>
    <b v="0"/>
    <x v="0"/>
    <n v="1"/>
    <n v="0.12"/>
    <n v="0.19700000000000001"/>
    <n v="0.28000000000000003"/>
    <n v="0"/>
    <n v="8"/>
    <n v="59"/>
    <n v="67"/>
    <s v="Sunday"/>
    <s v="Mild Cold"/>
    <s v="Rush Hour"/>
    <s v="Medium"/>
    <s v="Afternoon"/>
  </r>
  <r>
    <n v="497"/>
    <d v="2011-01-22T00:00:00"/>
    <n v="1"/>
    <n v="0"/>
    <n v="1"/>
    <x v="18"/>
    <b v="0"/>
    <x v="0"/>
    <n v="1"/>
    <n v="0.08"/>
    <n v="9.0899999999999995E-2"/>
    <n v="0.35"/>
    <n v="0.19400000000000001"/>
    <n v="0"/>
    <n v="54"/>
    <n v="54"/>
    <s v="Sunday"/>
    <s v="Mild Cold"/>
    <s v="Rush Hour"/>
    <s v="Medium"/>
    <s v="Evening"/>
  </r>
  <r>
    <n v="498"/>
    <d v="2011-01-22T00:00:00"/>
    <n v="1"/>
    <n v="0"/>
    <n v="1"/>
    <x v="19"/>
    <b v="0"/>
    <x v="0"/>
    <n v="1"/>
    <n v="0.08"/>
    <n v="0.1061"/>
    <n v="0.35"/>
    <n v="0.1343"/>
    <n v="6"/>
    <n v="53"/>
    <n v="59"/>
    <s v="Sunday"/>
    <s v="Mild Cold"/>
    <s v="Rush Hour"/>
    <s v="Medium"/>
    <s v="Evening"/>
  </r>
  <r>
    <n v="499"/>
    <d v="2011-01-22T00:00:00"/>
    <n v="1"/>
    <n v="0"/>
    <n v="1"/>
    <x v="20"/>
    <b v="0"/>
    <x v="0"/>
    <n v="1"/>
    <n v="0.06"/>
    <n v="7.5800000000000006E-2"/>
    <n v="0.45"/>
    <n v="0.16420000000000001"/>
    <n v="1"/>
    <n v="44"/>
    <n v="45"/>
    <s v="Sunday"/>
    <s v="Mild Cold"/>
    <s v="Normal"/>
    <s v="Low"/>
    <s v="Evening"/>
  </r>
  <r>
    <n v="500"/>
    <d v="2011-01-22T00:00:00"/>
    <n v="1"/>
    <n v="0"/>
    <n v="1"/>
    <x v="21"/>
    <b v="0"/>
    <x v="0"/>
    <n v="1"/>
    <n v="0.06"/>
    <n v="0.1061"/>
    <n v="0.41"/>
    <n v="8.9599999999999999E-2"/>
    <n v="0"/>
    <n v="39"/>
    <n v="39"/>
    <s v="Sunday"/>
    <s v="Mild Cold"/>
    <s v="Normal"/>
    <s v="Low"/>
    <s v="Evening"/>
  </r>
  <r>
    <n v="501"/>
    <d v="2011-01-22T00:00:00"/>
    <n v="1"/>
    <n v="0"/>
    <n v="1"/>
    <x v="22"/>
    <b v="0"/>
    <x v="0"/>
    <n v="1"/>
    <n v="0.06"/>
    <n v="0.1515"/>
    <n v="0.49"/>
    <n v="0"/>
    <n v="7"/>
    <n v="23"/>
    <n v="30"/>
    <s v="Sunday"/>
    <s v="Mild Cold"/>
    <s v="Normal"/>
    <s v="Low"/>
    <s v="Evening"/>
  </r>
  <r>
    <n v="502"/>
    <d v="2011-01-22T00:00:00"/>
    <n v="1"/>
    <n v="0"/>
    <n v="1"/>
    <x v="23"/>
    <b v="0"/>
    <x v="0"/>
    <n v="1"/>
    <n v="0.04"/>
    <n v="7.5800000000000006E-2"/>
    <n v="0.56999999999999995"/>
    <n v="0.1045"/>
    <n v="2"/>
    <n v="31"/>
    <n v="33"/>
    <s v="Sunday"/>
    <s v="Mild Cold"/>
    <s v="Normal"/>
    <s v="Low"/>
    <s v="Evening"/>
  </r>
  <r>
    <n v="503"/>
    <d v="2011-01-23T00:00:00"/>
    <n v="1"/>
    <n v="0"/>
    <n v="1"/>
    <x v="0"/>
    <b v="0"/>
    <x v="1"/>
    <n v="1"/>
    <n v="0.04"/>
    <n v="7.5800000000000006E-2"/>
    <n v="0.56999999999999995"/>
    <n v="0.1045"/>
    <n v="2"/>
    <n v="20"/>
    <n v="22"/>
    <s v="Monday"/>
    <s v="Mild Cold"/>
    <s v="Normal"/>
    <s v="Low"/>
    <s v="Night"/>
  </r>
  <r>
    <n v="504"/>
    <d v="2011-01-23T00:00:00"/>
    <n v="1"/>
    <n v="0"/>
    <n v="1"/>
    <x v="1"/>
    <b v="0"/>
    <x v="1"/>
    <n v="1"/>
    <n v="0.04"/>
    <n v="7.5800000000000006E-2"/>
    <n v="0.56999999999999995"/>
    <n v="0.1045"/>
    <n v="1"/>
    <n v="12"/>
    <n v="13"/>
    <s v="Monday"/>
    <s v="Mild Cold"/>
    <s v="Normal"/>
    <s v="Low"/>
    <s v="Night"/>
  </r>
  <r>
    <n v="505"/>
    <d v="2011-01-23T00:00:00"/>
    <n v="1"/>
    <n v="0"/>
    <n v="1"/>
    <x v="2"/>
    <b v="0"/>
    <x v="1"/>
    <n v="1"/>
    <n v="0.02"/>
    <n v="6.0600000000000001E-2"/>
    <n v="0.62"/>
    <n v="0.1343"/>
    <n v="3"/>
    <n v="15"/>
    <n v="18"/>
    <s v="Monday"/>
    <s v="Mild Cold"/>
    <s v="Normal"/>
    <s v="Low"/>
    <s v="Night"/>
  </r>
  <r>
    <n v="506"/>
    <d v="2011-01-23T00:00:00"/>
    <n v="1"/>
    <n v="0"/>
    <n v="1"/>
    <x v="3"/>
    <b v="0"/>
    <x v="1"/>
    <n v="1"/>
    <n v="0.02"/>
    <n v="6.0600000000000001E-2"/>
    <n v="0.62"/>
    <n v="0.1343"/>
    <n v="1"/>
    <n v="4"/>
    <n v="5"/>
    <s v="Monday"/>
    <s v="Mild Cold"/>
    <s v="Normal"/>
    <s v="Low"/>
    <s v="Night"/>
  </r>
  <r>
    <n v="507"/>
    <d v="2011-01-23T00:00:00"/>
    <n v="1"/>
    <n v="0"/>
    <n v="1"/>
    <x v="5"/>
    <b v="0"/>
    <x v="1"/>
    <n v="2"/>
    <n v="0.04"/>
    <n v="7.5800000000000006E-2"/>
    <n v="0.56999999999999995"/>
    <n v="0.1045"/>
    <n v="0"/>
    <n v="3"/>
    <n v="3"/>
    <s v="Monday"/>
    <s v="More Than Mild"/>
    <s v="Normal"/>
    <s v="Low"/>
    <s v="Night"/>
  </r>
  <r>
    <n v="508"/>
    <d v="2011-01-23T00:00:00"/>
    <n v="1"/>
    <n v="0"/>
    <n v="1"/>
    <x v="6"/>
    <b v="0"/>
    <x v="1"/>
    <n v="2"/>
    <n v="0.04"/>
    <n v="7.5800000000000006E-2"/>
    <n v="0.56999999999999995"/>
    <n v="0.1045"/>
    <n v="0"/>
    <n v="1"/>
    <n v="1"/>
    <s v="Monday"/>
    <s v="More Than Mild"/>
    <s v="Normal"/>
    <s v="Low"/>
    <s v="Morning"/>
  </r>
  <r>
    <n v="509"/>
    <d v="2011-01-23T00:00:00"/>
    <n v="1"/>
    <n v="0"/>
    <n v="1"/>
    <x v="7"/>
    <b v="0"/>
    <x v="1"/>
    <n v="1"/>
    <n v="0.08"/>
    <n v="0.1061"/>
    <n v="0.57999999999999996"/>
    <n v="0.16420000000000001"/>
    <n v="1"/>
    <n v="1"/>
    <n v="2"/>
    <s v="Monday"/>
    <s v="Mild Cold"/>
    <s v="Rush Hour"/>
    <s v="Low"/>
    <s v="Morning"/>
  </r>
  <r>
    <n v="510"/>
    <d v="2011-01-23T00:00:00"/>
    <n v="1"/>
    <n v="0"/>
    <n v="1"/>
    <x v="8"/>
    <b v="0"/>
    <x v="1"/>
    <n v="1"/>
    <n v="0.06"/>
    <n v="7.5800000000000006E-2"/>
    <n v="0.62"/>
    <n v="0.16420000000000001"/>
    <n v="2"/>
    <n v="17"/>
    <n v="19"/>
    <s v="Monday"/>
    <s v="Mild Cold"/>
    <s v="Rush Hour"/>
    <s v="Low"/>
    <s v="Morning"/>
  </r>
  <r>
    <n v="511"/>
    <d v="2011-01-23T00:00:00"/>
    <n v="1"/>
    <n v="0"/>
    <n v="1"/>
    <x v="9"/>
    <b v="0"/>
    <x v="1"/>
    <n v="1"/>
    <n v="0.1"/>
    <n v="7.5800000000000006E-2"/>
    <n v="0.54"/>
    <n v="0.35820000000000002"/>
    <n v="3"/>
    <n v="25"/>
    <n v="28"/>
    <s v="Monday"/>
    <s v="Mild Cold"/>
    <s v="Rush Hour"/>
    <s v="Low"/>
    <s v="Morning"/>
  </r>
  <r>
    <n v="512"/>
    <d v="2011-01-23T00:00:00"/>
    <n v="1"/>
    <n v="0"/>
    <n v="1"/>
    <x v="10"/>
    <b v="0"/>
    <x v="1"/>
    <n v="1"/>
    <n v="0.14000000000000001"/>
    <n v="0.1061"/>
    <n v="0.46"/>
    <n v="0.3881"/>
    <n v="7"/>
    <n v="51"/>
    <n v="58"/>
    <s v="Monday"/>
    <s v="Mild Cold"/>
    <s v="Normal"/>
    <s v="Medium"/>
    <s v="Morning"/>
  </r>
  <r>
    <n v="513"/>
    <d v="2011-01-23T00:00:00"/>
    <n v="1"/>
    <n v="0"/>
    <n v="1"/>
    <x v="11"/>
    <b v="0"/>
    <x v="1"/>
    <n v="1"/>
    <n v="0.14000000000000001"/>
    <n v="0.13639999999999999"/>
    <n v="0.43"/>
    <n v="0.22389999999999999"/>
    <n v="22"/>
    <n v="77"/>
    <n v="99"/>
    <s v="Monday"/>
    <s v="Mild Cold"/>
    <s v="Normal"/>
    <s v="Medium"/>
    <s v="Morning"/>
  </r>
  <r>
    <n v="514"/>
    <d v="2011-01-23T00:00:00"/>
    <n v="1"/>
    <n v="0"/>
    <n v="1"/>
    <x v="12"/>
    <b v="0"/>
    <x v="1"/>
    <n v="1"/>
    <n v="0.16"/>
    <n v="0.1212"/>
    <n v="0.37"/>
    <n v="0.4627"/>
    <n v="24"/>
    <n v="92"/>
    <n v="116"/>
    <s v="Monday"/>
    <s v="Mild Cold"/>
    <s v="Normal"/>
    <s v="Medium"/>
    <s v="Afternoon"/>
  </r>
  <r>
    <n v="515"/>
    <d v="2011-01-23T00:00:00"/>
    <n v="1"/>
    <n v="0"/>
    <n v="1"/>
    <x v="13"/>
    <b v="0"/>
    <x v="1"/>
    <n v="1"/>
    <n v="0.14000000000000001"/>
    <n v="0.1061"/>
    <n v="0.33"/>
    <n v="0.3881"/>
    <n v="12"/>
    <n v="75"/>
    <n v="87"/>
    <s v="Monday"/>
    <s v="Mild Cold"/>
    <s v="Normal"/>
    <s v="Medium"/>
    <s v="Afternoon"/>
  </r>
  <r>
    <n v="516"/>
    <d v="2011-01-23T00:00:00"/>
    <n v="1"/>
    <n v="0"/>
    <n v="1"/>
    <x v="14"/>
    <b v="0"/>
    <x v="1"/>
    <n v="1"/>
    <n v="0.16"/>
    <n v="0.13639999999999999"/>
    <n v="0.28000000000000003"/>
    <n v="0.35820000000000002"/>
    <n v="17"/>
    <n v="93"/>
    <n v="110"/>
    <s v="Monday"/>
    <s v="Mild Cold"/>
    <s v="Normal"/>
    <s v="Medium"/>
    <s v="Afternoon"/>
  </r>
  <r>
    <n v="517"/>
    <d v="2011-01-23T00:00:00"/>
    <n v="1"/>
    <n v="0"/>
    <n v="1"/>
    <x v="15"/>
    <b v="0"/>
    <x v="1"/>
    <n v="1"/>
    <n v="0.16"/>
    <n v="0.13639999999999999"/>
    <n v="0.28000000000000003"/>
    <n v="0.35820000000000002"/>
    <n v="13"/>
    <n v="64"/>
    <n v="77"/>
    <s v="Monday"/>
    <s v="Mild Cold"/>
    <s v="Normal"/>
    <s v="Medium"/>
    <s v="Afternoon"/>
  </r>
  <r>
    <n v="518"/>
    <d v="2011-01-23T00:00:00"/>
    <n v="1"/>
    <n v="0"/>
    <n v="1"/>
    <x v="16"/>
    <b v="0"/>
    <x v="1"/>
    <n v="1"/>
    <n v="0.16"/>
    <n v="0.13639999999999999"/>
    <n v="0.26"/>
    <n v="0.32840000000000003"/>
    <n v="9"/>
    <n v="56"/>
    <n v="65"/>
    <s v="Monday"/>
    <s v="Mild Cold"/>
    <s v="Normal"/>
    <s v="Medium"/>
    <s v="Afternoon"/>
  </r>
  <r>
    <n v="519"/>
    <d v="2011-01-23T00:00:00"/>
    <n v="1"/>
    <n v="0"/>
    <n v="1"/>
    <x v="17"/>
    <b v="0"/>
    <x v="1"/>
    <n v="1"/>
    <n v="0.14000000000000001"/>
    <n v="0.1061"/>
    <n v="0.26"/>
    <n v="0.3881"/>
    <n v="5"/>
    <n v="50"/>
    <n v="55"/>
    <s v="Monday"/>
    <s v="Mild Cold"/>
    <s v="Rush Hour"/>
    <s v="Medium"/>
    <s v="Afternoon"/>
  </r>
  <r>
    <n v="520"/>
    <d v="2011-01-23T00:00:00"/>
    <n v="1"/>
    <n v="0"/>
    <n v="1"/>
    <x v="18"/>
    <b v="0"/>
    <x v="1"/>
    <n v="1"/>
    <n v="0.12"/>
    <n v="0.1212"/>
    <n v="0.3"/>
    <n v="0.25369999999999998"/>
    <n v="5"/>
    <n v="44"/>
    <n v="49"/>
    <s v="Monday"/>
    <s v="Mild Cold"/>
    <s v="Rush Hour"/>
    <s v="Low"/>
    <s v="Evening"/>
  </r>
  <r>
    <n v="521"/>
    <d v="2011-01-23T00:00:00"/>
    <n v="1"/>
    <n v="0"/>
    <n v="1"/>
    <x v="19"/>
    <b v="0"/>
    <x v="1"/>
    <n v="1"/>
    <n v="0.12"/>
    <n v="0.1212"/>
    <n v="0.3"/>
    <n v="0.28360000000000002"/>
    <n v="5"/>
    <n v="45"/>
    <n v="50"/>
    <s v="Monday"/>
    <s v="Mild Cold"/>
    <s v="Rush Hour"/>
    <s v="Low"/>
    <s v="Evening"/>
  </r>
  <r>
    <n v="522"/>
    <d v="2011-01-23T00:00:00"/>
    <n v="1"/>
    <n v="0"/>
    <n v="1"/>
    <x v="20"/>
    <b v="0"/>
    <x v="1"/>
    <n v="1"/>
    <n v="0.1"/>
    <n v="0.1061"/>
    <n v="0.36"/>
    <n v="0.25369999999999998"/>
    <n v="4"/>
    <n v="31"/>
    <n v="35"/>
    <s v="Monday"/>
    <s v="Mild Cold"/>
    <s v="Normal"/>
    <s v="Low"/>
    <s v="Evening"/>
  </r>
  <r>
    <n v="523"/>
    <d v="2011-01-23T00:00:00"/>
    <n v="1"/>
    <n v="0"/>
    <n v="1"/>
    <x v="21"/>
    <b v="0"/>
    <x v="1"/>
    <n v="1"/>
    <n v="0.1"/>
    <n v="0.1061"/>
    <n v="0.36"/>
    <n v="0.19400000000000001"/>
    <n v="5"/>
    <n v="20"/>
    <n v="25"/>
    <s v="Monday"/>
    <s v="Mild Cold"/>
    <s v="Normal"/>
    <s v="Low"/>
    <s v="Evening"/>
  </r>
  <r>
    <n v="524"/>
    <d v="2011-01-23T00:00:00"/>
    <n v="1"/>
    <n v="0"/>
    <n v="1"/>
    <x v="22"/>
    <b v="0"/>
    <x v="1"/>
    <n v="1"/>
    <n v="0.08"/>
    <n v="9.0899999999999995E-2"/>
    <n v="0.38"/>
    <n v="0.19400000000000001"/>
    <n v="5"/>
    <n v="23"/>
    <n v="28"/>
    <s v="Monday"/>
    <s v="Mild Cold"/>
    <s v="Normal"/>
    <s v="Low"/>
    <s v="Evening"/>
  </r>
  <r>
    <n v="525"/>
    <d v="2011-01-23T00:00:00"/>
    <n v="1"/>
    <n v="0"/>
    <n v="1"/>
    <x v="23"/>
    <b v="0"/>
    <x v="1"/>
    <n v="1"/>
    <n v="0.06"/>
    <n v="6.0600000000000001E-2"/>
    <n v="0.41"/>
    <n v="0.22389999999999999"/>
    <n v="4"/>
    <n v="17"/>
    <n v="21"/>
    <s v="Monday"/>
    <s v="Mild Cold"/>
    <s v="Normal"/>
    <s v="Low"/>
    <s v="Evening"/>
  </r>
  <r>
    <n v="526"/>
    <d v="2011-01-24T00:00:00"/>
    <n v="1"/>
    <n v="0"/>
    <n v="1"/>
    <x v="0"/>
    <b v="0"/>
    <x v="2"/>
    <n v="1"/>
    <n v="0.06"/>
    <n v="6.0600000000000001E-2"/>
    <n v="0.41"/>
    <n v="0.19400000000000001"/>
    <n v="0"/>
    <n v="7"/>
    <n v="7"/>
    <s v="Tuesday"/>
    <s v="Mild Cold"/>
    <s v="Normal"/>
    <s v="Low"/>
    <s v="Night"/>
  </r>
  <r>
    <n v="527"/>
    <d v="2011-01-24T00:00:00"/>
    <n v="1"/>
    <n v="0"/>
    <n v="1"/>
    <x v="1"/>
    <b v="0"/>
    <x v="2"/>
    <n v="1"/>
    <n v="0.04"/>
    <n v="4.5499999999999999E-2"/>
    <n v="0.45"/>
    <n v="0.19400000000000001"/>
    <n v="0"/>
    <n v="1"/>
    <n v="1"/>
    <s v="Tuesday"/>
    <s v="Mild Cold"/>
    <s v="Normal"/>
    <s v="Low"/>
    <s v="Night"/>
  </r>
  <r>
    <n v="528"/>
    <d v="2011-01-24T00:00:00"/>
    <n v="1"/>
    <n v="0"/>
    <n v="1"/>
    <x v="3"/>
    <b v="0"/>
    <x v="2"/>
    <n v="1"/>
    <n v="0.04"/>
    <n v="3.0300000000000001E-2"/>
    <n v="0.45"/>
    <n v="0.25369999999999998"/>
    <n v="0"/>
    <n v="1"/>
    <n v="1"/>
    <s v="Tuesday"/>
    <s v="Mild Cold"/>
    <s v="Normal"/>
    <s v="Low"/>
    <s v="Night"/>
  </r>
  <r>
    <n v="529"/>
    <d v="2011-01-24T00:00:00"/>
    <n v="1"/>
    <n v="0"/>
    <n v="1"/>
    <x v="4"/>
    <b v="0"/>
    <x v="2"/>
    <n v="1"/>
    <n v="0.02"/>
    <n v="6.0600000000000001E-2"/>
    <n v="0.48"/>
    <n v="0.1343"/>
    <n v="0"/>
    <n v="1"/>
    <n v="1"/>
    <s v="Tuesday"/>
    <s v="Mild Cold"/>
    <s v="Normal"/>
    <s v="Low"/>
    <s v="Night"/>
  </r>
  <r>
    <n v="530"/>
    <d v="2011-01-24T00:00:00"/>
    <n v="1"/>
    <n v="0"/>
    <n v="1"/>
    <x v="5"/>
    <b v="0"/>
    <x v="2"/>
    <n v="1"/>
    <n v="0.02"/>
    <n v="6.0600000000000001E-2"/>
    <n v="0.48"/>
    <n v="0.1343"/>
    <n v="0"/>
    <n v="5"/>
    <n v="5"/>
    <s v="Tuesday"/>
    <s v="Mild Cold"/>
    <s v="Normal"/>
    <s v="Low"/>
    <s v="Night"/>
  </r>
  <r>
    <n v="531"/>
    <d v="2011-01-24T00:00:00"/>
    <n v="1"/>
    <n v="0"/>
    <n v="1"/>
    <x v="6"/>
    <b v="0"/>
    <x v="2"/>
    <n v="1"/>
    <n v="0.02"/>
    <n v="7.5800000000000006E-2"/>
    <n v="0.48"/>
    <n v="8.9599999999999999E-2"/>
    <n v="0"/>
    <n v="15"/>
    <n v="15"/>
    <s v="Tuesday"/>
    <s v="Mild Cold"/>
    <s v="Normal"/>
    <s v="Low"/>
    <s v="Morning"/>
  </r>
  <r>
    <n v="532"/>
    <d v="2011-01-24T00:00:00"/>
    <n v="1"/>
    <n v="0"/>
    <n v="1"/>
    <x v="7"/>
    <b v="0"/>
    <x v="2"/>
    <n v="1"/>
    <n v="0.02"/>
    <n v="0.1212"/>
    <n v="0.48"/>
    <n v="0"/>
    <n v="5"/>
    <n v="79"/>
    <n v="84"/>
    <s v="Tuesday"/>
    <s v="Mild Cold"/>
    <s v="Rush Hour"/>
    <s v="Medium"/>
    <s v="Morning"/>
  </r>
  <r>
    <n v="533"/>
    <d v="2011-01-24T00:00:00"/>
    <n v="1"/>
    <n v="0"/>
    <n v="1"/>
    <x v="8"/>
    <b v="0"/>
    <x v="2"/>
    <n v="1"/>
    <n v="0.04"/>
    <n v="0.13639999999999999"/>
    <n v="0.49"/>
    <n v="0"/>
    <n v="6"/>
    <n v="171"/>
    <n v="177"/>
    <s v="Tuesday"/>
    <s v="Mild Cold"/>
    <s v="Rush Hour"/>
    <s v="High"/>
    <s v="Morning"/>
  </r>
  <r>
    <n v="534"/>
    <d v="2011-01-24T00:00:00"/>
    <n v="1"/>
    <n v="0"/>
    <n v="1"/>
    <x v="9"/>
    <b v="0"/>
    <x v="2"/>
    <n v="1"/>
    <n v="0.06"/>
    <n v="0.1515"/>
    <n v="0.41"/>
    <n v="0"/>
    <n v="4"/>
    <n v="98"/>
    <n v="102"/>
    <s v="Tuesday"/>
    <s v="Mild Cold"/>
    <s v="Rush Hour"/>
    <s v="Medium"/>
    <s v="Morning"/>
  </r>
  <r>
    <n v="535"/>
    <d v="2011-01-24T00:00:00"/>
    <n v="1"/>
    <n v="0"/>
    <n v="1"/>
    <x v="10"/>
    <b v="0"/>
    <x v="2"/>
    <n v="1"/>
    <n v="0.1"/>
    <n v="0.13639999999999999"/>
    <n v="0.42"/>
    <n v="0"/>
    <n v="6"/>
    <n v="34"/>
    <n v="40"/>
    <s v="Tuesday"/>
    <s v="Mild Cold"/>
    <s v="Normal"/>
    <s v="Low"/>
    <s v="Morning"/>
  </r>
  <r>
    <n v="536"/>
    <d v="2011-01-24T00:00:00"/>
    <n v="1"/>
    <n v="0"/>
    <n v="1"/>
    <x v="11"/>
    <b v="0"/>
    <x v="2"/>
    <n v="1"/>
    <n v="0.1"/>
    <n v="0.1212"/>
    <n v="0.46"/>
    <n v="0.1343"/>
    <n v="3"/>
    <n v="43"/>
    <n v="46"/>
    <s v="Tuesday"/>
    <s v="Mild Cold"/>
    <s v="Normal"/>
    <s v="Low"/>
    <s v="Morning"/>
  </r>
  <r>
    <n v="537"/>
    <d v="2011-01-24T00:00:00"/>
    <n v="1"/>
    <n v="0"/>
    <n v="1"/>
    <x v="12"/>
    <b v="0"/>
    <x v="2"/>
    <n v="2"/>
    <n v="0.12"/>
    <n v="0.13639999999999999"/>
    <n v="0.42"/>
    <n v="0.19400000000000001"/>
    <n v="11"/>
    <n v="52"/>
    <n v="63"/>
    <s v="Tuesday"/>
    <s v="More Than Mild"/>
    <s v="Normal"/>
    <s v="Medium"/>
    <s v="Afternoon"/>
  </r>
  <r>
    <n v="538"/>
    <d v="2011-01-24T00:00:00"/>
    <n v="1"/>
    <n v="0"/>
    <n v="1"/>
    <x v="13"/>
    <b v="0"/>
    <x v="2"/>
    <n v="2"/>
    <n v="0.14000000000000001"/>
    <n v="0.13639999999999999"/>
    <n v="0.43"/>
    <n v="0.22389999999999999"/>
    <n v="6"/>
    <n v="54"/>
    <n v="60"/>
    <s v="Tuesday"/>
    <s v="More Than Mild"/>
    <s v="Normal"/>
    <s v="Medium"/>
    <s v="Afternoon"/>
  </r>
  <r>
    <n v="539"/>
    <d v="2011-01-24T00:00:00"/>
    <n v="1"/>
    <n v="0"/>
    <n v="1"/>
    <x v="14"/>
    <b v="0"/>
    <x v="2"/>
    <n v="2"/>
    <n v="0.14000000000000001"/>
    <n v="0.13639999999999999"/>
    <n v="0.46"/>
    <n v="0.22389999999999999"/>
    <n v="2"/>
    <n v="43"/>
    <n v="45"/>
    <s v="Tuesday"/>
    <s v="More Than Mild"/>
    <s v="Normal"/>
    <s v="Low"/>
    <s v="Afternoon"/>
  </r>
  <r>
    <n v="540"/>
    <d v="2011-01-24T00:00:00"/>
    <n v="1"/>
    <n v="0"/>
    <n v="1"/>
    <x v="15"/>
    <b v="0"/>
    <x v="2"/>
    <n v="1"/>
    <n v="0.16"/>
    <n v="0.16669999999999999"/>
    <n v="0.4"/>
    <n v="0.16420000000000001"/>
    <n v="7"/>
    <n v="50"/>
    <n v="57"/>
    <s v="Tuesday"/>
    <s v="Mild Cold"/>
    <s v="Normal"/>
    <s v="Medium"/>
    <s v="Afternoon"/>
  </r>
  <r>
    <n v="541"/>
    <d v="2011-01-24T00:00:00"/>
    <n v="1"/>
    <n v="0"/>
    <n v="1"/>
    <x v="16"/>
    <b v="0"/>
    <x v="2"/>
    <n v="1"/>
    <n v="0.16"/>
    <n v="0.1515"/>
    <n v="0.47"/>
    <n v="0.25369999999999998"/>
    <n v="4"/>
    <n v="66"/>
    <n v="70"/>
    <s v="Tuesday"/>
    <s v="Mild Cold"/>
    <s v="Normal"/>
    <s v="Medium"/>
    <s v="Afternoon"/>
  </r>
  <r>
    <n v="542"/>
    <d v="2011-01-24T00:00:00"/>
    <n v="1"/>
    <n v="0"/>
    <n v="1"/>
    <x v="17"/>
    <b v="0"/>
    <x v="2"/>
    <n v="1"/>
    <n v="0.14000000000000001"/>
    <n v="0.1212"/>
    <n v="0.5"/>
    <n v="0.25369999999999998"/>
    <n v="6"/>
    <n v="178"/>
    <n v="184"/>
    <s v="Tuesday"/>
    <s v="Mild Cold"/>
    <s v="Rush Hour"/>
    <s v="High"/>
    <s v="Afternoon"/>
  </r>
  <r>
    <n v="543"/>
    <d v="2011-01-24T00:00:00"/>
    <n v="1"/>
    <n v="0"/>
    <n v="1"/>
    <x v="18"/>
    <b v="0"/>
    <x v="2"/>
    <n v="1"/>
    <n v="0.14000000000000001"/>
    <n v="0.13639999999999999"/>
    <n v="0.59"/>
    <n v="0.19400000000000001"/>
    <n v="8"/>
    <n v="145"/>
    <n v="153"/>
    <s v="Tuesday"/>
    <s v="Mild Cold"/>
    <s v="Rush Hour"/>
    <s v="High"/>
    <s v="Evening"/>
  </r>
  <r>
    <n v="544"/>
    <d v="2011-01-24T00:00:00"/>
    <n v="1"/>
    <n v="0"/>
    <n v="1"/>
    <x v="19"/>
    <b v="0"/>
    <x v="2"/>
    <n v="1"/>
    <n v="0.14000000000000001"/>
    <n v="0.1515"/>
    <n v="0.54"/>
    <n v="0.16420000000000001"/>
    <n v="5"/>
    <n v="101"/>
    <n v="106"/>
    <s v="Tuesday"/>
    <s v="Mild Cold"/>
    <s v="Rush Hour"/>
    <s v="Medium"/>
    <s v="Evening"/>
  </r>
  <r>
    <n v="545"/>
    <d v="2011-01-24T00:00:00"/>
    <n v="1"/>
    <n v="0"/>
    <n v="1"/>
    <x v="20"/>
    <b v="0"/>
    <x v="2"/>
    <n v="1"/>
    <n v="0.14000000000000001"/>
    <n v="0.13639999999999999"/>
    <n v="0.59"/>
    <n v="0.19400000000000001"/>
    <n v="1"/>
    <n v="80"/>
    <n v="81"/>
    <s v="Tuesday"/>
    <s v="Mild Cold"/>
    <s v="Normal"/>
    <s v="Medium"/>
    <s v="Evening"/>
  </r>
  <r>
    <n v="546"/>
    <d v="2011-01-24T00:00:00"/>
    <n v="1"/>
    <n v="0"/>
    <n v="1"/>
    <x v="21"/>
    <b v="0"/>
    <x v="2"/>
    <n v="1"/>
    <n v="0.14000000000000001"/>
    <n v="0.1515"/>
    <n v="0.63"/>
    <n v="0.16420000000000001"/>
    <n v="6"/>
    <n v="53"/>
    <n v="59"/>
    <s v="Tuesday"/>
    <s v="Mild Cold"/>
    <s v="Normal"/>
    <s v="Medium"/>
    <s v="Evening"/>
  </r>
  <r>
    <n v="547"/>
    <d v="2011-01-24T00:00:00"/>
    <n v="1"/>
    <n v="0"/>
    <n v="1"/>
    <x v="22"/>
    <b v="0"/>
    <x v="2"/>
    <n v="2"/>
    <n v="0.14000000000000001"/>
    <n v="0.13639999999999999"/>
    <n v="0.63"/>
    <n v="0.22389999999999999"/>
    <n v="3"/>
    <n v="32"/>
    <n v="35"/>
    <s v="Tuesday"/>
    <s v="More Than Mild"/>
    <s v="Normal"/>
    <s v="Low"/>
    <s v="Evening"/>
  </r>
  <r>
    <n v="548"/>
    <d v="2011-01-24T00:00:00"/>
    <n v="1"/>
    <n v="0"/>
    <n v="1"/>
    <x v="23"/>
    <b v="0"/>
    <x v="2"/>
    <n v="2"/>
    <n v="0.16"/>
    <n v="0.1515"/>
    <n v="0.64"/>
    <n v="0.25369999999999998"/>
    <n v="3"/>
    <n v="21"/>
    <n v="24"/>
    <s v="Tuesday"/>
    <s v="More Than Mild"/>
    <s v="Normal"/>
    <s v="Low"/>
    <s v="Evening"/>
  </r>
  <r>
    <n v="549"/>
    <d v="2011-01-25T00:00:00"/>
    <n v="1"/>
    <n v="0"/>
    <n v="1"/>
    <x v="0"/>
    <b v="0"/>
    <x v="3"/>
    <n v="2"/>
    <n v="0.16"/>
    <n v="0.13639999999999999"/>
    <n v="0.69"/>
    <n v="0.28360000000000002"/>
    <n v="3"/>
    <n v="6"/>
    <n v="9"/>
    <s v="Wednesday"/>
    <s v="More Than Mild"/>
    <s v="Normal"/>
    <s v="Low"/>
    <s v="Night"/>
  </r>
  <r>
    <n v="550"/>
    <d v="2011-01-25T00:00:00"/>
    <n v="1"/>
    <n v="0"/>
    <n v="1"/>
    <x v="1"/>
    <b v="0"/>
    <x v="3"/>
    <n v="2"/>
    <n v="0.16"/>
    <n v="0.16669999999999999"/>
    <n v="0.69"/>
    <n v="0.16420000000000001"/>
    <n v="0"/>
    <n v="5"/>
    <n v="5"/>
    <s v="Wednesday"/>
    <s v="More Than Mild"/>
    <s v="Normal"/>
    <s v="Low"/>
    <s v="Night"/>
  </r>
  <r>
    <n v="551"/>
    <d v="2011-01-25T00:00:00"/>
    <n v="1"/>
    <n v="0"/>
    <n v="1"/>
    <x v="2"/>
    <b v="0"/>
    <x v="3"/>
    <n v="1"/>
    <n v="0.16"/>
    <n v="0.1515"/>
    <n v="0.69"/>
    <n v="0.22389999999999999"/>
    <n v="0"/>
    <n v="2"/>
    <n v="2"/>
    <s v="Wednesday"/>
    <s v="Mild Cold"/>
    <s v="Normal"/>
    <s v="Low"/>
    <s v="Night"/>
  </r>
  <r>
    <n v="552"/>
    <d v="2011-01-25T00:00:00"/>
    <n v="1"/>
    <n v="0"/>
    <n v="1"/>
    <x v="4"/>
    <b v="0"/>
    <x v="3"/>
    <n v="1"/>
    <n v="0.14000000000000001"/>
    <n v="0.16669999999999999"/>
    <n v="0.74"/>
    <n v="0.1045"/>
    <n v="0"/>
    <n v="1"/>
    <n v="1"/>
    <s v="Wednesday"/>
    <s v="Mild Cold"/>
    <s v="Normal"/>
    <s v="Low"/>
    <s v="Night"/>
  </r>
  <r>
    <n v="553"/>
    <d v="2011-01-25T00:00:00"/>
    <n v="1"/>
    <n v="0"/>
    <n v="1"/>
    <x v="5"/>
    <b v="0"/>
    <x v="3"/>
    <n v="1"/>
    <n v="0.14000000000000001"/>
    <n v="0.13639999999999999"/>
    <n v="0.74"/>
    <n v="0.22389999999999999"/>
    <n v="0"/>
    <n v="9"/>
    <n v="9"/>
    <s v="Wednesday"/>
    <s v="Mild Cold"/>
    <s v="Normal"/>
    <s v="Low"/>
    <s v="Night"/>
  </r>
  <r>
    <n v="554"/>
    <d v="2011-01-25T00:00:00"/>
    <n v="1"/>
    <n v="0"/>
    <n v="1"/>
    <x v="6"/>
    <b v="0"/>
    <x v="3"/>
    <n v="1"/>
    <n v="0.16"/>
    <n v="0.18179999999999999"/>
    <n v="0.74"/>
    <n v="0.1045"/>
    <n v="1"/>
    <n v="35"/>
    <n v="36"/>
    <s v="Wednesday"/>
    <s v="Mild Cold"/>
    <s v="Normal"/>
    <s v="Low"/>
    <s v="Morning"/>
  </r>
  <r>
    <n v="555"/>
    <d v="2011-01-25T00:00:00"/>
    <n v="1"/>
    <n v="0"/>
    <n v="1"/>
    <x v="7"/>
    <b v="0"/>
    <x v="3"/>
    <n v="1"/>
    <n v="0.16"/>
    <n v="0.1515"/>
    <n v="0.74"/>
    <n v="0.22389999999999999"/>
    <n v="5"/>
    <n v="103"/>
    <n v="108"/>
    <s v="Wednesday"/>
    <s v="Mild Cold"/>
    <s v="Rush Hour"/>
    <s v="Medium"/>
    <s v="Morning"/>
  </r>
  <r>
    <n v="556"/>
    <d v="2011-01-25T00:00:00"/>
    <n v="1"/>
    <n v="0"/>
    <n v="1"/>
    <x v="8"/>
    <b v="0"/>
    <x v="3"/>
    <n v="2"/>
    <n v="0.16"/>
    <n v="0.18179999999999999"/>
    <n v="0.74"/>
    <n v="0.1343"/>
    <n v="5"/>
    <n v="233"/>
    <n v="238"/>
    <s v="Wednesday"/>
    <s v="More Than Mild"/>
    <s v="Rush Hour"/>
    <s v="High"/>
    <s v="Morning"/>
  </r>
  <r>
    <n v="557"/>
    <d v="2011-01-25T00:00:00"/>
    <n v="1"/>
    <n v="0"/>
    <n v="1"/>
    <x v="9"/>
    <b v="0"/>
    <x v="3"/>
    <n v="2"/>
    <n v="0.2"/>
    <n v="0.2273"/>
    <n v="0.64"/>
    <n v="8.9599999999999999E-2"/>
    <n v="10"/>
    <n v="134"/>
    <n v="144"/>
    <s v="Wednesday"/>
    <s v="More Than Mild"/>
    <s v="Rush Hour"/>
    <s v="Medium"/>
    <s v="Morning"/>
  </r>
  <r>
    <n v="558"/>
    <d v="2011-01-25T00:00:00"/>
    <n v="1"/>
    <n v="0"/>
    <n v="1"/>
    <x v="10"/>
    <b v="0"/>
    <x v="3"/>
    <n v="2"/>
    <n v="0.22"/>
    <n v="0.2424"/>
    <n v="0.6"/>
    <n v="0.1045"/>
    <n v="6"/>
    <n v="49"/>
    <n v="55"/>
    <s v="Wednesday"/>
    <s v="More Than Mild"/>
    <s v="Normal"/>
    <s v="Medium"/>
    <s v="Morning"/>
  </r>
  <r>
    <n v="559"/>
    <d v="2011-01-25T00:00:00"/>
    <n v="1"/>
    <n v="0"/>
    <n v="1"/>
    <x v="11"/>
    <b v="0"/>
    <x v="3"/>
    <n v="2"/>
    <n v="0.24"/>
    <n v="0.2424"/>
    <n v="0.6"/>
    <n v="0.1343"/>
    <n v="6"/>
    <n v="55"/>
    <n v="61"/>
    <s v="Wednesday"/>
    <s v="More Than Mild"/>
    <s v="Normal"/>
    <s v="Medium"/>
    <s v="Morning"/>
  </r>
  <r>
    <n v="560"/>
    <d v="2011-01-25T00:00:00"/>
    <n v="1"/>
    <n v="0"/>
    <n v="1"/>
    <x v="12"/>
    <b v="0"/>
    <x v="3"/>
    <n v="2"/>
    <n v="0.26"/>
    <n v="0.28789999999999999"/>
    <n v="0.56000000000000005"/>
    <n v="8.9599999999999999E-2"/>
    <n v="21"/>
    <n v="85"/>
    <n v="106"/>
    <s v="Wednesday"/>
    <s v="More Than Mild"/>
    <s v="Normal"/>
    <s v="Medium"/>
    <s v="Afternoon"/>
  </r>
  <r>
    <n v="561"/>
    <d v="2011-01-25T00:00:00"/>
    <n v="1"/>
    <n v="0"/>
    <n v="1"/>
    <x v="13"/>
    <b v="0"/>
    <x v="3"/>
    <n v="2"/>
    <n v="0.26"/>
    <n v="0.2727"/>
    <n v="0.56000000000000005"/>
    <n v="0.1343"/>
    <n v="21"/>
    <n v="72"/>
    <n v="93"/>
    <s v="Wednesday"/>
    <s v="More Than Mild"/>
    <s v="Normal"/>
    <s v="Medium"/>
    <s v="Afternoon"/>
  </r>
  <r>
    <n v="562"/>
    <d v="2011-01-25T00:00:00"/>
    <n v="1"/>
    <n v="0"/>
    <n v="1"/>
    <x v="14"/>
    <b v="0"/>
    <x v="3"/>
    <n v="2"/>
    <n v="0.3"/>
    <n v="0.33329999999999999"/>
    <n v="0.45"/>
    <n v="0"/>
    <n v="11"/>
    <n v="57"/>
    <n v="68"/>
    <s v="Wednesday"/>
    <s v="More Than Mild"/>
    <s v="Normal"/>
    <s v="Medium"/>
    <s v="Afternoon"/>
  </r>
  <r>
    <n v="563"/>
    <d v="2011-01-25T00:00:00"/>
    <n v="1"/>
    <n v="0"/>
    <n v="1"/>
    <x v="15"/>
    <b v="0"/>
    <x v="3"/>
    <n v="2"/>
    <n v="0.32"/>
    <n v="0.34849999999999998"/>
    <n v="0.42"/>
    <n v="0"/>
    <n v="21"/>
    <n v="63"/>
    <n v="84"/>
    <s v="Wednesday"/>
    <s v="More Than Mild"/>
    <s v="Normal"/>
    <s v="Medium"/>
    <s v="Afternoon"/>
  </r>
  <r>
    <n v="564"/>
    <d v="2011-01-25T00:00:00"/>
    <n v="1"/>
    <n v="0"/>
    <n v="1"/>
    <x v="16"/>
    <b v="0"/>
    <x v="3"/>
    <n v="2"/>
    <n v="0.32"/>
    <n v="0.34849999999999998"/>
    <n v="0.42"/>
    <n v="0"/>
    <n v="14"/>
    <n v="102"/>
    <n v="116"/>
    <s v="Wednesday"/>
    <s v="More Than Mild"/>
    <s v="Normal"/>
    <s v="Medium"/>
    <s v="Afternoon"/>
  </r>
  <r>
    <n v="565"/>
    <d v="2011-01-25T00:00:00"/>
    <n v="1"/>
    <n v="0"/>
    <n v="1"/>
    <x v="17"/>
    <b v="0"/>
    <x v="3"/>
    <n v="1"/>
    <n v="0.3"/>
    <n v="0.33329999999999999"/>
    <n v="0.45"/>
    <n v="0"/>
    <n v="14"/>
    <n v="208"/>
    <n v="222"/>
    <s v="Wednesday"/>
    <s v="Mild Cold"/>
    <s v="Rush Hour"/>
    <s v="High"/>
    <s v="Afternoon"/>
  </r>
  <r>
    <n v="566"/>
    <d v="2011-01-25T00:00:00"/>
    <n v="1"/>
    <n v="0"/>
    <n v="1"/>
    <x v="18"/>
    <b v="0"/>
    <x v="3"/>
    <n v="2"/>
    <n v="0.3"/>
    <n v="0.31819999999999998"/>
    <n v="0.49"/>
    <n v="8.9599999999999999E-2"/>
    <n v="7"/>
    <n v="218"/>
    <n v="225"/>
    <s v="Wednesday"/>
    <s v="More Than Mild"/>
    <s v="Rush Hour"/>
    <s v="High"/>
    <s v="Evening"/>
  </r>
  <r>
    <n v="567"/>
    <d v="2011-01-25T00:00:00"/>
    <n v="1"/>
    <n v="0"/>
    <n v="1"/>
    <x v="19"/>
    <b v="0"/>
    <x v="3"/>
    <n v="2"/>
    <n v="0.26"/>
    <n v="0.2576"/>
    <n v="0.65"/>
    <n v="0.16420000000000001"/>
    <n v="13"/>
    <n v="133"/>
    <n v="146"/>
    <s v="Wednesday"/>
    <s v="More Than Mild"/>
    <s v="Rush Hour"/>
    <s v="Medium"/>
    <s v="Evening"/>
  </r>
  <r>
    <n v="568"/>
    <d v="2011-01-25T00:00:00"/>
    <n v="1"/>
    <n v="0"/>
    <n v="1"/>
    <x v="20"/>
    <b v="0"/>
    <x v="3"/>
    <n v="1"/>
    <n v="0.24"/>
    <n v="0.2273"/>
    <n v="0.65"/>
    <n v="0.19400000000000001"/>
    <n v="16"/>
    <n v="103"/>
    <n v="119"/>
    <s v="Wednesday"/>
    <s v="Mild Cold"/>
    <s v="Normal"/>
    <s v="Medium"/>
    <s v="Evening"/>
  </r>
  <r>
    <n v="569"/>
    <d v="2011-01-25T00:00:00"/>
    <n v="1"/>
    <n v="0"/>
    <n v="1"/>
    <x v="21"/>
    <b v="0"/>
    <x v="3"/>
    <n v="1"/>
    <n v="0.24"/>
    <n v="0.2273"/>
    <n v="0.65"/>
    <n v="0.19400000000000001"/>
    <n v="5"/>
    <n v="40"/>
    <n v="45"/>
    <s v="Wednesday"/>
    <s v="Mild Cold"/>
    <s v="Normal"/>
    <s v="Low"/>
    <s v="Evening"/>
  </r>
  <r>
    <n v="570"/>
    <d v="2011-01-25T00:00:00"/>
    <n v="1"/>
    <n v="0"/>
    <n v="1"/>
    <x v="22"/>
    <b v="0"/>
    <x v="3"/>
    <n v="1"/>
    <n v="0.22"/>
    <n v="0.2273"/>
    <n v="0.64"/>
    <n v="0.16420000000000001"/>
    <n v="4"/>
    <n v="49"/>
    <n v="53"/>
    <s v="Wednesday"/>
    <s v="Mild Cold"/>
    <s v="Normal"/>
    <s v="Medium"/>
    <s v="Evening"/>
  </r>
  <r>
    <n v="571"/>
    <d v="2011-01-25T00:00:00"/>
    <n v="1"/>
    <n v="0"/>
    <n v="1"/>
    <x v="23"/>
    <b v="0"/>
    <x v="3"/>
    <n v="2"/>
    <n v="0.22"/>
    <n v="0.2273"/>
    <n v="0.64"/>
    <n v="0.16420000000000001"/>
    <n v="3"/>
    <n v="37"/>
    <n v="40"/>
    <s v="Wednesday"/>
    <s v="More Than Mild"/>
    <s v="Normal"/>
    <s v="Low"/>
    <s v="Evening"/>
  </r>
  <r>
    <n v="572"/>
    <d v="2011-01-26T00:00:00"/>
    <n v="1"/>
    <n v="0"/>
    <n v="1"/>
    <x v="0"/>
    <b v="0"/>
    <x v="4"/>
    <n v="2"/>
    <n v="0.22"/>
    <n v="0.2273"/>
    <n v="0.69"/>
    <n v="0.1343"/>
    <n v="3"/>
    <n v="14"/>
    <n v="17"/>
    <s v="Thursday"/>
    <s v="More Than Mild"/>
    <s v="Normal"/>
    <s v="Low"/>
    <s v="Night"/>
  </r>
  <r>
    <n v="573"/>
    <d v="2011-01-26T00:00:00"/>
    <n v="1"/>
    <n v="0"/>
    <n v="1"/>
    <x v="1"/>
    <b v="0"/>
    <x v="4"/>
    <n v="2"/>
    <n v="0.24"/>
    <n v="0.2424"/>
    <n v="0.65"/>
    <n v="0.1343"/>
    <n v="0"/>
    <n v="5"/>
    <n v="5"/>
    <s v="Thursday"/>
    <s v="More Than Mild"/>
    <s v="Normal"/>
    <s v="Low"/>
    <s v="Night"/>
  </r>
  <r>
    <n v="574"/>
    <d v="2011-01-26T00:00:00"/>
    <n v="1"/>
    <n v="0"/>
    <n v="1"/>
    <x v="2"/>
    <b v="0"/>
    <x v="4"/>
    <n v="3"/>
    <n v="0.22"/>
    <n v="0.2273"/>
    <n v="0.69"/>
    <n v="0.19400000000000001"/>
    <n v="3"/>
    <n v="7"/>
    <n v="10"/>
    <s v="Thursday"/>
    <s v="Dark Cloude"/>
    <s v="Normal"/>
    <s v="Low"/>
    <s v="Night"/>
  </r>
  <r>
    <n v="575"/>
    <d v="2011-01-26T00:00:00"/>
    <n v="1"/>
    <n v="0"/>
    <n v="1"/>
    <x v="5"/>
    <b v="0"/>
    <x v="4"/>
    <n v="3"/>
    <n v="0.2"/>
    <n v="0.18179999999999999"/>
    <n v="0.86"/>
    <n v="0.28360000000000002"/>
    <n v="0"/>
    <n v="1"/>
    <n v="1"/>
    <s v="Thursday"/>
    <s v="Dark Cloude"/>
    <s v="Normal"/>
    <s v="Low"/>
    <s v="Night"/>
  </r>
  <r>
    <n v="576"/>
    <d v="2011-01-26T00:00:00"/>
    <n v="1"/>
    <n v="0"/>
    <n v="1"/>
    <x v="6"/>
    <b v="0"/>
    <x v="4"/>
    <n v="3"/>
    <n v="0.2"/>
    <n v="0.18179999999999999"/>
    <n v="0.86"/>
    <n v="0.28360000000000002"/>
    <n v="0"/>
    <n v="8"/>
    <n v="8"/>
    <s v="Thursday"/>
    <s v="Dark Cloude"/>
    <s v="Normal"/>
    <s v="Low"/>
    <s v="Morning"/>
  </r>
  <r>
    <n v="577"/>
    <d v="2011-01-26T00:00:00"/>
    <n v="1"/>
    <n v="0"/>
    <n v="1"/>
    <x v="7"/>
    <b v="0"/>
    <x v="4"/>
    <n v="3"/>
    <n v="0.22"/>
    <n v="0.21210000000000001"/>
    <n v="0.87"/>
    <n v="0.29849999999999999"/>
    <n v="1"/>
    <n v="29"/>
    <n v="30"/>
    <s v="Thursday"/>
    <s v="Dark Cloude"/>
    <s v="Rush Hour"/>
    <s v="Low"/>
    <s v="Morning"/>
  </r>
  <r>
    <n v="578"/>
    <d v="2011-01-26T00:00:00"/>
    <n v="1"/>
    <n v="0"/>
    <n v="1"/>
    <x v="8"/>
    <b v="0"/>
    <x v="4"/>
    <n v="3"/>
    <n v="0.22"/>
    <n v="0.21210000000000001"/>
    <n v="0.87"/>
    <n v="0.29849999999999999"/>
    <n v="3"/>
    <n v="69"/>
    <n v="72"/>
    <s v="Thursday"/>
    <s v="Dark Cloude"/>
    <s v="Rush Hour"/>
    <s v="Medium"/>
    <s v="Morning"/>
  </r>
  <r>
    <n v="579"/>
    <d v="2011-01-26T00:00:00"/>
    <n v="1"/>
    <n v="0"/>
    <n v="1"/>
    <x v="9"/>
    <b v="0"/>
    <x v="4"/>
    <n v="3"/>
    <n v="0.22"/>
    <n v="0.21210000000000001"/>
    <n v="0.87"/>
    <n v="0.29849999999999999"/>
    <n v="3"/>
    <n v="55"/>
    <n v="58"/>
    <s v="Thursday"/>
    <s v="Dark Cloude"/>
    <s v="Rush Hour"/>
    <s v="Medium"/>
    <s v="Morning"/>
  </r>
  <r>
    <n v="580"/>
    <d v="2011-01-26T00:00:00"/>
    <n v="1"/>
    <n v="0"/>
    <n v="1"/>
    <x v="10"/>
    <b v="0"/>
    <x v="4"/>
    <n v="3"/>
    <n v="0.22"/>
    <n v="0.21210000000000001"/>
    <n v="0.93"/>
    <n v="0.28360000000000002"/>
    <n v="2"/>
    <n v="26"/>
    <n v="28"/>
    <s v="Thursday"/>
    <s v="Dark Cloude"/>
    <s v="Normal"/>
    <s v="Low"/>
    <s v="Morning"/>
  </r>
  <r>
    <n v="581"/>
    <d v="2011-01-26T00:00:00"/>
    <n v="1"/>
    <n v="0"/>
    <n v="1"/>
    <x v="11"/>
    <b v="0"/>
    <x v="4"/>
    <n v="3"/>
    <n v="0.22"/>
    <n v="0.19700000000000001"/>
    <n v="0.93"/>
    <n v="0.32840000000000003"/>
    <n v="6"/>
    <n v="35"/>
    <n v="41"/>
    <s v="Thursday"/>
    <s v="Dark Cloude"/>
    <s v="Normal"/>
    <s v="Low"/>
    <s v="Morning"/>
  </r>
  <r>
    <n v="582"/>
    <d v="2011-01-26T00:00:00"/>
    <n v="1"/>
    <n v="0"/>
    <n v="1"/>
    <x v="12"/>
    <b v="0"/>
    <x v="4"/>
    <n v="3"/>
    <n v="0.22"/>
    <n v="0.19700000000000001"/>
    <n v="0.93"/>
    <n v="0.32840000000000003"/>
    <n v="7"/>
    <n v="41"/>
    <n v="48"/>
    <s v="Thursday"/>
    <s v="Dark Cloude"/>
    <s v="Normal"/>
    <s v="Low"/>
    <s v="Afternoon"/>
  </r>
  <r>
    <n v="583"/>
    <d v="2011-01-26T00:00:00"/>
    <n v="1"/>
    <n v="0"/>
    <n v="1"/>
    <x v="13"/>
    <b v="0"/>
    <x v="4"/>
    <n v="3"/>
    <n v="0.22"/>
    <n v="0.19700000000000001"/>
    <n v="0.93"/>
    <n v="0.32840000000000003"/>
    <n v="4"/>
    <n v="43"/>
    <n v="47"/>
    <s v="Thursday"/>
    <s v="Dark Cloude"/>
    <s v="Normal"/>
    <s v="Low"/>
    <s v="Afternoon"/>
  </r>
  <r>
    <n v="584"/>
    <d v="2011-01-26T00:00:00"/>
    <n v="1"/>
    <n v="0"/>
    <n v="1"/>
    <x v="14"/>
    <b v="0"/>
    <x v="4"/>
    <n v="3"/>
    <n v="0.22"/>
    <n v="0.19700000000000001"/>
    <n v="0.93"/>
    <n v="0.35820000000000002"/>
    <n v="0"/>
    <n v="36"/>
    <n v="36"/>
    <s v="Thursday"/>
    <s v="Dark Cloude"/>
    <s v="Normal"/>
    <s v="Low"/>
    <s v="Afternoon"/>
  </r>
  <r>
    <n v="585"/>
    <d v="2011-01-26T00:00:00"/>
    <n v="1"/>
    <n v="0"/>
    <n v="1"/>
    <x v="15"/>
    <b v="0"/>
    <x v="4"/>
    <n v="3"/>
    <n v="0.22"/>
    <n v="0.18179999999999999"/>
    <n v="0.93"/>
    <n v="0.4627"/>
    <n v="1"/>
    <n v="42"/>
    <n v="43"/>
    <s v="Thursday"/>
    <s v="Dark Cloude"/>
    <s v="Normal"/>
    <s v="Low"/>
    <s v="Afternoon"/>
  </r>
  <r>
    <n v="586"/>
    <d v="2011-01-26T00:00:00"/>
    <n v="1"/>
    <n v="0"/>
    <n v="1"/>
    <x v="16"/>
    <b v="0"/>
    <x v="4"/>
    <n v="4"/>
    <n v="0.22"/>
    <n v="0.19700000000000001"/>
    <n v="0.93"/>
    <n v="0.32840000000000003"/>
    <n v="1"/>
    <n v="35"/>
    <n v="36"/>
    <s v="Thursday"/>
    <s v="Thander Storm"/>
    <s v="Normal"/>
    <s v="Low"/>
    <s v="Afternoon"/>
  </r>
  <r>
    <n v="587"/>
    <d v="2011-01-26T00:00:00"/>
    <n v="1"/>
    <n v="0"/>
    <n v="1"/>
    <x v="17"/>
    <b v="0"/>
    <x v="4"/>
    <n v="3"/>
    <n v="0.2"/>
    <n v="0.18179999999999999"/>
    <n v="0.93"/>
    <n v="0.35820000000000002"/>
    <n v="0"/>
    <n v="26"/>
    <n v="26"/>
    <s v="Thursday"/>
    <s v="Dark Cloude"/>
    <s v="Rush Hour"/>
    <s v="Low"/>
    <s v="Afternoon"/>
  </r>
  <r>
    <n v="588"/>
    <d v="2011-01-27T00:00:00"/>
    <n v="1"/>
    <n v="0"/>
    <n v="1"/>
    <x v="16"/>
    <b v="0"/>
    <x v="5"/>
    <n v="1"/>
    <n v="0.22"/>
    <n v="0.2273"/>
    <n v="0.55000000000000004"/>
    <n v="0.19400000000000001"/>
    <n v="1"/>
    <n v="23"/>
    <n v="24"/>
    <s v="Friday"/>
    <s v="Mild Cold"/>
    <s v="Normal"/>
    <s v="Low"/>
    <s v="Afternoon"/>
  </r>
  <r>
    <n v="589"/>
    <d v="2011-01-27T00:00:00"/>
    <n v="1"/>
    <n v="0"/>
    <n v="1"/>
    <x v="17"/>
    <b v="0"/>
    <x v="5"/>
    <n v="1"/>
    <n v="0.22"/>
    <n v="0.2424"/>
    <n v="0.55000000000000004"/>
    <n v="0.1045"/>
    <n v="2"/>
    <n v="82"/>
    <n v="84"/>
    <s v="Friday"/>
    <s v="Mild Cold"/>
    <s v="Rush Hour"/>
    <s v="Medium"/>
    <s v="Afternoon"/>
  </r>
  <r>
    <n v="590"/>
    <d v="2011-01-27T00:00:00"/>
    <n v="1"/>
    <n v="0"/>
    <n v="1"/>
    <x v="18"/>
    <b v="0"/>
    <x v="5"/>
    <n v="1"/>
    <n v="0.2"/>
    <n v="0.2273"/>
    <n v="0.69"/>
    <n v="8.9599999999999999E-2"/>
    <n v="3"/>
    <n v="101"/>
    <n v="104"/>
    <s v="Friday"/>
    <s v="Mild Cold"/>
    <s v="Rush Hour"/>
    <s v="Medium"/>
    <s v="Evening"/>
  </r>
  <r>
    <n v="591"/>
    <d v="2011-01-27T00:00:00"/>
    <n v="1"/>
    <n v="0"/>
    <n v="1"/>
    <x v="19"/>
    <b v="0"/>
    <x v="5"/>
    <n v="1"/>
    <n v="0.2"/>
    <n v="0.2273"/>
    <n v="0.69"/>
    <n v="8.9599999999999999E-2"/>
    <n v="3"/>
    <n v="76"/>
    <n v="79"/>
    <s v="Friday"/>
    <s v="Mild Cold"/>
    <s v="Rush Hour"/>
    <s v="Medium"/>
    <s v="Evening"/>
  </r>
  <r>
    <n v="592"/>
    <d v="2011-01-27T00:00:00"/>
    <n v="1"/>
    <n v="0"/>
    <n v="1"/>
    <x v="20"/>
    <b v="0"/>
    <x v="5"/>
    <n v="1"/>
    <n v="0.18"/>
    <n v="0.21210000000000001"/>
    <n v="0.74"/>
    <n v="8.9599999999999999E-2"/>
    <n v="4"/>
    <n v="55"/>
    <n v="59"/>
    <s v="Friday"/>
    <s v="Mild Cold"/>
    <s v="Normal"/>
    <s v="Medium"/>
    <s v="Evening"/>
  </r>
  <r>
    <n v="593"/>
    <d v="2011-01-27T00:00:00"/>
    <n v="1"/>
    <n v="0"/>
    <n v="1"/>
    <x v="21"/>
    <b v="0"/>
    <x v="5"/>
    <n v="1"/>
    <n v="0.18"/>
    <n v="0.21210000000000001"/>
    <n v="0.74"/>
    <n v="8.9599999999999999E-2"/>
    <n v="2"/>
    <n v="36"/>
    <n v="38"/>
    <s v="Friday"/>
    <s v="Mild Cold"/>
    <s v="Normal"/>
    <s v="Low"/>
    <s v="Evening"/>
  </r>
  <r>
    <n v="594"/>
    <d v="2011-01-27T00:00:00"/>
    <n v="1"/>
    <n v="0"/>
    <n v="1"/>
    <x v="22"/>
    <b v="0"/>
    <x v="5"/>
    <n v="1"/>
    <n v="0.18"/>
    <n v="0.21210000000000001"/>
    <n v="0.74"/>
    <n v="8.9599999999999999E-2"/>
    <n v="0"/>
    <n v="27"/>
    <n v="27"/>
    <s v="Friday"/>
    <s v="Mild Cold"/>
    <s v="Normal"/>
    <s v="Low"/>
    <s v="Evening"/>
  </r>
  <r>
    <n v="595"/>
    <d v="2011-01-27T00:00:00"/>
    <n v="1"/>
    <n v="0"/>
    <n v="1"/>
    <x v="23"/>
    <b v="0"/>
    <x v="5"/>
    <n v="1"/>
    <n v="0.18"/>
    <n v="0.19700000000000001"/>
    <n v="0.8"/>
    <n v="0.16420000000000001"/>
    <n v="0"/>
    <n v="16"/>
    <n v="16"/>
    <s v="Friday"/>
    <s v="Mild Cold"/>
    <s v="Normal"/>
    <s v="Low"/>
    <s v="Evening"/>
  </r>
  <r>
    <n v="596"/>
    <d v="2011-01-28T00:00:00"/>
    <n v="1"/>
    <n v="0"/>
    <n v="1"/>
    <x v="0"/>
    <b v="0"/>
    <x v="6"/>
    <n v="2"/>
    <n v="0.2"/>
    <n v="0.21210000000000001"/>
    <n v="0.75"/>
    <n v="0.1343"/>
    <n v="0"/>
    <n v="9"/>
    <n v="9"/>
    <s v="Saturday"/>
    <s v="More Than Mild"/>
    <s v="Normal"/>
    <s v="Low"/>
    <s v="Night"/>
  </r>
  <r>
    <n v="597"/>
    <d v="2011-01-28T00:00:00"/>
    <n v="1"/>
    <n v="0"/>
    <n v="1"/>
    <x v="1"/>
    <b v="0"/>
    <x v="6"/>
    <n v="2"/>
    <n v="0.2"/>
    <n v="0.21210000000000001"/>
    <n v="0.75"/>
    <n v="0.1343"/>
    <n v="1"/>
    <n v="2"/>
    <n v="3"/>
    <s v="Saturday"/>
    <s v="More Than Mild"/>
    <s v="Normal"/>
    <s v="Low"/>
    <s v="Night"/>
  </r>
  <r>
    <n v="598"/>
    <d v="2011-01-28T00:00:00"/>
    <n v="1"/>
    <n v="0"/>
    <n v="1"/>
    <x v="2"/>
    <b v="0"/>
    <x v="6"/>
    <n v="2"/>
    <n v="0.2"/>
    <n v="0.21210000000000001"/>
    <n v="0.75"/>
    <n v="0.16420000000000001"/>
    <n v="0"/>
    <n v="2"/>
    <n v="2"/>
    <s v="Saturday"/>
    <s v="More Than Mild"/>
    <s v="Normal"/>
    <s v="Low"/>
    <s v="Night"/>
  </r>
  <r>
    <n v="599"/>
    <d v="2011-01-28T00:00:00"/>
    <n v="1"/>
    <n v="0"/>
    <n v="1"/>
    <x v="3"/>
    <b v="0"/>
    <x v="6"/>
    <n v="2"/>
    <n v="0.2"/>
    <n v="0.2273"/>
    <n v="0.75"/>
    <n v="0.1045"/>
    <n v="1"/>
    <n v="0"/>
    <n v="1"/>
    <s v="Saturday"/>
    <s v="More Than Mild"/>
    <s v="Normal"/>
    <s v="Low"/>
    <s v="Night"/>
  </r>
  <r>
    <n v="600"/>
    <d v="2011-01-28T00:00:00"/>
    <n v="1"/>
    <n v="0"/>
    <n v="1"/>
    <x v="5"/>
    <b v="0"/>
    <x v="6"/>
    <n v="2"/>
    <n v="0.18"/>
    <n v="0.21210000000000001"/>
    <n v="0.8"/>
    <n v="0.1045"/>
    <n v="0"/>
    <n v="4"/>
    <n v="4"/>
    <s v="Saturday"/>
    <s v="More Than Mild"/>
    <s v="Normal"/>
    <s v="Low"/>
    <s v="Night"/>
  </r>
  <r>
    <n v="601"/>
    <d v="2011-01-28T00:00:00"/>
    <n v="1"/>
    <n v="0"/>
    <n v="1"/>
    <x v="6"/>
    <b v="0"/>
    <x v="6"/>
    <n v="2"/>
    <n v="0.18"/>
    <n v="0.19700000000000001"/>
    <n v="0.8"/>
    <n v="0.1343"/>
    <n v="0"/>
    <n v="16"/>
    <n v="16"/>
    <s v="Saturday"/>
    <s v="More Than Mild"/>
    <s v="Normal"/>
    <s v="Low"/>
    <s v="Morning"/>
  </r>
  <r>
    <n v="602"/>
    <d v="2011-01-28T00:00:00"/>
    <n v="1"/>
    <n v="0"/>
    <n v="1"/>
    <x v="7"/>
    <b v="0"/>
    <x v="6"/>
    <n v="2"/>
    <n v="0.16"/>
    <n v="0.19700000000000001"/>
    <n v="0.86"/>
    <n v="8.9599999999999999E-2"/>
    <n v="2"/>
    <n v="58"/>
    <n v="60"/>
    <s v="Saturday"/>
    <s v="More Than Mild"/>
    <s v="Rush Hour"/>
    <s v="Medium"/>
    <s v="Morning"/>
  </r>
  <r>
    <n v="603"/>
    <d v="2011-01-28T00:00:00"/>
    <n v="1"/>
    <n v="0"/>
    <n v="1"/>
    <x v="8"/>
    <b v="0"/>
    <x v="6"/>
    <n v="2"/>
    <n v="0.16"/>
    <n v="0.19700000000000001"/>
    <n v="0.86"/>
    <n v="8.9599999999999999E-2"/>
    <n v="2"/>
    <n v="155"/>
    <n v="157"/>
    <s v="Saturday"/>
    <s v="More Than Mild"/>
    <s v="Rush Hour"/>
    <s v="High"/>
    <s v="Morning"/>
  </r>
  <r>
    <n v="604"/>
    <d v="2011-01-28T00:00:00"/>
    <n v="1"/>
    <n v="0"/>
    <n v="1"/>
    <x v="9"/>
    <b v="0"/>
    <x v="6"/>
    <n v="3"/>
    <n v="0.18"/>
    <n v="0.21210000000000001"/>
    <n v="0.86"/>
    <n v="8.9599999999999999E-2"/>
    <n v="6"/>
    <n v="95"/>
    <n v="101"/>
    <s v="Saturday"/>
    <s v="Dark Cloude"/>
    <s v="Rush Hour"/>
    <s v="Medium"/>
    <s v="Morning"/>
  </r>
  <r>
    <n v="605"/>
    <d v="2011-01-28T00:00:00"/>
    <n v="1"/>
    <n v="0"/>
    <n v="1"/>
    <x v="10"/>
    <b v="0"/>
    <x v="6"/>
    <n v="3"/>
    <n v="0.18"/>
    <n v="0.21210000000000001"/>
    <n v="0.86"/>
    <n v="0.1045"/>
    <n v="0"/>
    <n v="49"/>
    <n v="49"/>
    <s v="Saturday"/>
    <s v="Dark Cloude"/>
    <s v="Normal"/>
    <s v="Low"/>
    <s v="Morning"/>
  </r>
  <r>
    <n v="606"/>
    <d v="2011-01-28T00:00:00"/>
    <n v="1"/>
    <n v="0"/>
    <n v="1"/>
    <x v="11"/>
    <b v="0"/>
    <x v="6"/>
    <n v="3"/>
    <n v="0.18"/>
    <n v="0.21210000000000001"/>
    <n v="0.93"/>
    <n v="0.1045"/>
    <n v="0"/>
    <n v="30"/>
    <n v="30"/>
    <s v="Saturday"/>
    <s v="Dark Cloude"/>
    <s v="Normal"/>
    <s v="Low"/>
    <s v="Morning"/>
  </r>
  <r>
    <n v="607"/>
    <d v="2011-01-28T00:00:00"/>
    <n v="1"/>
    <n v="0"/>
    <n v="1"/>
    <x v="12"/>
    <b v="0"/>
    <x v="6"/>
    <n v="3"/>
    <n v="0.18"/>
    <n v="0.21210000000000001"/>
    <n v="0.93"/>
    <n v="0.1045"/>
    <n v="1"/>
    <n v="28"/>
    <n v="29"/>
    <s v="Saturday"/>
    <s v="Dark Cloude"/>
    <s v="Normal"/>
    <s v="Low"/>
    <s v="Afternoon"/>
  </r>
  <r>
    <n v="608"/>
    <d v="2011-01-28T00:00:00"/>
    <n v="1"/>
    <n v="0"/>
    <n v="1"/>
    <x v="13"/>
    <b v="0"/>
    <x v="6"/>
    <n v="3"/>
    <n v="0.18"/>
    <n v="0.21210000000000001"/>
    <n v="0.93"/>
    <n v="0.1045"/>
    <n v="0"/>
    <n v="31"/>
    <n v="31"/>
    <s v="Saturday"/>
    <s v="Dark Cloude"/>
    <s v="Normal"/>
    <s v="Low"/>
    <s v="Afternoon"/>
  </r>
  <r>
    <n v="609"/>
    <d v="2011-01-28T00:00:00"/>
    <n v="1"/>
    <n v="0"/>
    <n v="1"/>
    <x v="14"/>
    <b v="0"/>
    <x v="6"/>
    <n v="3"/>
    <n v="0.22"/>
    <n v="0.2727"/>
    <n v="0.8"/>
    <n v="0"/>
    <n v="2"/>
    <n v="36"/>
    <n v="38"/>
    <s v="Saturday"/>
    <s v="Dark Cloude"/>
    <s v="Normal"/>
    <s v="Low"/>
    <s v="Afternoon"/>
  </r>
  <r>
    <n v="610"/>
    <d v="2011-01-28T00:00:00"/>
    <n v="1"/>
    <n v="0"/>
    <n v="1"/>
    <x v="15"/>
    <b v="0"/>
    <x v="6"/>
    <n v="2"/>
    <n v="0.2"/>
    <n v="0.2576"/>
    <n v="0.86"/>
    <n v="0"/>
    <n v="1"/>
    <n v="40"/>
    <n v="41"/>
    <s v="Saturday"/>
    <s v="More Than Mild"/>
    <s v="Normal"/>
    <s v="Low"/>
    <s v="Afternoon"/>
  </r>
  <r>
    <n v="620"/>
    <d v="2011-01-29T00:00:00"/>
    <n v="1"/>
    <n v="0"/>
    <n v="1"/>
    <x v="1"/>
    <b v="0"/>
    <x v="0"/>
    <n v="1"/>
    <n v="0.22"/>
    <n v="0.2273"/>
    <n v="0.64"/>
    <n v="0.19400000000000001"/>
    <n v="0"/>
    <n v="20"/>
    <n v="20"/>
    <s v="Sunday"/>
    <s v="Mild Cold"/>
    <s v="Normal"/>
    <s v="Low"/>
    <s v="Night"/>
  </r>
  <r>
    <n v="621"/>
    <d v="2011-01-29T00:00:00"/>
    <n v="1"/>
    <n v="0"/>
    <n v="1"/>
    <x v="2"/>
    <b v="0"/>
    <x v="0"/>
    <n v="1"/>
    <n v="0.22"/>
    <n v="0.2273"/>
    <n v="0.64"/>
    <n v="0.16420000000000001"/>
    <n v="0"/>
    <n v="15"/>
    <n v="15"/>
    <s v="Sunday"/>
    <s v="Mild Cold"/>
    <s v="Normal"/>
    <s v="Low"/>
    <s v="Night"/>
  </r>
  <r>
    <n v="622"/>
    <d v="2011-01-29T00:00:00"/>
    <n v="1"/>
    <n v="0"/>
    <n v="1"/>
    <x v="3"/>
    <b v="0"/>
    <x v="0"/>
    <n v="1"/>
    <n v="0.2"/>
    <n v="0.21210000000000001"/>
    <n v="0.64"/>
    <n v="0.1343"/>
    <n v="3"/>
    <n v="5"/>
    <n v="8"/>
    <s v="Sunday"/>
    <s v="Mild Cold"/>
    <s v="Normal"/>
    <s v="Low"/>
    <s v="Night"/>
  </r>
  <r>
    <n v="623"/>
    <d v="2011-01-29T00:00:00"/>
    <n v="1"/>
    <n v="0"/>
    <n v="1"/>
    <x v="4"/>
    <b v="0"/>
    <x v="0"/>
    <n v="1"/>
    <n v="0.16"/>
    <n v="0.18179999999999999"/>
    <n v="0.69"/>
    <n v="0.1045"/>
    <n v="1"/>
    <n v="2"/>
    <n v="3"/>
    <s v="Sunday"/>
    <s v="Mild Cold"/>
    <s v="Normal"/>
    <s v="Low"/>
    <s v="Night"/>
  </r>
  <r>
    <n v="624"/>
    <d v="2011-01-29T00:00:00"/>
    <n v="1"/>
    <n v="0"/>
    <n v="1"/>
    <x v="6"/>
    <b v="0"/>
    <x v="0"/>
    <n v="1"/>
    <n v="0.16"/>
    <n v="0.18179999999999999"/>
    <n v="0.64"/>
    <n v="0.1343"/>
    <n v="0"/>
    <n v="2"/>
    <n v="2"/>
    <s v="Sunday"/>
    <s v="Mild Cold"/>
    <s v="Normal"/>
    <s v="Low"/>
    <s v="Morning"/>
  </r>
  <r>
    <n v="625"/>
    <d v="2011-01-29T00:00:00"/>
    <n v="1"/>
    <n v="0"/>
    <n v="1"/>
    <x v="7"/>
    <b v="0"/>
    <x v="0"/>
    <n v="1"/>
    <n v="0.16"/>
    <n v="0.18179999999999999"/>
    <n v="0.59"/>
    <n v="0.1045"/>
    <n v="1"/>
    <n v="4"/>
    <n v="5"/>
    <s v="Sunday"/>
    <s v="Mild Cold"/>
    <s v="Rush Hour"/>
    <s v="Low"/>
    <s v="Morning"/>
  </r>
  <r>
    <n v="626"/>
    <d v="2011-01-29T00:00:00"/>
    <n v="1"/>
    <n v="0"/>
    <n v="1"/>
    <x v="8"/>
    <b v="0"/>
    <x v="0"/>
    <n v="1"/>
    <n v="0.18"/>
    <n v="0.19700000000000001"/>
    <n v="0.55000000000000004"/>
    <n v="0.16420000000000001"/>
    <n v="3"/>
    <n v="31"/>
    <n v="34"/>
    <s v="Sunday"/>
    <s v="Mild Cold"/>
    <s v="Rush Hour"/>
    <s v="Low"/>
    <s v="Morning"/>
  </r>
  <r>
    <n v="627"/>
    <d v="2011-01-29T00:00:00"/>
    <n v="1"/>
    <n v="0"/>
    <n v="1"/>
    <x v="9"/>
    <b v="0"/>
    <x v="0"/>
    <n v="1"/>
    <n v="0.18"/>
    <n v="0.21210000000000001"/>
    <n v="0.59"/>
    <n v="8.9599999999999999E-2"/>
    <n v="0"/>
    <n v="34"/>
    <n v="34"/>
    <s v="Sunday"/>
    <s v="Mild Cold"/>
    <s v="Rush Hour"/>
    <s v="Low"/>
    <s v="Morning"/>
  </r>
  <r>
    <n v="628"/>
    <d v="2011-01-29T00:00:00"/>
    <n v="1"/>
    <n v="0"/>
    <n v="1"/>
    <x v="10"/>
    <b v="0"/>
    <x v="0"/>
    <n v="2"/>
    <n v="0.18"/>
    <n v="0.21210000000000001"/>
    <n v="0.64"/>
    <n v="0.1045"/>
    <n v="4"/>
    <n v="51"/>
    <n v="55"/>
    <s v="Sunday"/>
    <s v="More Than Mild"/>
    <s v="Normal"/>
    <s v="Medium"/>
    <s v="Morning"/>
  </r>
  <r>
    <n v="629"/>
    <d v="2011-01-29T00:00:00"/>
    <n v="1"/>
    <n v="0"/>
    <n v="1"/>
    <x v="11"/>
    <b v="0"/>
    <x v="0"/>
    <n v="2"/>
    <n v="0.18"/>
    <n v="0.19700000000000001"/>
    <n v="0.64"/>
    <n v="0.1343"/>
    <n v="4"/>
    <n v="60"/>
    <n v="64"/>
    <s v="Sunday"/>
    <s v="More Than Mild"/>
    <s v="Normal"/>
    <s v="Medium"/>
    <s v="Morning"/>
  </r>
  <r>
    <n v="630"/>
    <d v="2011-01-29T00:00:00"/>
    <n v="1"/>
    <n v="0"/>
    <n v="1"/>
    <x v="12"/>
    <b v="0"/>
    <x v="0"/>
    <n v="2"/>
    <n v="0.2"/>
    <n v="0.19700000000000001"/>
    <n v="0.59"/>
    <n v="0.19400000000000001"/>
    <n v="12"/>
    <n v="66"/>
    <n v="78"/>
    <s v="Sunday"/>
    <s v="More Than Mild"/>
    <s v="Normal"/>
    <s v="Medium"/>
    <s v="Afternoon"/>
  </r>
  <r>
    <n v="631"/>
    <d v="2011-01-29T00:00:00"/>
    <n v="1"/>
    <n v="0"/>
    <n v="1"/>
    <x v="13"/>
    <b v="0"/>
    <x v="0"/>
    <n v="2"/>
    <n v="0.22"/>
    <n v="0.2273"/>
    <n v="0.55000000000000004"/>
    <n v="0.16420000000000001"/>
    <n v="9"/>
    <n v="56"/>
    <n v="65"/>
    <s v="Sunday"/>
    <s v="More Than Mild"/>
    <s v="Normal"/>
    <s v="Medium"/>
    <s v="Afternoon"/>
  </r>
  <r>
    <n v="632"/>
    <d v="2011-01-29T00:00:00"/>
    <n v="1"/>
    <n v="0"/>
    <n v="1"/>
    <x v="14"/>
    <b v="0"/>
    <x v="0"/>
    <n v="2"/>
    <n v="0.22"/>
    <n v="0.2273"/>
    <n v="0.6"/>
    <n v="0.1343"/>
    <n v="10"/>
    <n v="89"/>
    <n v="99"/>
    <s v="Sunday"/>
    <s v="More Than Mild"/>
    <s v="Normal"/>
    <s v="Medium"/>
    <s v="Afternoon"/>
  </r>
  <r>
    <n v="633"/>
    <d v="2011-01-29T00:00:00"/>
    <n v="1"/>
    <n v="0"/>
    <n v="1"/>
    <x v="15"/>
    <b v="0"/>
    <x v="0"/>
    <n v="1"/>
    <n v="0.22"/>
    <n v="0.21210000000000001"/>
    <n v="0.69"/>
    <n v="0.25369999999999998"/>
    <n v="22"/>
    <n v="98"/>
    <n v="120"/>
    <s v="Sunday"/>
    <s v="Mild Cold"/>
    <s v="Normal"/>
    <s v="Medium"/>
    <s v="Afternoon"/>
  </r>
  <r>
    <n v="634"/>
    <d v="2011-01-29T00:00:00"/>
    <n v="1"/>
    <n v="0"/>
    <n v="1"/>
    <x v="16"/>
    <b v="0"/>
    <x v="0"/>
    <n v="1"/>
    <n v="0.24"/>
    <n v="0.2424"/>
    <n v="0.6"/>
    <n v="0.16420000000000001"/>
    <n v="19"/>
    <n v="88"/>
    <n v="107"/>
    <s v="Sunday"/>
    <s v="Mild Cold"/>
    <s v="Normal"/>
    <s v="Medium"/>
    <s v="Afternoon"/>
  </r>
  <r>
    <n v="635"/>
    <d v="2011-01-29T00:00:00"/>
    <n v="1"/>
    <n v="0"/>
    <n v="1"/>
    <x v="17"/>
    <b v="0"/>
    <x v="0"/>
    <n v="1"/>
    <n v="0.24"/>
    <n v="0.28789999999999999"/>
    <n v="0.6"/>
    <n v="0"/>
    <n v="9"/>
    <n v="82"/>
    <n v="91"/>
    <s v="Sunday"/>
    <s v="Mild Cold"/>
    <s v="Rush Hour"/>
    <s v="Medium"/>
    <s v="Afternoon"/>
  </r>
  <r>
    <n v="636"/>
    <d v="2011-01-29T00:00:00"/>
    <n v="1"/>
    <n v="0"/>
    <n v="1"/>
    <x v="18"/>
    <b v="0"/>
    <x v="0"/>
    <n v="1"/>
    <n v="0.22"/>
    <n v="0.2273"/>
    <n v="0.69"/>
    <n v="0.1343"/>
    <n v="9"/>
    <n v="59"/>
    <n v="68"/>
    <s v="Sunday"/>
    <s v="Mild Cold"/>
    <s v="Rush Hour"/>
    <s v="Medium"/>
    <s v="Evening"/>
  </r>
  <r>
    <n v="637"/>
    <d v="2011-01-29T00:00:00"/>
    <n v="1"/>
    <n v="0"/>
    <n v="1"/>
    <x v="19"/>
    <b v="0"/>
    <x v="0"/>
    <n v="2"/>
    <n v="0.22"/>
    <n v="0.21210000000000001"/>
    <n v="0.69"/>
    <n v="0.25369999999999998"/>
    <n v="6"/>
    <n v="52"/>
    <n v="58"/>
    <s v="Sunday"/>
    <s v="More Than Mild"/>
    <s v="Rush Hour"/>
    <s v="Medium"/>
    <s v="Evening"/>
  </r>
  <r>
    <n v="638"/>
    <d v="2011-01-29T00:00:00"/>
    <n v="1"/>
    <n v="0"/>
    <n v="1"/>
    <x v="20"/>
    <b v="0"/>
    <x v="0"/>
    <n v="1"/>
    <n v="0.18"/>
    <n v="0.21210000000000001"/>
    <n v="0.74"/>
    <n v="8.9599999999999999E-2"/>
    <n v="1"/>
    <n v="42"/>
    <n v="43"/>
    <s v="Sunday"/>
    <s v="Mild Cold"/>
    <s v="Normal"/>
    <s v="Low"/>
    <s v="Evening"/>
  </r>
  <r>
    <n v="639"/>
    <d v="2011-01-29T00:00:00"/>
    <n v="1"/>
    <n v="0"/>
    <n v="1"/>
    <x v="21"/>
    <b v="0"/>
    <x v="0"/>
    <n v="1"/>
    <n v="0.18"/>
    <n v="0.21210000000000001"/>
    <n v="0.74"/>
    <n v="8.9599999999999999E-2"/>
    <n v="1"/>
    <n v="35"/>
    <n v="36"/>
    <s v="Sunday"/>
    <s v="Mild Cold"/>
    <s v="Normal"/>
    <s v="Low"/>
    <s v="Evening"/>
  </r>
  <r>
    <n v="640"/>
    <d v="2011-01-29T00:00:00"/>
    <n v="1"/>
    <n v="0"/>
    <n v="1"/>
    <x v="22"/>
    <b v="0"/>
    <x v="0"/>
    <n v="1"/>
    <n v="0.16"/>
    <n v="0.19700000000000001"/>
    <n v="0.8"/>
    <n v="8.9599999999999999E-2"/>
    <n v="4"/>
    <n v="28"/>
    <n v="32"/>
    <s v="Sunday"/>
    <s v="Mild Cold"/>
    <s v="Normal"/>
    <s v="Low"/>
    <s v="Evening"/>
  </r>
  <r>
    <n v="641"/>
    <d v="2011-01-29T00:00:00"/>
    <n v="1"/>
    <n v="0"/>
    <n v="1"/>
    <x v="23"/>
    <b v="0"/>
    <x v="0"/>
    <n v="1"/>
    <n v="0.16"/>
    <n v="0.19700000000000001"/>
    <n v="0.8"/>
    <n v="8.9599999999999999E-2"/>
    <n v="3"/>
    <n v="30"/>
    <n v="33"/>
    <s v="Sunday"/>
    <s v="Mild Cold"/>
    <s v="Normal"/>
    <s v="Low"/>
    <s v="Evening"/>
  </r>
  <r>
    <n v="642"/>
    <d v="2011-01-30T00:00:00"/>
    <n v="1"/>
    <n v="0"/>
    <n v="1"/>
    <x v="0"/>
    <b v="0"/>
    <x v="1"/>
    <n v="1"/>
    <n v="0.16"/>
    <n v="0.18179999999999999"/>
    <n v="0.8"/>
    <n v="0.1045"/>
    <n v="0"/>
    <n v="33"/>
    <n v="33"/>
    <s v="Monday"/>
    <s v="Mild Cold"/>
    <s v="Normal"/>
    <s v="Low"/>
    <s v="Night"/>
  </r>
  <r>
    <n v="643"/>
    <d v="2011-01-30T00:00:00"/>
    <n v="1"/>
    <n v="0"/>
    <n v="1"/>
    <x v="1"/>
    <b v="0"/>
    <x v="1"/>
    <n v="1"/>
    <n v="0.14000000000000001"/>
    <n v="0.21210000000000001"/>
    <n v="0.8"/>
    <n v="0"/>
    <n v="7"/>
    <n v="22"/>
    <n v="29"/>
    <s v="Monday"/>
    <s v="Mild Cold"/>
    <s v="Normal"/>
    <s v="Low"/>
    <s v="Night"/>
  </r>
  <r>
    <n v="644"/>
    <d v="2011-01-30T00:00:00"/>
    <n v="1"/>
    <n v="0"/>
    <n v="1"/>
    <x v="2"/>
    <b v="0"/>
    <x v="1"/>
    <n v="1"/>
    <n v="0.16"/>
    <n v="0.2273"/>
    <n v="0.8"/>
    <n v="0"/>
    <n v="1"/>
    <n v="10"/>
    <n v="11"/>
    <s v="Monday"/>
    <s v="Mild Cold"/>
    <s v="Normal"/>
    <s v="Low"/>
    <s v="Night"/>
  </r>
  <r>
    <n v="645"/>
    <d v="2011-01-30T00:00:00"/>
    <n v="1"/>
    <n v="0"/>
    <n v="1"/>
    <x v="3"/>
    <b v="0"/>
    <x v="1"/>
    <n v="1"/>
    <n v="0.14000000000000001"/>
    <n v="0.21210000000000001"/>
    <n v="0.93"/>
    <n v="0"/>
    <n v="1"/>
    <n v="7"/>
    <n v="8"/>
    <s v="Monday"/>
    <s v="Mild Cold"/>
    <s v="Normal"/>
    <s v="Low"/>
    <s v="Night"/>
  </r>
  <r>
    <n v="646"/>
    <d v="2011-01-30T00:00:00"/>
    <n v="1"/>
    <n v="0"/>
    <n v="1"/>
    <x v="4"/>
    <b v="0"/>
    <x v="1"/>
    <n v="1"/>
    <n v="0.14000000000000001"/>
    <n v="0.21210000000000001"/>
    <n v="0.93"/>
    <n v="0"/>
    <n v="0"/>
    <n v="1"/>
    <n v="1"/>
    <s v="Monday"/>
    <s v="Mild Cold"/>
    <s v="Normal"/>
    <s v="Low"/>
    <s v="Night"/>
  </r>
  <r>
    <n v="647"/>
    <d v="2011-01-30T00:00:00"/>
    <n v="1"/>
    <n v="0"/>
    <n v="1"/>
    <x v="5"/>
    <b v="0"/>
    <x v="1"/>
    <n v="1"/>
    <n v="0.14000000000000001"/>
    <n v="0.21210000000000001"/>
    <n v="0.86"/>
    <n v="0"/>
    <n v="0"/>
    <n v="3"/>
    <n v="3"/>
    <s v="Monday"/>
    <s v="Mild Cold"/>
    <s v="Normal"/>
    <s v="Low"/>
    <s v="Night"/>
  </r>
  <r>
    <n v="648"/>
    <d v="2011-01-30T00:00:00"/>
    <n v="1"/>
    <n v="0"/>
    <n v="1"/>
    <x v="7"/>
    <b v="0"/>
    <x v="1"/>
    <n v="1"/>
    <n v="0.14000000000000001"/>
    <n v="0.21210000000000001"/>
    <n v="0.86"/>
    <n v="0"/>
    <n v="0"/>
    <n v="3"/>
    <n v="3"/>
    <s v="Monday"/>
    <s v="Mild Cold"/>
    <s v="Rush Hour"/>
    <s v="Low"/>
    <s v="Morning"/>
  </r>
  <r>
    <n v="649"/>
    <d v="2011-01-30T00:00:00"/>
    <n v="1"/>
    <n v="0"/>
    <n v="1"/>
    <x v="8"/>
    <b v="0"/>
    <x v="1"/>
    <n v="2"/>
    <n v="0.14000000000000001"/>
    <n v="0.21210000000000001"/>
    <n v="0.86"/>
    <n v="0"/>
    <n v="1"/>
    <n v="11"/>
    <n v="12"/>
    <s v="Monday"/>
    <s v="More Than Mild"/>
    <s v="Rush Hour"/>
    <s v="Low"/>
    <s v="Morning"/>
  </r>
  <r>
    <n v="650"/>
    <d v="2011-01-30T00:00:00"/>
    <n v="1"/>
    <n v="0"/>
    <n v="1"/>
    <x v="9"/>
    <b v="0"/>
    <x v="1"/>
    <n v="2"/>
    <n v="0.16"/>
    <n v="0.2273"/>
    <n v="0.8"/>
    <n v="0"/>
    <n v="4"/>
    <n v="34"/>
    <n v="38"/>
    <s v="Monday"/>
    <s v="More Than Mild"/>
    <s v="Rush Hour"/>
    <s v="Low"/>
    <s v="Morning"/>
  </r>
  <r>
    <n v="651"/>
    <d v="2011-01-30T00:00:00"/>
    <n v="1"/>
    <n v="0"/>
    <n v="1"/>
    <x v="10"/>
    <b v="0"/>
    <x v="1"/>
    <n v="2"/>
    <n v="0.18"/>
    <n v="0.2424"/>
    <n v="0.8"/>
    <n v="0"/>
    <n v="7"/>
    <n v="57"/>
    <n v="64"/>
    <s v="Monday"/>
    <s v="More Than Mild"/>
    <s v="Normal"/>
    <s v="Medium"/>
    <s v="Morning"/>
  </r>
  <r>
    <n v="652"/>
    <d v="2011-01-30T00:00:00"/>
    <n v="1"/>
    <n v="0"/>
    <n v="1"/>
    <x v="11"/>
    <b v="0"/>
    <x v="1"/>
    <n v="1"/>
    <n v="0.22"/>
    <n v="0.2727"/>
    <n v="0.75"/>
    <n v="0"/>
    <n v="9"/>
    <n v="50"/>
    <n v="59"/>
    <s v="Monday"/>
    <s v="Mild Cold"/>
    <s v="Normal"/>
    <s v="Medium"/>
    <s v="Morning"/>
  </r>
  <r>
    <n v="653"/>
    <d v="2011-01-30T00:00:00"/>
    <n v="1"/>
    <n v="0"/>
    <n v="1"/>
    <x v="12"/>
    <b v="0"/>
    <x v="1"/>
    <n v="1"/>
    <n v="0.3"/>
    <n v="0.31819999999999998"/>
    <n v="0.52"/>
    <n v="0.1045"/>
    <n v="10"/>
    <n v="87"/>
    <n v="97"/>
    <s v="Monday"/>
    <s v="Mild Cold"/>
    <s v="Normal"/>
    <s v="Medium"/>
    <s v="Afternoon"/>
  </r>
  <r>
    <n v="654"/>
    <d v="2011-01-30T00:00:00"/>
    <n v="1"/>
    <n v="0"/>
    <n v="1"/>
    <x v="13"/>
    <b v="0"/>
    <x v="1"/>
    <n v="1"/>
    <n v="0.28000000000000003"/>
    <n v="0.28789999999999999"/>
    <n v="0.61"/>
    <n v="0.1045"/>
    <n v="13"/>
    <n v="71"/>
    <n v="84"/>
    <s v="Monday"/>
    <s v="Mild Cold"/>
    <s v="Normal"/>
    <s v="Medium"/>
    <s v="Afternoon"/>
  </r>
  <r>
    <n v="655"/>
    <d v="2011-01-30T00:00:00"/>
    <n v="1"/>
    <n v="0"/>
    <n v="1"/>
    <x v="14"/>
    <b v="0"/>
    <x v="1"/>
    <n v="1"/>
    <n v="0.28000000000000003"/>
    <n v="0.30299999999999999"/>
    <n v="0.61"/>
    <n v="8.9599999999999999E-2"/>
    <n v="18"/>
    <n v="104"/>
    <n v="122"/>
    <s v="Monday"/>
    <s v="Mild Cold"/>
    <s v="Normal"/>
    <s v="Medium"/>
    <s v="Afternoon"/>
  </r>
  <r>
    <n v="656"/>
    <d v="2011-01-30T00:00:00"/>
    <n v="1"/>
    <n v="0"/>
    <n v="1"/>
    <x v="15"/>
    <b v="0"/>
    <x v="1"/>
    <n v="1"/>
    <n v="0.3"/>
    <n v="0.33329999999999999"/>
    <n v="0.56000000000000005"/>
    <n v="0"/>
    <n v="14"/>
    <n v="95"/>
    <n v="109"/>
    <s v="Monday"/>
    <s v="Mild Cold"/>
    <s v="Normal"/>
    <s v="Medium"/>
    <s v="Afternoon"/>
  </r>
  <r>
    <n v="657"/>
    <d v="2011-01-30T00:00:00"/>
    <n v="1"/>
    <n v="0"/>
    <n v="1"/>
    <x v="16"/>
    <b v="0"/>
    <x v="1"/>
    <n v="1"/>
    <n v="0.3"/>
    <n v="0.33329999999999999"/>
    <n v="0.56000000000000005"/>
    <n v="0"/>
    <n v="19"/>
    <n v="104"/>
    <n v="123"/>
    <s v="Monday"/>
    <s v="Mild Cold"/>
    <s v="Normal"/>
    <s v="Medium"/>
    <s v="Afternoon"/>
  </r>
  <r>
    <n v="658"/>
    <d v="2011-01-30T00:00:00"/>
    <n v="1"/>
    <n v="0"/>
    <n v="1"/>
    <x v="17"/>
    <b v="0"/>
    <x v="1"/>
    <n v="1"/>
    <n v="0.3"/>
    <n v="0.28789999999999999"/>
    <n v="0.56000000000000005"/>
    <n v="0.19400000000000001"/>
    <n v="6"/>
    <n v="71"/>
    <n v="77"/>
    <s v="Monday"/>
    <s v="Mild Cold"/>
    <s v="Rush Hour"/>
    <s v="Medium"/>
    <s v="Afternoon"/>
  </r>
  <r>
    <n v="659"/>
    <d v="2011-01-30T00:00:00"/>
    <n v="1"/>
    <n v="0"/>
    <n v="1"/>
    <x v="18"/>
    <b v="0"/>
    <x v="1"/>
    <n v="1"/>
    <n v="0.26"/>
    <n v="0.2576"/>
    <n v="0.65"/>
    <n v="0.16420000000000001"/>
    <n v="8"/>
    <n v="57"/>
    <n v="65"/>
    <s v="Monday"/>
    <s v="Mild Cold"/>
    <s v="Rush Hour"/>
    <s v="Medium"/>
    <s v="Evening"/>
  </r>
  <r>
    <n v="660"/>
    <d v="2011-01-30T00:00:00"/>
    <n v="1"/>
    <n v="0"/>
    <n v="1"/>
    <x v="19"/>
    <b v="0"/>
    <x v="1"/>
    <n v="1"/>
    <n v="0.26"/>
    <n v="0.2576"/>
    <n v="0.65"/>
    <n v="0.19400000000000001"/>
    <n v="9"/>
    <n v="46"/>
    <n v="55"/>
    <s v="Monday"/>
    <s v="Mild Cold"/>
    <s v="Rush Hour"/>
    <s v="Medium"/>
    <s v="Evening"/>
  </r>
  <r>
    <n v="661"/>
    <d v="2011-01-30T00:00:00"/>
    <n v="1"/>
    <n v="0"/>
    <n v="1"/>
    <x v="20"/>
    <b v="0"/>
    <x v="1"/>
    <n v="2"/>
    <n v="0.26"/>
    <n v="0.2727"/>
    <n v="0.65"/>
    <n v="0.1045"/>
    <n v="3"/>
    <n v="30"/>
    <n v="33"/>
    <s v="Monday"/>
    <s v="More Than Mild"/>
    <s v="Normal"/>
    <s v="Low"/>
    <s v="Evening"/>
  </r>
  <r>
    <n v="662"/>
    <d v="2011-01-30T00:00:00"/>
    <n v="1"/>
    <n v="0"/>
    <n v="1"/>
    <x v="21"/>
    <b v="0"/>
    <x v="1"/>
    <n v="2"/>
    <n v="0.24"/>
    <n v="0.2424"/>
    <n v="0.7"/>
    <n v="0.16420000000000001"/>
    <n v="3"/>
    <n v="25"/>
    <n v="28"/>
    <s v="Monday"/>
    <s v="More Than Mild"/>
    <s v="Normal"/>
    <s v="Low"/>
    <s v="Evening"/>
  </r>
  <r>
    <n v="663"/>
    <d v="2011-01-30T00:00:00"/>
    <n v="1"/>
    <n v="0"/>
    <n v="1"/>
    <x v="22"/>
    <b v="0"/>
    <x v="1"/>
    <n v="2"/>
    <n v="0.24"/>
    <n v="0.2273"/>
    <n v="0.7"/>
    <n v="0.19400000000000001"/>
    <n v="2"/>
    <n v="19"/>
    <n v="21"/>
    <s v="Monday"/>
    <s v="More Than Mild"/>
    <s v="Normal"/>
    <s v="Low"/>
    <s v="Evening"/>
  </r>
  <r>
    <n v="664"/>
    <d v="2011-01-30T00:00:00"/>
    <n v="1"/>
    <n v="0"/>
    <n v="1"/>
    <x v="23"/>
    <b v="0"/>
    <x v="1"/>
    <n v="2"/>
    <n v="0.24"/>
    <n v="0.21210000000000001"/>
    <n v="0.65"/>
    <n v="0.28360000000000002"/>
    <n v="5"/>
    <n v="16"/>
    <n v="21"/>
    <s v="Monday"/>
    <s v="More Than Mild"/>
    <s v="Normal"/>
    <s v="Low"/>
    <s v="Evening"/>
  </r>
  <r>
    <n v="665"/>
    <d v="2011-01-31T00:00:00"/>
    <n v="1"/>
    <n v="0"/>
    <n v="1"/>
    <x v="0"/>
    <b v="0"/>
    <x v="2"/>
    <n v="2"/>
    <n v="0.24"/>
    <n v="0.2273"/>
    <n v="0.65"/>
    <n v="0.22389999999999999"/>
    <n v="1"/>
    <n v="6"/>
    <n v="7"/>
    <s v="Tuesday"/>
    <s v="More Than Mild"/>
    <s v="Normal"/>
    <s v="Low"/>
    <s v="Night"/>
  </r>
  <r>
    <n v="666"/>
    <d v="2011-01-31T00:00:00"/>
    <n v="1"/>
    <n v="0"/>
    <n v="1"/>
    <x v="1"/>
    <b v="0"/>
    <x v="2"/>
    <n v="1"/>
    <n v="0.22"/>
    <n v="0.21210000000000001"/>
    <n v="0.64"/>
    <n v="0.25369999999999998"/>
    <n v="2"/>
    <n v="5"/>
    <n v="7"/>
    <s v="Tuesday"/>
    <s v="Mild Cold"/>
    <s v="Normal"/>
    <s v="Low"/>
    <s v="Night"/>
  </r>
  <r>
    <n v="667"/>
    <d v="2011-01-31T00:00:00"/>
    <n v="1"/>
    <n v="0"/>
    <n v="1"/>
    <x v="2"/>
    <b v="0"/>
    <x v="2"/>
    <n v="1"/>
    <n v="0.22"/>
    <n v="0.2273"/>
    <n v="0.64"/>
    <n v="0.19400000000000001"/>
    <n v="0"/>
    <n v="1"/>
    <n v="1"/>
    <s v="Tuesday"/>
    <s v="Mild Cold"/>
    <s v="Normal"/>
    <s v="Low"/>
    <s v="Night"/>
  </r>
  <r>
    <n v="668"/>
    <d v="2011-01-31T00:00:00"/>
    <n v="1"/>
    <n v="0"/>
    <n v="1"/>
    <x v="3"/>
    <b v="0"/>
    <x v="2"/>
    <n v="1"/>
    <n v="0.22"/>
    <n v="0.2273"/>
    <n v="0.64"/>
    <n v="0.19400000000000001"/>
    <n v="0"/>
    <n v="2"/>
    <n v="2"/>
    <s v="Tuesday"/>
    <s v="Mild Cold"/>
    <s v="Normal"/>
    <s v="Low"/>
    <s v="Night"/>
  </r>
  <r>
    <n v="669"/>
    <d v="2011-01-31T00:00:00"/>
    <n v="1"/>
    <n v="0"/>
    <n v="1"/>
    <x v="4"/>
    <b v="0"/>
    <x v="2"/>
    <n v="1"/>
    <n v="0.2"/>
    <n v="0.19700000000000001"/>
    <n v="0.59"/>
    <n v="0.22389999999999999"/>
    <n v="0"/>
    <n v="2"/>
    <n v="2"/>
    <s v="Tuesday"/>
    <s v="Mild Cold"/>
    <s v="Normal"/>
    <s v="Low"/>
    <s v="Night"/>
  </r>
  <r>
    <n v="670"/>
    <d v="2011-01-31T00:00:00"/>
    <n v="1"/>
    <n v="0"/>
    <n v="1"/>
    <x v="5"/>
    <b v="0"/>
    <x v="2"/>
    <n v="1"/>
    <n v="0.18"/>
    <n v="0.16669999999999999"/>
    <n v="0.64"/>
    <n v="0.28360000000000002"/>
    <n v="0"/>
    <n v="8"/>
    <n v="8"/>
    <s v="Tuesday"/>
    <s v="Mild Cold"/>
    <s v="Normal"/>
    <s v="Low"/>
    <s v="Night"/>
  </r>
  <r>
    <n v="671"/>
    <d v="2011-01-31T00:00:00"/>
    <n v="1"/>
    <n v="0"/>
    <n v="1"/>
    <x v="6"/>
    <b v="0"/>
    <x v="2"/>
    <n v="1"/>
    <n v="0.16"/>
    <n v="0.13639999999999999"/>
    <n v="0.69"/>
    <n v="0.32840000000000003"/>
    <n v="0"/>
    <n v="37"/>
    <n v="37"/>
    <s v="Tuesday"/>
    <s v="Mild Cold"/>
    <s v="Normal"/>
    <s v="Low"/>
    <s v="Morning"/>
  </r>
  <r>
    <n v="672"/>
    <d v="2011-01-31T00:00:00"/>
    <n v="1"/>
    <n v="0"/>
    <n v="1"/>
    <x v="7"/>
    <b v="0"/>
    <x v="2"/>
    <n v="2"/>
    <n v="0.16"/>
    <n v="0.13639999999999999"/>
    <n v="0.64"/>
    <n v="0.28360000000000002"/>
    <n v="1"/>
    <n v="71"/>
    <n v="72"/>
    <s v="Tuesday"/>
    <s v="More Than Mild"/>
    <s v="Rush Hour"/>
    <s v="Medium"/>
    <s v="Morning"/>
  </r>
  <r>
    <n v="673"/>
    <d v="2011-01-31T00:00:00"/>
    <n v="1"/>
    <n v="0"/>
    <n v="1"/>
    <x v="8"/>
    <b v="0"/>
    <x v="2"/>
    <n v="2"/>
    <n v="0.16"/>
    <n v="0.13639999999999999"/>
    <n v="0.59"/>
    <n v="0.28360000000000002"/>
    <n v="3"/>
    <n v="182"/>
    <n v="185"/>
    <s v="Tuesday"/>
    <s v="More Than Mild"/>
    <s v="Rush Hour"/>
    <s v="High"/>
    <s v="Morning"/>
  </r>
  <r>
    <n v="674"/>
    <d v="2011-01-31T00:00:00"/>
    <n v="1"/>
    <n v="0"/>
    <n v="1"/>
    <x v="9"/>
    <b v="0"/>
    <x v="2"/>
    <n v="2"/>
    <n v="0.16"/>
    <n v="0.13639999999999999"/>
    <n v="0.59"/>
    <n v="0.29849999999999999"/>
    <n v="0"/>
    <n v="112"/>
    <n v="112"/>
    <s v="Tuesday"/>
    <s v="More Than Mild"/>
    <s v="Rush Hour"/>
    <s v="Medium"/>
    <s v="Morning"/>
  </r>
  <r>
    <n v="675"/>
    <d v="2011-01-31T00:00:00"/>
    <n v="1"/>
    <n v="0"/>
    <n v="1"/>
    <x v="10"/>
    <b v="0"/>
    <x v="2"/>
    <n v="2"/>
    <n v="0.16"/>
    <n v="0.1515"/>
    <n v="0.59"/>
    <n v="0.19400000000000001"/>
    <n v="1"/>
    <n v="68"/>
    <n v="69"/>
    <s v="Tuesday"/>
    <s v="More Than Mild"/>
    <s v="Normal"/>
    <s v="Medium"/>
    <s v="Morning"/>
  </r>
  <r>
    <n v="676"/>
    <d v="2011-01-31T00:00:00"/>
    <n v="1"/>
    <n v="0"/>
    <n v="1"/>
    <x v="11"/>
    <b v="0"/>
    <x v="2"/>
    <n v="2"/>
    <n v="0.16"/>
    <n v="0.1515"/>
    <n v="0.59"/>
    <n v="0.19400000000000001"/>
    <n v="2"/>
    <n v="46"/>
    <n v="48"/>
    <s v="Tuesday"/>
    <s v="More Than Mild"/>
    <s v="Normal"/>
    <s v="Low"/>
    <s v="Morning"/>
  </r>
  <r>
    <n v="677"/>
    <d v="2011-01-31T00:00:00"/>
    <n v="1"/>
    <n v="0"/>
    <n v="1"/>
    <x v="12"/>
    <b v="0"/>
    <x v="2"/>
    <n v="2"/>
    <n v="0.18"/>
    <n v="0.21210000000000001"/>
    <n v="0.55000000000000004"/>
    <n v="0.1045"/>
    <n v="6"/>
    <n v="62"/>
    <n v="68"/>
    <s v="Tuesday"/>
    <s v="More Than Mild"/>
    <s v="Normal"/>
    <s v="Medium"/>
    <s v="Afternoon"/>
  </r>
  <r>
    <n v="678"/>
    <d v="2011-01-31T00:00:00"/>
    <n v="1"/>
    <n v="0"/>
    <n v="1"/>
    <x v="13"/>
    <b v="0"/>
    <x v="2"/>
    <n v="2"/>
    <n v="0.16"/>
    <n v="0.2273"/>
    <n v="0.59"/>
    <n v="0"/>
    <n v="2"/>
    <n v="52"/>
    <n v="54"/>
    <s v="Tuesday"/>
    <s v="More Than Mild"/>
    <s v="Normal"/>
    <s v="Medium"/>
    <s v="Afternoon"/>
  </r>
  <r>
    <n v="679"/>
    <d v="2011-01-31T00:00:00"/>
    <n v="1"/>
    <n v="0"/>
    <n v="1"/>
    <x v="14"/>
    <b v="0"/>
    <x v="2"/>
    <n v="2"/>
    <n v="0.18"/>
    <n v="0.19700000000000001"/>
    <n v="0.55000000000000004"/>
    <n v="0.1343"/>
    <n v="1"/>
    <n v="85"/>
    <n v="86"/>
    <s v="Tuesday"/>
    <s v="More Than Mild"/>
    <s v="Normal"/>
    <s v="Medium"/>
    <s v="Afternoon"/>
  </r>
  <r>
    <n v="680"/>
    <d v="2011-01-31T00:00:00"/>
    <n v="1"/>
    <n v="0"/>
    <n v="1"/>
    <x v="15"/>
    <b v="0"/>
    <x v="2"/>
    <n v="2"/>
    <n v="0.16"/>
    <n v="0.18179999999999999"/>
    <n v="0.59"/>
    <n v="0.1343"/>
    <n v="3"/>
    <n v="41"/>
    <n v="44"/>
    <s v="Tuesday"/>
    <s v="More Than Mild"/>
    <s v="Normal"/>
    <s v="Low"/>
    <s v="Afternoon"/>
  </r>
  <r>
    <n v="681"/>
    <d v="2011-01-31T00:00:00"/>
    <n v="1"/>
    <n v="0"/>
    <n v="1"/>
    <x v="16"/>
    <b v="0"/>
    <x v="2"/>
    <n v="2"/>
    <n v="0.16"/>
    <n v="0.18179999999999999"/>
    <n v="0.56000000000000005"/>
    <n v="0.19400000000000001"/>
    <n v="3"/>
    <n v="83"/>
    <n v="86"/>
    <s v="Tuesday"/>
    <s v="More Than Mild"/>
    <s v="Normal"/>
    <s v="Medium"/>
    <s v="Afternoon"/>
  </r>
  <r>
    <n v="682"/>
    <d v="2011-01-31T00:00:00"/>
    <n v="1"/>
    <n v="0"/>
    <n v="1"/>
    <x v="17"/>
    <b v="0"/>
    <x v="2"/>
    <n v="2"/>
    <n v="0.16"/>
    <n v="0.1515"/>
    <n v="0.59"/>
    <n v="0.19400000000000001"/>
    <n v="6"/>
    <n v="155"/>
    <n v="161"/>
    <s v="Tuesday"/>
    <s v="More Than Mild"/>
    <s v="Rush Hour"/>
    <s v="High"/>
    <s v="Afternoon"/>
  </r>
  <r>
    <n v="683"/>
    <d v="2011-01-31T00:00:00"/>
    <n v="1"/>
    <n v="0"/>
    <n v="1"/>
    <x v="18"/>
    <b v="0"/>
    <x v="2"/>
    <n v="2"/>
    <n v="0.16"/>
    <n v="0.1515"/>
    <n v="0.55000000000000004"/>
    <n v="0.22389999999999999"/>
    <n v="3"/>
    <n v="153"/>
    <n v="156"/>
    <s v="Tuesday"/>
    <s v="More Than Mild"/>
    <s v="Rush Hour"/>
    <s v="High"/>
    <s v="Evening"/>
  </r>
  <r>
    <n v="684"/>
    <d v="2011-01-31T00:00:00"/>
    <n v="1"/>
    <n v="0"/>
    <n v="1"/>
    <x v="19"/>
    <b v="0"/>
    <x v="2"/>
    <n v="1"/>
    <n v="0.3"/>
    <n v="0.31819999999999998"/>
    <n v="0.61"/>
    <n v="0.1045"/>
    <n v="3"/>
    <n v="108"/>
    <n v="111"/>
    <s v="Tuesday"/>
    <s v="Mild Cold"/>
    <s v="Rush Hour"/>
    <s v="Medium"/>
    <s v="Evening"/>
  </r>
  <r>
    <n v="685"/>
    <d v="2011-01-31T00:00:00"/>
    <n v="1"/>
    <n v="0"/>
    <n v="1"/>
    <x v="20"/>
    <b v="0"/>
    <x v="2"/>
    <n v="3"/>
    <n v="0.16"/>
    <n v="0.16669999999999999"/>
    <n v="0.59"/>
    <n v="0.16420000000000001"/>
    <n v="0"/>
    <n v="78"/>
    <n v="78"/>
    <s v="Tuesday"/>
    <s v="Dark Cloude"/>
    <s v="Normal"/>
    <s v="Medium"/>
    <s v="Evening"/>
  </r>
  <r>
    <n v="686"/>
    <d v="2011-01-31T00:00:00"/>
    <n v="1"/>
    <n v="0"/>
    <n v="1"/>
    <x v="21"/>
    <b v="0"/>
    <x v="2"/>
    <n v="3"/>
    <n v="0.16"/>
    <n v="0.19700000000000001"/>
    <n v="0.59"/>
    <n v="8.9599999999999999E-2"/>
    <n v="3"/>
    <n v="53"/>
    <n v="56"/>
    <s v="Tuesday"/>
    <s v="Dark Cloude"/>
    <s v="Normal"/>
    <s v="Medium"/>
    <s v="Evening"/>
  </r>
  <r>
    <n v="687"/>
    <d v="2011-01-31T00:00:00"/>
    <n v="1"/>
    <n v="0"/>
    <n v="1"/>
    <x v="22"/>
    <b v="0"/>
    <x v="2"/>
    <n v="2"/>
    <n v="0.16"/>
    <n v="0.18179999999999999"/>
    <n v="0.59"/>
    <n v="0.1045"/>
    <n v="0"/>
    <n v="34"/>
    <n v="34"/>
    <s v="Tuesday"/>
    <s v="More Than Mild"/>
    <s v="Normal"/>
    <s v="Low"/>
    <s v="Evening"/>
  </r>
  <r>
    <n v="688"/>
    <d v="2011-01-31T00:00:00"/>
    <n v="1"/>
    <n v="0"/>
    <n v="1"/>
    <x v="23"/>
    <b v="0"/>
    <x v="2"/>
    <n v="2"/>
    <n v="0.16"/>
    <n v="0.19700000000000001"/>
    <n v="0.64"/>
    <n v="8.9599999999999999E-2"/>
    <n v="2"/>
    <n v="15"/>
    <n v="17"/>
    <s v="Tuesday"/>
    <s v="More Than Mild"/>
    <s v="Normal"/>
    <s v="Low"/>
    <s v="Evening"/>
  </r>
  <r>
    <n v="689"/>
    <d v="2011-02-01T00:00:00"/>
    <n v="1"/>
    <n v="0"/>
    <n v="2"/>
    <x v="0"/>
    <b v="0"/>
    <x v="3"/>
    <n v="2"/>
    <n v="0.16"/>
    <n v="0.18179999999999999"/>
    <n v="0.64"/>
    <n v="0.1045"/>
    <n v="2"/>
    <n v="6"/>
    <n v="8"/>
    <s v="Wednesday"/>
    <s v="More Than Mild"/>
    <s v="Normal"/>
    <s v="Low"/>
    <s v="Night"/>
  </r>
  <r>
    <n v="690"/>
    <d v="2011-02-01T00:00:00"/>
    <n v="1"/>
    <n v="0"/>
    <n v="2"/>
    <x v="1"/>
    <b v="0"/>
    <x v="3"/>
    <n v="2"/>
    <n v="0.16"/>
    <n v="0.18179999999999999"/>
    <n v="0.69"/>
    <n v="0.1045"/>
    <n v="0"/>
    <n v="3"/>
    <n v="3"/>
    <s v="Wednesday"/>
    <s v="More Than Mild"/>
    <s v="Normal"/>
    <s v="Low"/>
    <s v="Night"/>
  </r>
  <r>
    <n v="691"/>
    <d v="2011-02-01T00:00:00"/>
    <n v="1"/>
    <n v="0"/>
    <n v="2"/>
    <x v="2"/>
    <b v="0"/>
    <x v="3"/>
    <n v="2"/>
    <n v="0.16"/>
    <n v="0.2273"/>
    <n v="0.69"/>
    <n v="0"/>
    <n v="0"/>
    <n v="2"/>
    <n v="2"/>
    <s v="Wednesday"/>
    <s v="More Than Mild"/>
    <s v="Normal"/>
    <s v="Low"/>
    <s v="Night"/>
  </r>
  <r>
    <n v="692"/>
    <d v="2011-02-01T00:00:00"/>
    <n v="1"/>
    <n v="0"/>
    <n v="2"/>
    <x v="3"/>
    <b v="0"/>
    <x v="3"/>
    <n v="2"/>
    <n v="0.16"/>
    <n v="0.2273"/>
    <n v="0.69"/>
    <n v="0"/>
    <n v="0"/>
    <n v="2"/>
    <n v="2"/>
    <s v="Wednesday"/>
    <s v="More Than Mild"/>
    <s v="Normal"/>
    <s v="Low"/>
    <s v="Night"/>
  </r>
  <r>
    <n v="693"/>
    <d v="2011-02-01T00:00:00"/>
    <n v="1"/>
    <n v="0"/>
    <n v="2"/>
    <x v="5"/>
    <b v="0"/>
    <x v="3"/>
    <n v="3"/>
    <n v="0.14000000000000001"/>
    <n v="0.21210000000000001"/>
    <n v="0.93"/>
    <n v="0"/>
    <n v="0"/>
    <n v="3"/>
    <n v="3"/>
    <s v="Wednesday"/>
    <s v="Dark Cloude"/>
    <s v="Normal"/>
    <s v="Low"/>
    <s v="Night"/>
  </r>
  <r>
    <n v="694"/>
    <d v="2011-02-01T00:00:00"/>
    <n v="1"/>
    <n v="0"/>
    <n v="2"/>
    <x v="6"/>
    <b v="0"/>
    <x v="3"/>
    <n v="3"/>
    <n v="0.14000000000000001"/>
    <n v="0.21210000000000001"/>
    <n v="0.93"/>
    <n v="0"/>
    <n v="0"/>
    <n v="22"/>
    <n v="22"/>
    <s v="Wednesday"/>
    <s v="Dark Cloude"/>
    <s v="Normal"/>
    <s v="Low"/>
    <s v="Morning"/>
  </r>
  <r>
    <n v="695"/>
    <d v="2011-02-01T00:00:00"/>
    <n v="1"/>
    <n v="0"/>
    <n v="2"/>
    <x v="7"/>
    <b v="0"/>
    <x v="3"/>
    <n v="3"/>
    <n v="0.16"/>
    <n v="0.2273"/>
    <n v="0.93"/>
    <n v="0"/>
    <n v="0"/>
    <n v="52"/>
    <n v="52"/>
    <s v="Wednesday"/>
    <s v="Dark Cloude"/>
    <s v="Rush Hour"/>
    <s v="Medium"/>
    <s v="Morning"/>
  </r>
  <r>
    <n v="696"/>
    <d v="2011-02-01T00:00:00"/>
    <n v="1"/>
    <n v="0"/>
    <n v="2"/>
    <x v="8"/>
    <b v="0"/>
    <x v="3"/>
    <n v="3"/>
    <n v="0.16"/>
    <n v="0.2273"/>
    <n v="0.93"/>
    <n v="0"/>
    <n v="3"/>
    <n v="132"/>
    <n v="135"/>
    <s v="Wednesday"/>
    <s v="Dark Cloude"/>
    <s v="Rush Hour"/>
    <s v="Medium"/>
    <s v="Morning"/>
  </r>
  <r>
    <n v="697"/>
    <d v="2011-02-01T00:00:00"/>
    <n v="1"/>
    <n v="0"/>
    <n v="2"/>
    <x v="9"/>
    <b v="0"/>
    <x v="3"/>
    <n v="2"/>
    <n v="0.16"/>
    <n v="0.2273"/>
    <n v="0.93"/>
    <n v="0"/>
    <n v="2"/>
    <n v="114"/>
    <n v="116"/>
    <s v="Wednesday"/>
    <s v="More Than Mild"/>
    <s v="Rush Hour"/>
    <s v="Medium"/>
    <s v="Morning"/>
  </r>
  <r>
    <n v="698"/>
    <d v="2011-02-01T00:00:00"/>
    <n v="1"/>
    <n v="0"/>
    <n v="2"/>
    <x v="10"/>
    <b v="0"/>
    <x v="3"/>
    <n v="2"/>
    <n v="0.16"/>
    <n v="0.2273"/>
    <n v="0.93"/>
    <n v="0"/>
    <n v="0"/>
    <n v="47"/>
    <n v="47"/>
    <s v="Wednesday"/>
    <s v="More Than Mild"/>
    <s v="Normal"/>
    <s v="Low"/>
    <s v="Morning"/>
  </r>
  <r>
    <n v="699"/>
    <d v="2011-02-01T00:00:00"/>
    <n v="1"/>
    <n v="0"/>
    <n v="2"/>
    <x v="11"/>
    <b v="0"/>
    <x v="3"/>
    <n v="2"/>
    <n v="0.18"/>
    <n v="0.2424"/>
    <n v="0.86"/>
    <n v="0"/>
    <n v="2"/>
    <n v="49"/>
    <n v="51"/>
    <s v="Wednesday"/>
    <s v="More Than Mild"/>
    <s v="Normal"/>
    <s v="Medium"/>
    <s v="Morning"/>
  </r>
  <r>
    <n v="700"/>
    <d v="2011-02-01T00:00:00"/>
    <n v="1"/>
    <n v="0"/>
    <n v="2"/>
    <x v="12"/>
    <b v="0"/>
    <x v="3"/>
    <n v="2"/>
    <n v="0.2"/>
    <n v="0.2576"/>
    <n v="0.86"/>
    <n v="0"/>
    <n v="2"/>
    <n v="53"/>
    <n v="55"/>
    <s v="Wednesday"/>
    <s v="More Than Mild"/>
    <s v="Normal"/>
    <s v="Medium"/>
    <s v="Afternoon"/>
  </r>
  <r>
    <n v="701"/>
    <d v="2011-02-01T00:00:00"/>
    <n v="1"/>
    <n v="0"/>
    <n v="2"/>
    <x v="13"/>
    <b v="0"/>
    <x v="3"/>
    <n v="2"/>
    <n v="0.2"/>
    <n v="0.2576"/>
    <n v="0.86"/>
    <n v="0"/>
    <n v="3"/>
    <n v="49"/>
    <n v="52"/>
    <s v="Wednesday"/>
    <s v="More Than Mild"/>
    <s v="Normal"/>
    <s v="Medium"/>
    <s v="Afternoon"/>
  </r>
  <r>
    <n v="702"/>
    <d v="2011-02-01T00:00:00"/>
    <n v="1"/>
    <n v="0"/>
    <n v="2"/>
    <x v="14"/>
    <b v="0"/>
    <x v="3"/>
    <n v="2"/>
    <n v="0.22"/>
    <n v="0.2576"/>
    <n v="0.8"/>
    <n v="8.9599999999999999E-2"/>
    <n v="5"/>
    <n v="49"/>
    <n v="54"/>
    <s v="Wednesday"/>
    <s v="More Than Mild"/>
    <s v="Normal"/>
    <s v="Medium"/>
    <s v="Afternoon"/>
  </r>
  <r>
    <n v="703"/>
    <d v="2011-02-01T00:00:00"/>
    <n v="1"/>
    <n v="0"/>
    <n v="2"/>
    <x v="15"/>
    <b v="0"/>
    <x v="3"/>
    <n v="2"/>
    <n v="0.24"/>
    <n v="0.28789999999999999"/>
    <n v="0.75"/>
    <n v="0"/>
    <n v="7"/>
    <n v="45"/>
    <n v="52"/>
    <s v="Wednesday"/>
    <s v="More Than Mild"/>
    <s v="Normal"/>
    <s v="Medium"/>
    <s v="Afternoon"/>
  </r>
  <r>
    <n v="704"/>
    <d v="2011-02-01T00:00:00"/>
    <n v="1"/>
    <n v="0"/>
    <n v="2"/>
    <x v="16"/>
    <b v="0"/>
    <x v="3"/>
    <n v="2"/>
    <n v="0.24"/>
    <n v="0.2424"/>
    <n v="0.75"/>
    <n v="0.1343"/>
    <n v="3"/>
    <n v="61"/>
    <n v="64"/>
    <s v="Wednesday"/>
    <s v="More Than Mild"/>
    <s v="Normal"/>
    <s v="Medium"/>
    <s v="Afternoon"/>
  </r>
  <r>
    <n v="705"/>
    <d v="2011-02-01T00:00:00"/>
    <n v="1"/>
    <n v="0"/>
    <n v="2"/>
    <x v="17"/>
    <b v="0"/>
    <x v="3"/>
    <n v="2"/>
    <n v="0.24"/>
    <n v="0.28789999999999999"/>
    <n v="0.75"/>
    <n v="0"/>
    <n v="4"/>
    <n v="172"/>
    <n v="176"/>
    <s v="Wednesday"/>
    <s v="More Than Mild"/>
    <s v="Rush Hour"/>
    <s v="High"/>
    <s v="Afternoon"/>
  </r>
  <r>
    <n v="706"/>
    <d v="2011-02-01T00:00:00"/>
    <n v="1"/>
    <n v="0"/>
    <n v="2"/>
    <x v="18"/>
    <b v="0"/>
    <x v="3"/>
    <n v="2"/>
    <n v="0.24"/>
    <n v="0.2576"/>
    <n v="0.81"/>
    <n v="0.1045"/>
    <n v="3"/>
    <n v="165"/>
    <n v="168"/>
    <s v="Wednesday"/>
    <s v="More Than Mild"/>
    <s v="Rush Hour"/>
    <s v="High"/>
    <s v="Evening"/>
  </r>
  <r>
    <n v="707"/>
    <d v="2011-02-01T00:00:00"/>
    <n v="1"/>
    <n v="0"/>
    <n v="2"/>
    <x v="19"/>
    <b v="0"/>
    <x v="3"/>
    <n v="2"/>
    <n v="0.24"/>
    <n v="0.2424"/>
    <n v="0.81"/>
    <n v="0.1343"/>
    <n v="3"/>
    <n v="105"/>
    <n v="108"/>
    <s v="Wednesday"/>
    <s v="More Than Mild"/>
    <s v="Rush Hour"/>
    <s v="Medium"/>
    <s v="Evening"/>
  </r>
  <r>
    <n v="708"/>
    <d v="2011-02-01T00:00:00"/>
    <n v="1"/>
    <n v="0"/>
    <n v="2"/>
    <x v="20"/>
    <b v="0"/>
    <x v="3"/>
    <n v="2"/>
    <n v="0.22"/>
    <n v="0.2273"/>
    <n v="0.87"/>
    <n v="0.1343"/>
    <n v="5"/>
    <n v="69"/>
    <n v="74"/>
    <s v="Wednesday"/>
    <s v="More Than Mild"/>
    <s v="Normal"/>
    <s v="Medium"/>
    <s v="Evening"/>
  </r>
  <r>
    <n v="709"/>
    <d v="2011-02-01T00:00:00"/>
    <n v="1"/>
    <n v="0"/>
    <n v="2"/>
    <x v="21"/>
    <b v="0"/>
    <x v="3"/>
    <n v="2"/>
    <n v="0.22"/>
    <n v="0.2273"/>
    <n v="0.87"/>
    <n v="0.1343"/>
    <n v="0"/>
    <n v="64"/>
    <n v="64"/>
    <s v="Wednesday"/>
    <s v="More Than Mild"/>
    <s v="Normal"/>
    <s v="Medium"/>
    <s v="Evening"/>
  </r>
  <r>
    <n v="710"/>
    <d v="2011-02-01T00:00:00"/>
    <n v="1"/>
    <n v="0"/>
    <n v="2"/>
    <x v="22"/>
    <b v="0"/>
    <x v="3"/>
    <n v="2"/>
    <n v="0.22"/>
    <n v="0.2576"/>
    <n v="0.87"/>
    <n v="8.9599999999999999E-2"/>
    <n v="2"/>
    <n v="34"/>
    <n v="36"/>
    <s v="Wednesday"/>
    <s v="More Than Mild"/>
    <s v="Normal"/>
    <s v="Low"/>
    <s v="Evening"/>
  </r>
  <r>
    <n v="711"/>
    <d v="2011-02-01T00:00:00"/>
    <n v="1"/>
    <n v="0"/>
    <n v="2"/>
    <x v="23"/>
    <b v="0"/>
    <x v="3"/>
    <n v="3"/>
    <n v="0.2"/>
    <n v="0.19700000000000001"/>
    <n v="0.93"/>
    <n v="0.19400000000000001"/>
    <n v="1"/>
    <n v="15"/>
    <n v="16"/>
    <s v="Wednesday"/>
    <s v="Dark Cloude"/>
    <s v="Normal"/>
    <s v="Low"/>
    <s v="Evening"/>
  </r>
  <r>
    <n v="712"/>
    <d v="2011-02-02T00:00:00"/>
    <n v="1"/>
    <n v="0"/>
    <n v="2"/>
    <x v="0"/>
    <b v="0"/>
    <x v="4"/>
    <n v="3"/>
    <n v="0.22"/>
    <n v="0.2424"/>
    <n v="0.93"/>
    <n v="0.1045"/>
    <n v="0"/>
    <n v="2"/>
    <n v="2"/>
    <s v="Thursday"/>
    <s v="Dark Cloude"/>
    <s v="Normal"/>
    <s v="Low"/>
    <s v="Night"/>
  </r>
  <r>
    <n v="713"/>
    <d v="2011-02-02T00:00:00"/>
    <n v="1"/>
    <n v="0"/>
    <n v="2"/>
    <x v="1"/>
    <b v="0"/>
    <x v="4"/>
    <n v="3"/>
    <n v="0.22"/>
    <n v="0.2273"/>
    <n v="0.93"/>
    <n v="0.19400000000000001"/>
    <n v="0"/>
    <n v="3"/>
    <n v="3"/>
    <s v="Thursday"/>
    <s v="Dark Cloude"/>
    <s v="Normal"/>
    <s v="Low"/>
    <s v="Night"/>
  </r>
  <r>
    <n v="714"/>
    <d v="2011-02-02T00:00:00"/>
    <n v="1"/>
    <n v="0"/>
    <n v="2"/>
    <x v="2"/>
    <b v="0"/>
    <x v="4"/>
    <n v="3"/>
    <n v="0.22"/>
    <n v="0.2273"/>
    <n v="0.93"/>
    <n v="0.1343"/>
    <n v="4"/>
    <n v="0"/>
    <n v="4"/>
    <s v="Thursday"/>
    <s v="Dark Cloude"/>
    <s v="Normal"/>
    <s v="Low"/>
    <s v="Night"/>
  </r>
  <r>
    <n v="715"/>
    <d v="2011-02-02T00:00:00"/>
    <n v="1"/>
    <n v="0"/>
    <n v="2"/>
    <x v="3"/>
    <b v="0"/>
    <x v="4"/>
    <n v="3"/>
    <n v="0.22"/>
    <n v="0.2273"/>
    <n v="0.93"/>
    <n v="0.1343"/>
    <n v="0"/>
    <n v="1"/>
    <n v="1"/>
    <s v="Thursday"/>
    <s v="Dark Cloude"/>
    <s v="Normal"/>
    <s v="Low"/>
    <s v="Night"/>
  </r>
  <r>
    <n v="716"/>
    <d v="2011-02-02T00:00:00"/>
    <n v="1"/>
    <n v="0"/>
    <n v="2"/>
    <x v="4"/>
    <b v="0"/>
    <x v="4"/>
    <n v="3"/>
    <n v="0.22"/>
    <n v="0.21210000000000001"/>
    <n v="0.93"/>
    <n v="0.28360000000000002"/>
    <n v="0"/>
    <n v="1"/>
    <n v="1"/>
    <s v="Thursday"/>
    <s v="Dark Cloude"/>
    <s v="Normal"/>
    <s v="Low"/>
    <s v="Night"/>
  </r>
  <r>
    <n v="717"/>
    <d v="2011-02-02T00:00:00"/>
    <n v="1"/>
    <n v="0"/>
    <n v="2"/>
    <x v="5"/>
    <b v="0"/>
    <x v="4"/>
    <n v="3"/>
    <n v="0.22"/>
    <n v="0.2424"/>
    <n v="0.93"/>
    <n v="0.1045"/>
    <n v="0"/>
    <n v="3"/>
    <n v="3"/>
    <s v="Thursday"/>
    <s v="Dark Cloude"/>
    <s v="Normal"/>
    <s v="Low"/>
    <s v="Night"/>
  </r>
  <r>
    <n v="718"/>
    <d v="2011-02-02T00:00:00"/>
    <n v="1"/>
    <n v="0"/>
    <n v="2"/>
    <x v="6"/>
    <b v="0"/>
    <x v="4"/>
    <n v="3"/>
    <n v="0.22"/>
    <n v="0.2424"/>
    <n v="0.93"/>
    <n v="0.1045"/>
    <n v="1"/>
    <n v="17"/>
    <n v="18"/>
    <s v="Thursday"/>
    <s v="Dark Cloude"/>
    <s v="Normal"/>
    <s v="Low"/>
    <s v="Morning"/>
  </r>
  <r>
    <n v="719"/>
    <d v="2011-02-02T00:00:00"/>
    <n v="1"/>
    <n v="0"/>
    <n v="2"/>
    <x v="7"/>
    <b v="0"/>
    <x v="4"/>
    <n v="3"/>
    <n v="0.22"/>
    <n v="0.21210000000000001"/>
    <n v="0.93"/>
    <n v="0.22389999999999999"/>
    <n v="1"/>
    <n v="48"/>
    <n v="49"/>
    <s v="Thursday"/>
    <s v="Dark Cloude"/>
    <s v="Rush Hour"/>
    <s v="Low"/>
    <s v="Morning"/>
  </r>
  <r>
    <n v="720"/>
    <d v="2011-02-02T00:00:00"/>
    <n v="1"/>
    <n v="0"/>
    <n v="2"/>
    <x v="8"/>
    <b v="0"/>
    <x v="4"/>
    <n v="3"/>
    <n v="0.22"/>
    <n v="0.21210000000000001"/>
    <n v="0.93"/>
    <n v="0.22389999999999999"/>
    <n v="1"/>
    <n v="154"/>
    <n v="155"/>
    <s v="Thursday"/>
    <s v="Dark Cloude"/>
    <s v="Rush Hour"/>
    <s v="High"/>
    <s v="Morning"/>
  </r>
  <r>
    <n v="721"/>
    <d v="2011-02-02T00:00:00"/>
    <n v="1"/>
    <n v="0"/>
    <n v="2"/>
    <x v="9"/>
    <b v="0"/>
    <x v="4"/>
    <n v="2"/>
    <n v="0.24"/>
    <n v="0.2576"/>
    <n v="0.93"/>
    <n v="8.9599999999999999E-2"/>
    <n v="4"/>
    <n v="119"/>
    <n v="123"/>
    <s v="Thursday"/>
    <s v="More Than Mild"/>
    <s v="Rush Hour"/>
    <s v="Medium"/>
    <s v="Morning"/>
  </r>
  <r>
    <n v="722"/>
    <d v="2011-02-02T00:00:00"/>
    <n v="1"/>
    <n v="0"/>
    <n v="2"/>
    <x v="10"/>
    <b v="0"/>
    <x v="4"/>
    <n v="2"/>
    <n v="0.22"/>
    <n v="0.2727"/>
    <n v="1"/>
    <n v="0"/>
    <n v="2"/>
    <n v="59"/>
    <n v="61"/>
    <s v="Thursday"/>
    <s v="More Than Mild"/>
    <s v="Normal"/>
    <s v="Medium"/>
    <s v="Morning"/>
  </r>
  <r>
    <n v="723"/>
    <d v="2011-02-02T00:00:00"/>
    <n v="1"/>
    <n v="0"/>
    <n v="2"/>
    <x v="11"/>
    <b v="0"/>
    <x v="4"/>
    <n v="2"/>
    <n v="0.24"/>
    <n v="0.2273"/>
    <n v="0.93"/>
    <n v="0.19400000000000001"/>
    <n v="5"/>
    <n v="47"/>
    <n v="52"/>
    <s v="Thursday"/>
    <s v="More Than Mild"/>
    <s v="Normal"/>
    <s v="Medium"/>
    <s v="Morning"/>
  </r>
  <r>
    <n v="724"/>
    <d v="2011-02-02T00:00:00"/>
    <n v="1"/>
    <n v="0"/>
    <n v="2"/>
    <x v="12"/>
    <b v="0"/>
    <x v="4"/>
    <n v="2"/>
    <n v="0.24"/>
    <n v="0.2273"/>
    <n v="0.93"/>
    <n v="0.22389999999999999"/>
    <n v="3"/>
    <n v="61"/>
    <n v="64"/>
    <s v="Thursday"/>
    <s v="More Than Mild"/>
    <s v="Normal"/>
    <s v="Medium"/>
    <s v="Afternoon"/>
  </r>
  <r>
    <n v="725"/>
    <d v="2011-02-02T00:00:00"/>
    <n v="1"/>
    <n v="0"/>
    <n v="2"/>
    <x v="13"/>
    <b v="0"/>
    <x v="4"/>
    <n v="1"/>
    <n v="0.34"/>
    <n v="0.33329999999999999"/>
    <n v="0.93"/>
    <n v="0.16420000000000001"/>
    <n v="1"/>
    <n v="74"/>
    <n v="75"/>
    <s v="Thursday"/>
    <s v="Mild Cold"/>
    <s v="Normal"/>
    <s v="Medium"/>
    <s v="Afternoon"/>
  </r>
  <r>
    <n v="726"/>
    <d v="2011-02-02T00:00:00"/>
    <n v="1"/>
    <n v="0"/>
    <n v="2"/>
    <x v="14"/>
    <b v="0"/>
    <x v="4"/>
    <n v="1"/>
    <n v="0.38"/>
    <n v="0.39389999999999997"/>
    <n v="0.82"/>
    <n v="0.3881"/>
    <n v="2"/>
    <n v="61"/>
    <n v="63"/>
    <s v="Thursday"/>
    <s v="Mild Cold"/>
    <s v="Normal"/>
    <s v="Medium"/>
    <s v="Afternoon"/>
  </r>
  <r>
    <n v="727"/>
    <d v="2011-02-02T00:00:00"/>
    <n v="1"/>
    <n v="0"/>
    <n v="2"/>
    <x v="15"/>
    <b v="0"/>
    <x v="4"/>
    <n v="1"/>
    <n v="0.38"/>
    <n v="0.39389999999999997"/>
    <n v="0.76"/>
    <n v="0.32840000000000003"/>
    <n v="10"/>
    <n v="66"/>
    <n v="76"/>
    <s v="Thursday"/>
    <s v="Mild Cold"/>
    <s v="Normal"/>
    <s v="Medium"/>
    <s v="Afternoon"/>
  </r>
  <r>
    <n v="728"/>
    <d v="2011-02-02T00:00:00"/>
    <n v="1"/>
    <n v="0"/>
    <n v="2"/>
    <x v="16"/>
    <b v="0"/>
    <x v="4"/>
    <n v="1"/>
    <n v="0.36"/>
    <n v="0.33329999999999999"/>
    <n v="0.71"/>
    <n v="0.29849999999999999"/>
    <n v="8"/>
    <n v="95"/>
    <n v="103"/>
    <s v="Thursday"/>
    <s v="Mild Cold"/>
    <s v="Normal"/>
    <s v="Medium"/>
    <s v="Afternoon"/>
  </r>
  <r>
    <n v="729"/>
    <d v="2011-02-02T00:00:00"/>
    <n v="1"/>
    <n v="0"/>
    <n v="2"/>
    <x v="17"/>
    <b v="0"/>
    <x v="4"/>
    <n v="1"/>
    <n v="0.36"/>
    <n v="0.31819999999999998"/>
    <n v="0.53"/>
    <n v="0.52239999999999998"/>
    <n v="7"/>
    <n v="183"/>
    <n v="190"/>
    <s v="Thursday"/>
    <s v="Mild Cold"/>
    <s v="Rush Hour"/>
    <s v="High"/>
    <s v="Afternoon"/>
  </r>
  <r>
    <n v="730"/>
    <d v="2011-02-02T00:00:00"/>
    <n v="1"/>
    <n v="0"/>
    <n v="2"/>
    <x v="18"/>
    <b v="0"/>
    <x v="4"/>
    <n v="1"/>
    <n v="0.34"/>
    <n v="0.28789999999999999"/>
    <n v="0.42"/>
    <n v="0.55220000000000002"/>
    <n v="7"/>
    <n v="175"/>
    <n v="182"/>
    <s v="Thursday"/>
    <s v="Mild Cold"/>
    <s v="Rush Hour"/>
    <s v="High"/>
    <s v="Evening"/>
  </r>
  <r>
    <n v="731"/>
    <d v="2011-02-02T00:00:00"/>
    <n v="1"/>
    <n v="0"/>
    <n v="2"/>
    <x v="19"/>
    <b v="0"/>
    <x v="4"/>
    <n v="1"/>
    <n v="0.28000000000000003"/>
    <n v="0.2424"/>
    <n v="0.45"/>
    <n v="0.49249999999999999"/>
    <n v="3"/>
    <n v="88"/>
    <n v="91"/>
    <s v="Thursday"/>
    <s v="Mild Cold"/>
    <s v="Rush Hour"/>
    <s v="Medium"/>
    <s v="Evening"/>
  </r>
  <r>
    <n v="732"/>
    <d v="2011-02-02T00:00:00"/>
    <n v="1"/>
    <n v="0"/>
    <n v="2"/>
    <x v="20"/>
    <b v="0"/>
    <x v="4"/>
    <n v="1"/>
    <n v="0.24"/>
    <n v="0.19700000000000001"/>
    <n v="0.48"/>
    <n v="0.55220000000000002"/>
    <n v="4"/>
    <n v="71"/>
    <n v="75"/>
    <s v="Thursday"/>
    <s v="Mild Cold"/>
    <s v="Normal"/>
    <s v="Medium"/>
    <s v="Evening"/>
  </r>
  <r>
    <n v="733"/>
    <d v="2011-02-02T00:00:00"/>
    <n v="1"/>
    <n v="0"/>
    <n v="2"/>
    <x v="21"/>
    <b v="0"/>
    <x v="4"/>
    <n v="1"/>
    <n v="0.22"/>
    <n v="0.19700000000000001"/>
    <n v="0.47"/>
    <n v="0.32840000000000003"/>
    <n v="1"/>
    <n v="62"/>
    <n v="63"/>
    <s v="Thursday"/>
    <s v="Mild Cold"/>
    <s v="Normal"/>
    <s v="Medium"/>
    <s v="Evening"/>
  </r>
  <r>
    <n v="734"/>
    <d v="2011-02-02T00:00:00"/>
    <n v="1"/>
    <n v="0"/>
    <n v="2"/>
    <x v="22"/>
    <b v="0"/>
    <x v="4"/>
    <n v="1"/>
    <n v="0.22"/>
    <n v="0.21210000000000001"/>
    <n v="0.44"/>
    <n v="0.25369999999999998"/>
    <n v="5"/>
    <n v="35"/>
    <n v="40"/>
    <s v="Thursday"/>
    <s v="Mild Cold"/>
    <s v="Normal"/>
    <s v="Low"/>
    <s v="Evening"/>
  </r>
  <r>
    <n v="735"/>
    <d v="2011-02-02T00:00:00"/>
    <n v="1"/>
    <n v="0"/>
    <n v="2"/>
    <x v="23"/>
    <b v="0"/>
    <x v="4"/>
    <n v="1"/>
    <n v="0.2"/>
    <n v="0.16669999999999999"/>
    <n v="0.44"/>
    <n v="0.44779999999999998"/>
    <n v="3"/>
    <n v="29"/>
    <n v="32"/>
    <s v="Thursday"/>
    <s v="Mild Cold"/>
    <s v="Normal"/>
    <s v="Low"/>
    <s v="Evening"/>
  </r>
  <r>
    <n v="736"/>
    <d v="2011-02-03T00:00:00"/>
    <n v="1"/>
    <n v="0"/>
    <n v="2"/>
    <x v="0"/>
    <b v="0"/>
    <x v="5"/>
    <n v="1"/>
    <n v="0.2"/>
    <n v="0.16669999999999999"/>
    <n v="0.4"/>
    <n v="0.44779999999999998"/>
    <n v="1"/>
    <n v="11"/>
    <n v="12"/>
    <s v="Friday"/>
    <s v="Mild Cold"/>
    <s v="Normal"/>
    <s v="Low"/>
    <s v="Night"/>
  </r>
  <r>
    <n v="737"/>
    <d v="2011-02-03T00:00:00"/>
    <n v="1"/>
    <n v="0"/>
    <n v="2"/>
    <x v="1"/>
    <b v="0"/>
    <x v="5"/>
    <n v="1"/>
    <n v="0.2"/>
    <n v="0.1515"/>
    <n v="0.44"/>
    <n v="0.52239999999999998"/>
    <n v="0"/>
    <n v="5"/>
    <n v="5"/>
    <s v="Friday"/>
    <s v="Mild Cold"/>
    <s v="Normal"/>
    <s v="Low"/>
    <s v="Night"/>
  </r>
  <r>
    <n v="738"/>
    <d v="2011-02-03T00:00:00"/>
    <n v="1"/>
    <n v="0"/>
    <n v="2"/>
    <x v="2"/>
    <b v="0"/>
    <x v="5"/>
    <n v="1"/>
    <n v="0.18"/>
    <n v="0.16669999999999999"/>
    <n v="0.43"/>
    <n v="0.25369999999999998"/>
    <n v="0"/>
    <n v="2"/>
    <n v="2"/>
    <s v="Friday"/>
    <s v="Mild Cold"/>
    <s v="Normal"/>
    <s v="Low"/>
    <s v="Night"/>
  </r>
  <r>
    <n v="739"/>
    <d v="2011-02-03T00:00:00"/>
    <n v="1"/>
    <n v="0"/>
    <n v="2"/>
    <x v="3"/>
    <b v="0"/>
    <x v="5"/>
    <n v="1"/>
    <n v="0.18"/>
    <n v="0.16669999999999999"/>
    <n v="0.43"/>
    <n v="0.25369999999999998"/>
    <n v="0"/>
    <n v="1"/>
    <n v="1"/>
    <s v="Friday"/>
    <s v="Mild Cold"/>
    <s v="Normal"/>
    <s v="Low"/>
    <s v="Night"/>
  </r>
  <r>
    <n v="740"/>
    <d v="2011-02-03T00:00:00"/>
    <n v="1"/>
    <n v="0"/>
    <n v="2"/>
    <x v="5"/>
    <b v="0"/>
    <x v="5"/>
    <n v="1"/>
    <n v="0.16"/>
    <n v="0.13639999999999999"/>
    <n v="0.5"/>
    <n v="0.29849999999999999"/>
    <n v="0"/>
    <n v="2"/>
    <n v="2"/>
    <s v="Friday"/>
    <s v="Mild Cold"/>
    <s v="Normal"/>
    <s v="Low"/>
    <s v="Night"/>
  </r>
  <r>
    <n v="741"/>
    <d v="2011-02-03T00:00:00"/>
    <n v="1"/>
    <n v="0"/>
    <n v="2"/>
    <x v="6"/>
    <b v="0"/>
    <x v="5"/>
    <n v="1"/>
    <n v="0.16"/>
    <n v="0.13639999999999999"/>
    <n v="0.43"/>
    <n v="0.35820000000000002"/>
    <n v="0"/>
    <n v="39"/>
    <n v="39"/>
    <s v="Friday"/>
    <s v="Mild Cold"/>
    <s v="Normal"/>
    <s v="Low"/>
    <s v="Morning"/>
  </r>
  <r>
    <n v="742"/>
    <d v="2011-02-03T00:00:00"/>
    <n v="1"/>
    <n v="0"/>
    <n v="2"/>
    <x v="7"/>
    <b v="0"/>
    <x v="5"/>
    <n v="1"/>
    <n v="0.14000000000000001"/>
    <n v="0.1212"/>
    <n v="0.5"/>
    <n v="0.32840000000000003"/>
    <n v="1"/>
    <n v="86"/>
    <n v="87"/>
    <s v="Friday"/>
    <s v="Mild Cold"/>
    <s v="Rush Hour"/>
    <s v="Medium"/>
    <s v="Morning"/>
  </r>
  <r>
    <n v="743"/>
    <d v="2011-02-03T00:00:00"/>
    <n v="1"/>
    <n v="0"/>
    <n v="2"/>
    <x v="8"/>
    <b v="0"/>
    <x v="5"/>
    <n v="1"/>
    <n v="0.14000000000000001"/>
    <n v="0.1212"/>
    <n v="0.5"/>
    <n v="0.35820000000000002"/>
    <n v="4"/>
    <n v="184"/>
    <n v="188"/>
    <s v="Friday"/>
    <s v="Mild Cold"/>
    <s v="Rush Hour"/>
    <s v="High"/>
    <s v="Morning"/>
  </r>
  <r>
    <n v="744"/>
    <d v="2011-02-03T00:00:00"/>
    <n v="1"/>
    <n v="0"/>
    <n v="2"/>
    <x v="9"/>
    <b v="0"/>
    <x v="5"/>
    <n v="1"/>
    <n v="0.16"/>
    <n v="0.13639999999999999"/>
    <n v="0.47"/>
    <n v="0.29849999999999999"/>
    <n v="6"/>
    <n v="127"/>
    <n v="133"/>
    <s v="Friday"/>
    <s v="Mild Cold"/>
    <s v="Rush Hour"/>
    <s v="Medium"/>
    <s v="Morning"/>
  </r>
  <r>
    <n v="745"/>
    <d v="2011-02-03T00:00:00"/>
    <n v="1"/>
    <n v="0"/>
    <n v="2"/>
    <x v="10"/>
    <b v="0"/>
    <x v="5"/>
    <n v="1"/>
    <n v="0.18"/>
    <n v="0.1515"/>
    <n v="0.43"/>
    <n v="0.32840000000000003"/>
    <n v="2"/>
    <n v="50"/>
    <n v="52"/>
    <s v="Friday"/>
    <s v="Mild Cold"/>
    <s v="Normal"/>
    <s v="Medium"/>
    <s v="Morning"/>
  </r>
  <r>
    <n v="746"/>
    <d v="2011-02-03T00:00:00"/>
    <n v="1"/>
    <n v="0"/>
    <n v="2"/>
    <x v="11"/>
    <b v="0"/>
    <x v="5"/>
    <n v="1"/>
    <n v="0.18"/>
    <n v="0.13639999999999999"/>
    <n v="0.43"/>
    <n v="0.44779999999999998"/>
    <n v="9"/>
    <n v="55"/>
    <n v="64"/>
    <s v="Friday"/>
    <s v="Mild Cold"/>
    <s v="Normal"/>
    <s v="Medium"/>
    <s v="Morning"/>
  </r>
  <r>
    <n v="747"/>
    <d v="2011-02-03T00:00:00"/>
    <n v="1"/>
    <n v="0"/>
    <n v="2"/>
    <x v="12"/>
    <b v="0"/>
    <x v="5"/>
    <n v="1"/>
    <n v="0.2"/>
    <n v="0.18179999999999999"/>
    <n v="0.4"/>
    <n v="0.35820000000000002"/>
    <n v="2"/>
    <n v="67"/>
    <n v="69"/>
    <s v="Friday"/>
    <s v="Mild Cold"/>
    <s v="Normal"/>
    <s v="Medium"/>
    <s v="Afternoon"/>
  </r>
  <r>
    <n v="748"/>
    <d v="2011-02-03T00:00:00"/>
    <n v="1"/>
    <n v="0"/>
    <n v="2"/>
    <x v="13"/>
    <b v="0"/>
    <x v="5"/>
    <n v="1"/>
    <n v="0.2"/>
    <n v="0.16669999999999999"/>
    <n v="0.4"/>
    <n v="0.41789999999999999"/>
    <n v="4"/>
    <n v="47"/>
    <n v="51"/>
    <s v="Friday"/>
    <s v="Mild Cold"/>
    <s v="Normal"/>
    <s v="Medium"/>
    <s v="Afternoon"/>
  </r>
  <r>
    <n v="749"/>
    <d v="2011-02-03T00:00:00"/>
    <n v="1"/>
    <n v="0"/>
    <n v="2"/>
    <x v="14"/>
    <b v="0"/>
    <x v="5"/>
    <n v="1"/>
    <n v="0.22"/>
    <n v="0.19700000000000001"/>
    <n v="0.37"/>
    <n v="0.3881"/>
    <n v="4"/>
    <n v="43"/>
    <n v="47"/>
    <s v="Friday"/>
    <s v="Mild Cold"/>
    <s v="Normal"/>
    <s v="Low"/>
    <s v="Afternoon"/>
  </r>
  <r>
    <n v="750"/>
    <d v="2011-02-03T00:00:00"/>
    <n v="1"/>
    <n v="0"/>
    <n v="2"/>
    <x v="15"/>
    <b v="0"/>
    <x v="5"/>
    <n v="1"/>
    <n v="0.22"/>
    <n v="0.19700000000000001"/>
    <n v="0.37"/>
    <n v="0.32840000000000003"/>
    <n v="4"/>
    <n v="56"/>
    <n v="60"/>
    <s v="Friday"/>
    <s v="Mild Cold"/>
    <s v="Normal"/>
    <s v="Medium"/>
    <s v="Afternoon"/>
  </r>
  <r>
    <n v="751"/>
    <d v="2011-02-03T00:00:00"/>
    <n v="1"/>
    <n v="0"/>
    <n v="2"/>
    <x v="16"/>
    <b v="0"/>
    <x v="5"/>
    <n v="1"/>
    <n v="0.22"/>
    <n v="0.21210000000000001"/>
    <n v="0.37"/>
    <n v="0.25369999999999998"/>
    <n v="5"/>
    <n v="73"/>
    <n v="78"/>
    <s v="Friday"/>
    <s v="Mild Cold"/>
    <s v="Normal"/>
    <s v="Medium"/>
    <s v="Afternoon"/>
  </r>
  <r>
    <n v="752"/>
    <d v="2011-02-03T00:00:00"/>
    <n v="1"/>
    <n v="0"/>
    <n v="2"/>
    <x v="17"/>
    <b v="0"/>
    <x v="5"/>
    <n v="1"/>
    <n v="0.2"/>
    <n v="0.19700000000000001"/>
    <n v="0.4"/>
    <n v="0.19400000000000001"/>
    <n v="5"/>
    <n v="170"/>
    <n v="175"/>
    <s v="Friday"/>
    <s v="Mild Cold"/>
    <s v="Rush Hour"/>
    <s v="High"/>
    <s v="Afternoon"/>
  </r>
  <r>
    <n v="753"/>
    <d v="2011-02-03T00:00:00"/>
    <n v="1"/>
    <n v="0"/>
    <n v="2"/>
    <x v="18"/>
    <b v="0"/>
    <x v="5"/>
    <n v="1"/>
    <n v="0.2"/>
    <n v="0.21210000000000001"/>
    <n v="0.4"/>
    <n v="0.16420000000000001"/>
    <n v="2"/>
    <n v="145"/>
    <n v="147"/>
    <s v="Friday"/>
    <s v="Mild Cold"/>
    <s v="Rush Hour"/>
    <s v="Medium"/>
    <s v="Evening"/>
  </r>
  <r>
    <n v="754"/>
    <d v="2011-02-03T00:00:00"/>
    <n v="1"/>
    <n v="0"/>
    <n v="2"/>
    <x v="19"/>
    <b v="0"/>
    <x v="5"/>
    <n v="1"/>
    <n v="0.2"/>
    <n v="0.2576"/>
    <n v="0.4"/>
    <n v="0"/>
    <n v="4"/>
    <n v="92"/>
    <n v="96"/>
    <s v="Friday"/>
    <s v="Mild Cold"/>
    <s v="Rush Hour"/>
    <s v="Medium"/>
    <s v="Evening"/>
  </r>
  <r>
    <n v="755"/>
    <d v="2011-02-03T00:00:00"/>
    <n v="1"/>
    <n v="0"/>
    <n v="2"/>
    <x v="20"/>
    <b v="0"/>
    <x v="5"/>
    <n v="1"/>
    <n v="0.2"/>
    <n v="0.2273"/>
    <n v="0.47"/>
    <n v="8.9599999999999999E-2"/>
    <n v="1"/>
    <n v="108"/>
    <n v="109"/>
    <s v="Friday"/>
    <s v="Mild Cold"/>
    <s v="Normal"/>
    <s v="Medium"/>
    <s v="Evening"/>
  </r>
  <r>
    <n v="756"/>
    <d v="2011-02-03T00:00:00"/>
    <n v="1"/>
    <n v="0"/>
    <n v="2"/>
    <x v="21"/>
    <b v="0"/>
    <x v="5"/>
    <n v="1"/>
    <n v="0.18"/>
    <n v="0.21210000000000001"/>
    <n v="0.55000000000000004"/>
    <n v="0.1045"/>
    <n v="1"/>
    <n v="53"/>
    <n v="54"/>
    <s v="Friday"/>
    <s v="Mild Cold"/>
    <s v="Normal"/>
    <s v="Medium"/>
    <s v="Evening"/>
  </r>
  <r>
    <n v="757"/>
    <d v="2011-02-03T00:00:00"/>
    <n v="1"/>
    <n v="0"/>
    <n v="2"/>
    <x v="22"/>
    <b v="0"/>
    <x v="5"/>
    <n v="1"/>
    <n v="0.18"/>
    <n v="0.21210000000000001"/>
    <n v="0.51"/>
    <n v="8.9599999999999999E-2"/>
    <n v="2"/>
    <n v="39"/>
    <n v="41"/>
    <s v="Friday"/>
    <s v="Mild Cold"/>
    <s v="Normal"/>
    <s v="Low"/>
    <s v="Evening"/>
  </r>
  <r>
    <n v="758"/>
    <d v="2011-02-03T00:00:00"/>
    <n v="1"/>
    <n v="0"/>
    <n v="2"/>
    <x v="23"/>
    <b v="0"/>
    <x v="5"/>
    <n v="1"/>
    <n v="0.2"/>
    <n v="0.2273"/>
    <n v="0.47"/>
    <n v="0.1045"/>
    <n v="4"/>
    <n v="34"/>
    <n v="38"/>
    <s v="Friday"/>
    <s v="Mild Cold"/>
    <s v="Normal"/>
    <s v="Low"/>
    <s v="Evening"/>
  </r>
  <r>
    <n v="759"/>
    <d v="2011-02-04T00:00:00"/>
    <n v="1"/>
    <n v="0"/>
    <n v="2"/>
    <x v="0"/>
    <b v="0"/>
    <x v="6"/>
    <n v="2"/>
    <n v="0.2"/>
    <n v="0.2576"/>
    <n v="0.44"/>
    <n v="0"/>
    <n v="3"/>
    <n v="10"/>
    <n v="13"/>
    <s v="Saturday"/>
    <s v="More Than Mild"/>
    <s v="Normal"/>
    <s v="Low"/>
    <s v="Night"/>
  </r>
  <r>
    <n v="760"/>
    <d v="2011-02-04T00:00:00"/>
    <n v="1"/>
    <n v="0"/>
    <n v="2"/>
    <x v="1"/>
    <b v="0"/>
    <x v="6"/>
    <n v="2"/>
    <n v="0.16"/>
    <n v="0.2273"/>
    <n v="0.59"/>
    <n v="0"/>
    <n v="0"/>
    <n v="7"/>
    <n v="7"/>
    <s v="Saturday"/>
    <s v="More Than Mild"/>
    <s v="Normal"/>
    <s v="Low"/>
    <s v="Night"/>
  </r>
  <r>
    <n v="761"/>
    <d v="2011-02-04T00:00:00"/>
    <n v="1"/>
    <n v="0"/>
    <n v="2"/>
    <x v="2"/>
    <b v="0"/>
    <x v="6"/>
    <n v="2"/>
    <n v="0.14000000000000001"/>
    <n v="0.16669999999999999"/>
    <n v="0.63"/>
    <n v="0.1045"/>
    <n v="0"/>
    <n v="1"/>
    <n v="1"/>
    <s v="Saturday"/>
    <s v="More Than Mild"/>
    <s v="Normal"/>
    <s v="Low"/>
    <s v="Night"/>
  </r>
  <r>
    <n v="762"/>
    <d v="2011-02-04T00:00:00"/>
    <n v="1"/>
    <n v="0"/>
    <n v="2"/>
    <x v="3"/>
    <b v="0"/>
    <x v="6"/>
    <n v="2"/>
    <n v="0.14000000000000001"/>
    <n v="0.16669999999999999"/>
    <n v="0.63"/>
    <n v="0.1045"/>
    <n v="0"/>
    <n v="1"/>
    <n v="1"/>
    <s v="Saturday"/>
    <s v="More Than Mild"/>
    <s v="Normal"/>
    <s v="Low"/>
    <s v="Night"/>
  </r>
  <r>
    <n v="763"/>
    <d v="2011-02-04T00:00:00"/>
    <n v="1"/>
    <n v="0"/>
    <n v="2"/>
    <x v="5"/>
    <b v="0"/>
    <x v="6"/>
    <n v="2"/>
    <n v="0.14000000000000001"/>
    <n v="0.1515"/>
    <n v="0.63"/>
    <n v="0.1343"/>
    <n v="0"/>
    <n v="7"/>
    <n v="7"/>
    <s v="Saturday"/>
    <s v="More Than Mild"/>
    <s v="Normal"/>
    <s v="Low"/>
    <s v="Night"/>
  </r>
  <r>
    <n v="764"/>
    <d v="2011-02-04T00:00:00"/>
    <n v="1"/>
    <n v="0"/>
    <n v="2"/>
    <x v="6"/>
    <b v="0"/>
    <x v="6"/>
    <n v="2"/>
    <n v="0.16"/>
    <n v="0.2273"/>
    <n v="0.55000000000000004"/>
    <n v="0"/>
    <n v="2"/>
    <n v="26"/>
    <n v="28"/>
    <s v="Saturday"/>
    <s v="More Than Mild"/>
    <s v="Normal"/>
    <s v="Low"/>
    <s v="Morning"/>
  </r>
  <r>
    <n v="765"/>
    <d v="2011-02-04T00:00:00"/>
    <n v="1"/>
    <n v="0"/>
    <n v="2"/>
    <x v="7"/>
    <b v="0"/>
    <x v="6"/>
    <n v="1"/>
    <n v="0.14000000000000001"/>
    <n v="0.21210000000000001"/>
    <n v="0.59"/>
    <n v="0"/>
    <n v="0"/>
    <n v="87"/>
    <n v="87"/>
    <s v="Saturday"/>
    <s v="Mild Cold"/>
    <s v="Rush Hour"/>
    <s v="Medium"/>
    <s v="Morning"/>
  </r>
  <r>
    <n v="766"/>
    <d v="2011-02-04T00:00:00"/>
    <n v="1"/>
    <n v="0"/>
    <n v="2"/>
    <x v="8"/>
    <b v="0"/>
    <x v="6"/>
    <n v="1"/>
    <n v="0.14000000000000001"/>
    <n v="0.1515"/>
    <n v="0.74"/>
    <n v="0.1343"/>
    <n v="3"/>
    <n v="217"/>
    <n v="220"/>
    <s v="Saturday"/>
    <s v="Mild Cold"/>
    <s v="Rush Hour"/>
    <s v="High"/>
    <s v="Morning"/>
  </r>
  <r>
    <n v="767"/>
    <d v="2011-02-04T00:00:00"/>
    <n v="1"/>
    <n v="0"/>
    <n v="2"/>
    <x v="9"/>
    <b v="0"/>
    <x v="6"/>
    <n v="2"/>
    <n v="0.16"/>
    <n v="0.18179999999999999"/>
    <n v="0.8"/>
    <n v="0.1343"/>
    <n v="3"/>
    <n v="124"/>
    <n v="127"/>
    <s v="Saturday"/>
    <s v="More Than Mild"/>
    <s v="Rush Hour"/>
    <s v="Medium"/>
    <s v="Morning"/>
  </r>
  <r>
    <n v="768"/>
    <d v="2011-02-04T00:00:00"/>
    <n v="1"/>
    <n v="0"/>
    <n v="2"/>
    <x v="10"/>
    <b v="0"/>
    <x v="6"/>
    <n v="2"/>
    <n v="0.2"/>
    <n v="0.21210000000000001"/>
    <n v="0.51"/>
    <n v="0.1343"/>
    <n v="5"/>
    <n v="46"/>
    <n v="51"/>
    <s v="Saturday"/>
    <s v="More Than Mild"/>
    <s v="Normal"/>
    <s v="Medium"/>
    <s v="Morning"/>
  </r>
  <r>
    <n v="769"/>
    <d v="2011-02-04T00:00:00"/>
    <n v="1"/>
    <n v="0"/>
    <n v="2"/>
    <x v="11"/>
    <b v="0"/>
    <x v="6"/>
    <n v="1"/>
    <n v="0.22"/>
    <n v="0.2273"/>
    <n v="0.51"/>
    <n v="0.16420000000000001"/>
    <n v="3"/>
    <n v="61"/>
    <n v="64"/>
    <s v="Saturday"/>
    <s v="Mild Cold"/>
    <s v="Normal"/>
    <s v="Medium"/>
    <s v="Morning"/>
  </r>
  <r>
    <n v="770"/>
    <d v="2011-02-04T00:00:00"/>
    <n v="1"/>
    <n v="0"/>
    <n v="2"/>
    <x v="12"/>
    <b v="0"/>
    <x v="6"/>
    <n v="2"/>
    <n v="0.24"/>
    <n v="0.2424"/>
    <n v="0.48"/>
    <n v="0.16420000000000001"/>
    <n v="8"/>
    <n v="78"/>
    <n v="86"/>
    <s v="Saturday"/>
    <s v="More Than Mild"/>
    <s v="Normal"/>
    <s v="Medium"/>
    <s v="Afternoon"/>
  </r>
  <r>
    <n v="771"/>
    <d v="2011-02-04T00:00:00"/>
    <n v="1"/>
    <n v="0"/>
    <n v="2"/>
    <x v="13"/>
    <b v="0"/>
    <x v="6"/>
    <n v="2"/>
    <n v="0.26"/>
    <n v="0.2576"/>
    <n v="0.5"/>
    <n v="0.22389999999999999"/>
    <n v="9"/>
    <n v="73"/>
    <n v="82"/>
    <s v="Saturday"/>
    <s v="More Than Mild"/>
    <s v="Normal"/>
    <s v="Medium"/>
    <s v="Afternoon"/>
  </r>
  <r>
    <n v="772"/>
    <d v="2011-02-04T00:00:00"/>
    <n v="1"/>
    <n v="0"/>
    <n v="2"/>
    <x v="14"/>
    <b v="0"/>
    <x v="6"/>
    <n v="2"/>
    <n v="0.28000000000000003"/>
    <n v="0.2727"/>
    <n v="0.45"/>
    <n v="0.16420000000000001"/>
    <n v="15"/>
    <n v="76"/>
    <n v="91"/>
    <s v="Saturday"/>
    <s v="More Than Mild"/>
    <s v="Normal"/>
    <s v="Medium"/>
    <s v="Afternoon"/>
  </r>
  <r>
    <n v="773"/>
    <d v="2011-02-04T00:00:00"/>
    <n v="1"/>
    <n v="0"/>
    <n v="2"/>
    <x v="15"/>
    <b v="0"/>
    <x v="6"/>
    <n v="2"/>
    <n v="0.28000000000000003"/>
    <n v="0.2727"/>
    <n v="0.48"/>
    <n v="0.25369999999999998"/>
    <n v="9"/>
    <n v="81"/>
    <n v="90"/>
    <s v="Saturday"/>
    <s v="More Than Mild"/>
    <s v="Normal"/>
    <s v="Medium"/>
    <s v="Afternoon"/>
  </r>
  <r>
    <n v="774"/>
    <d v="2011-02-04T00:00:00"/>
    <n v="1"/>
    <n v="0"/>
    <n v="2"/>
    <x v="16"/>
    <b v="0"/>
    <x v="6"/>
    <n v="2"/>
    <n v="0.3"/>
    <n v="0.28789999999999999"/>
    <n v="0.42"/>
    <n v="0.22389999999999999"/>
    <n v="8"/>
    <n v="91"/>
    <n v="99"/>
    <s v="Saturday"/>
    <s v="More Than Mild"/>
    <s v="Normal"/>
    <s v="Medium"/>
    <s v="Afternoon"/>
  </r>
  <r>
    <n v="775"/>
    <d v="2011-02-04T00:00:00"/>
    <n v="1"/>
    <n v="0"/>
    <n v="2"/>
    <x v="17"/>
    <b v="0"/>
    <x v="6"/>
    <n v="2"/>
    <n v="0.26"/>
    <n v="0.2727"/>
    <n v="0.56000000000000005"/>
    <n v="0.1343"/>
    <n v="10"/>
    <n v="195"/>
    <n v="205"/>
    <s v="Saturday"/>
    <s v="More Than Mild"/>
    <s v="Rush Hour"/>
    <s v="High"/>
    <s v="Afternoon"/>
  </r>
  <r>
    <n v="776"/>
    <d v="2011-02-04T00:00:00"/>
    <n v="1"/>
    <n v="0"/>
    <n v="2"/>
    <x v="18"/>
    <b v="0"/>
    <x v="6"/>
    <n v="2"/>
    <n v="0.24"/>
    <n v="0.2576"/>
    <n v="0.6"/>
    <n v="0.1045"/>
    <n v="3"/>
    <n v="152"/>
    <n v="155"/>
    <s v="Saturday"/>
    <s v="More Than Mild"/>
    <s v="Rush Hour"/>
    <s v="High"/>
    <s v="Evening"/>
  </r>
  <r>
    <n v="777"/>
    <d v="2011-02-04T00:00:00"/>
    <n v="1"/>
    <n v="0"/>
    <n v="2"/>
    <x v="19"/>
    <b v="0"/>
    <x v="6"/>
    <n v="2"/>
    <n v="0.24"/>
    <n v="0.2424"/>
    <n v="0.65"/>
    <n v="0.1343"/>
    <n v="1"/>
    <n v="102"/>
    <n v="103"/>
    <s v="Saturday"/>
    <s v="More Than Mild"/>
    <s v="Rush Hour"/>
    <s v="Medium"/>
    <s v="Evening"/>
  </r>
  <r>
    <n v="778"/>
    <d v="2011-02-04T00:00:00"/>
    <n v="1"/>
    <n v="0"/>
    <n v="2"/>
    <x v="20"/>
    <b v="0"/>
    <x v="6"/>
    <n v="2"/>
    <n v="0.24"/>
    <n v="0.2424"/>
    <n v="0.65"/>
    <n v="0.16420000000000001"/>
    <n v="2"/>
    <n v="69"/>
    <n v="71"/>
    <s v="Saturday"/>
    <s v="More Than Mild"/>
    <s v="Normal"/>
    <s v="Medium"/>
    <s v="Evening"/>
  </r>
  <r>
    <n v="779"/>
    <d v="2011-02-04T00:00:00"/>
    <n v="1"/>
    <n v="0"/>
    <n v="2"/>
    <x v="21"/>
    <b v="0"/>
    <x v="6"/>
    <n v="2"/>
    <n v="0.24"/>
    <n v="0.2424"/>
    <n v="0.7"/>
    <n v="0.16420000000000001"/>
    <n v="2"/>
    <n v="41"/>
    <n v="43"/>
    <s v="Saturday"/>
    <s v="More Than Mild"/>
    <s v="Normal"/>
    <s v="Low"/>
    <s v="Evening"/>
  </r>
  <r>
    <n v="780"/>
    <d v="2011-02-04T00:00:00"/>
    <n v="1"/>
    <n v="0"/>
    <n v="2"/>
    <x v="22"/>
    <b v="0"/>
    <x v="6"/>
    <n v="2"/>
    <n v="0.24"/>
    <n v="0.2424"/>
    <n v="0.65"/>
    <n v="0.16420000000000001"/>
    <n v="1"/>
    <n v="45"/>
    <n v="46"/>
    <s v="Saturday"/>
    <s v="More Than Mild"/>
    <s v="Normal"/>
    <s v="Low"/>
    <s v="Evening"/>
  </r>
  <r>
    <n v="781"/>
    <d v="2011-02-04T00:00:00"/>
    <n v="1"/>
    <n v="0"/>
    <n v="2"/>
    <x v="23"/>
    <b v="0"/>
    <x v="6"/>
    <n v="2"/>
    <n v="0.24"/>
    <n v="0.2424"/>
    <n v="0.7"/>
    <n v="0.1343"/>
    <n v="1"/>
    <n v="30"/>
    <n v="31"/>
    <s v="Saturday"/>
    <s v="More Than Mild"/>
    <s v="Normal"/>
    <s v="Low"/>
    <s v="Evening"/>
  </r>
  <r>
    <n v="782"/>
    <d v="2011-02-05T00:00:00"/>
    <n v="1"/>
    <n v="0"/>
    <n v="2"/>
    <x v="0"/>
    <b v="0"/>
    <x v="0"/>
    <n v="2"/>
    <n v="0.24"/>
    <n v="0.2424"/>
    <n v="0.7"/>
    <n v="0.16420000000000001"/>
    <n v="3"/>
    <n v="36"/>
    <n v="39"/>
    <s v="Sunday"/>
    <s v="More Than Mild"/>
    <s v="Normal"/>
    <s v="Low"/>
    <s v="Night"/>
  </r>
  <r>
    <n v="783"/>
    <d v="2011-02-05T00:00:00"/>
    <n v="1"/>
    <n v="0"/>
    <n v="2"/>
    <x v="1"/>
    <b v="0"/>
    <x v="0"/>
    <n v="2"/>
    <n v="0.24"/>
    <n v="0.2424"/>
    <n v="0.65"/>
    <n v="0.16420000000000001"/>
    <n v="1"/>
    <n v="17"/>
    <n v="18"/>
    <s v="Sunday"/>
    <s v="More Than Mild"/>
    <s v="Normal"/>
    <s v="Low"/>
    <s v="Night"/>
  </r>
  <r>
    <n v="784"/>
    <d v="2011-02-05T00:00:00"/>
    <n v="1"/>
    <n v="0"/>
    <n v="2"/>
    <x v="2"/>
    <b v="0"/>
    <x v="0"/>
    <n v="2"/>
    <n v="0.24"/>
    <n v="0.2424"/>
    <n v="0.75"/>
    <n v="0.16420000000000001"/>
    <n v="5"/>
    <n v="12"/>
    <n v="17"/>
    <s v="Sunday"/>
    <s v="More Than Mild"/>
    <s v="Normal"/>
    <s v="Low"/>
    <s v="Night"/>
  </r>
  <r>
    <n v="785"/>
    <d v="2011-02-05T00:00:00"/>
    <n v="1"/>
    <n v="0"/>
    <n v="2"/>
    <x v="3"/>
    <b v="0"/>
    <x v="0"/>
    <n v="2"/>
    <n v="0.24"/>
    <n v="0.2424"/>
    <n v="0.75"/>
    <n v="0.16420000000000001"/>
    <n v="1"/>
    <n v="10"/>
    <n v="11"/>
    <s v="Sunday"/>
    <s v="More Than Mild"/>
    <s v="Normal"/>
    <s v="Low"/>
    <s v="Night"/>
  </r>
  <r>
    <n v="786"/>
    <d v="2011-02-05T00:00:00"/>
    <n v="1"/>
    <n v="0"/>
    <n v="2"/>
    <x v="4"/>
    <b v="0"/>
    <x v="0"/>
    <n v="3"/>
    <n v="0.22"/>
    <n v="0.2273"/>
    <n v="0.93"/>
    <n v="0.1343"/>
    <n v="0"/>
    <n v="8"/>
    <n v="8"/>
    <s v="Sunday"/>
    <s v="Dark Cloude"/>
    <s v="Normal"/>
    <s v="Low"/>
    <s v="Night"/>
  </r>
  <r>
    <n v="787"/>
    <d v="2011-02-05T00:00:00"/>
    <n v="1"/>
    <n v="0"/>
    <n v="2"/>
    <x v="5"/>
    <b v="0"/>
    <x v="0"/>
    <n v="3"/>
    <n v="0.2"/>
    <n v="0.2273"/>
    <n v="1"/>
    <n v="8.9599999999999999E-2"/>
    <n v="0"/>
    <n v="9"/>
    <n v="9"/>
    <s v="Sunday"/>
    <s v="Dark Cloude"/>
    <s v="Normal"/>
    <s v="Low"/>
    <s v="Night"/>
  </r>
  <r>
    <n v="788"/>
    <d v="2011-02-05T00:00:00"/>
    <n v="1"/>
    <n v="0"/>
    <n v="2"/>
    <x v="6"/>
    <b v="0"/>
    <x v="0"/>
    <n v="3"/>
    <n v="0.2"/>
    <n v="0.2576"/>
    <n v="1"/>
    <n v="0"/>
    <n v="0"/>
    <n v="4"/>
    <n v="4"/>
    <s v="Sunday"/>
    <s v="Dark Cloude"/>
    <s v="Normal"/>
    <s v="Low"/>
    <s v="Morning"/>
  </r>
  <r>
    <n v="789"/>
    <d v="2011-02-05T00:00:00"/>
    <n v="1"/>
    <n v="0"/>
    <n v="2"/>
    <x v="7"/>
    <b v="0"/>
    <x v="0"/>
    <n v="3"/>
    <n v="0.22"/>
    <n v="0.2576"/>
    <n v="0.93"/>
    <n v="8.9599999999999999E-2"/>
    <n v="0"/>
    <n v="4"/>
    <n v="4"/>
    <s v="Sunday"/>
    <s v="Dark Cloude"/>
    <s v="Rush Hour"/>
    <s v="Low"/>
    <s v="Morning"/>
  </r>
  <r>
    <n v="790"/>
    <d v="2011-02-05T00:00:00"/>
    <n v="1"/>
    <n v="0"/>
    <n v="2"/>
    <x v="8"/>
    <b v="0"/>
    <x v="0"/>
    <n v="3"/>
    <n v="0.2"/>
    <n v="0.2273"/>
    <n v="1"/>
    <n v="8.9599999999999999E-2"/>
    <n v="0"/>
    <n v="10"/>
    <n v="10"/>
    <s v="Sunday"/>
    <s v="Dark Cloude"/>
    <s v="Rush Hour"/>
    <s v="Low"/>
    <s v="Morning"/>
  </r>
  <r>
    <n v="791"/>
    <d v="2011-02-05T00:00:00"/>
    <n v="1"/>
    <n v="0"/>
    <n v="2"/>
    <x v="9"/>
    <b v="0"/>
    <x v="0"/>
    <n v="3"/>
    <n v="0.2"/>
    <n v="0.2273"/>
    <n v="1"/>
    <n v="8.9599999999999999E-2"/>
    <n v="3"/>
    <n v="17"/>
    <n v="20"/>
    <s v="Sunday"/>
    <s v="Dark Cloude"/>
    <s v="Rush Hour"/>
    <s v="Low"/>
    <s v="Morning"/>
  </r>
  <r>
    <n v="792"/>
    <d v="2011-02-05T00:00:00"/>
    <n v="1"/>
    <n v="0"/>
    <n v="2"/>
    <x v="10"/>
    <b v="0"/>
    <x v="0"/>
    <n v="3"/>
    <n v="0.2"/>
    <n v="0.21210000000000001"/>
    <n v="1"/>
    <n v="0.1343"/>
    <n v="3"/>
    <n v="31"/>
    <n v="34"/>
    <s v="Sunday"/>
    <s v="Dark Cloude"/>
    <s v="Normal"/>
    <s v="Low"/>
    <s v="Morning"/>
  </r>
  <r>
    <n v="793"/>
    <d v="2011-02-05T00:00:00"/>
    <n v="1"/>
    <n v="0"/>
    <n v="2"/>
    <x v="11"/>
    <b v="0"/>
    <x v="0"/>
    <n v="3"/>
    <n v="0.22"/>
    <n v="0.2273"/>
    <n v="1"/>
    <n v="0.1343"/>
    <n v="1"/>
    <n v="46"/>
    <n v="47"/>
    <s v="Sunday"/>
    <s v="Dark Cloude"/>
    <s v="Normal"/>
    <s v="Low"/>
    <s v="Morning"/>
  </r>
  <r>
    <n v="794"/>
    <d v="2011-02-05T00:00:00"/>
    <n v="1"/>
    <n v="0"/>
    <n v="2"/>
    <x v="12"/>
    <b v="0"/>
    <x v="0"/>
    <n v="3"/>
    <n v="0.22"/>
    <n v="0.2273"/>
    <n v="1"/>
    <n v="0.16420000000000001"/>
    <n v="10"/>
    <n v="42"/>
    <n v="52"/>
    <s v="Sunday"/>
    <s v="Dark Cloude"/>
    <s v="Normal"/>
    <s v="Medium"/>
    <s v="Afternoon"/>
  </r>
  <r>
    <n v="795"/>
    <d v="2011-02-05T00:00:00"/>
    <n v="1"/>
    <n v="0"/>
    <n v="2"/>
    <x v="13"/>
    <b v="0"/>
    <x v="0"/>
    <n v="3"/>
    <n v="0.22"/>
    <n v="0.2273"/>
    <n v="1"/>
    <n v="0.16420000000000001"/>
    <n v="10"/>
    <n v="62"/>
    <n v="72"/>
    <s v="Sunday"/>
    <s v="Dark Cloude"/>
    <s v="Normal"/>
    <s v="Medium"/>
    <s v="Afternoon"/>
  </r>
  <r>
    <n v="796"/>
    <d v="2011-02-05T00:00:00"/>
    <n v="1"/>
    <n v="0"/>
    <n v="2"/>
    <x v="14"/>
    <b v="0"/>
    <x v="0"/>
    <n v="3"/>
    <n v="0.22"/>
    <n v="0.2727"/>
    <n v="1"/>
    <n v="0"/>
    <n v="5"/>
    <n v="50"/>
    <n v="55"/>
    <s v="Sunday"/>
    <s v="Dark Cloude"/>
    <s v="Normal"/>
    <s v="Medium"/>
    <s v="Afternoon"/>
  </r>
  <r>
    <n v="797"/>
    <d v="2011-02-05T00:00:00"/>
    <n v="1"/>
    <n v="0"/>
    <n v="2"/>
    <x v="15"/>
    <b v="0"/>
    <x v="0"/>
    <n v="3"/>
    <n v="0.22"/>
    <n v="0.2727"/>
    <n v="1"/>
    <n v="0"/>
    <n v="11"/>
    <n v="49"/>
    <n v="60"/>
    <s v="Sunday"/>
    <s v="Dark Cloude"/>
    <s v="Normal"/>
    <s v="Medium"/>
    <s v="Afternoon"/>
  </r>
  <r>
    <n v="798"/>
    <d v="2011-02-05T00:00:00"/>
    <n v="1"/>
    <n v="0"/>
    <n v="2"/>
    <x v="16"/>
    <b v="0"/>
    <x v="0"/>
    <n v="3"/>
    <n v="0.22"/>
    <n v="0.2273"/>
    <n v="1"/>
    <n v="0.1343"/>
    <n v="8"/>
    <n v="63"/>
    <n v="71"/>
    <s v="Sunday"/>
    <s v="Dark Cloude"/>
    <s v="Normal"/>
    <s v="Medium"/>
    <s v="Afternoon"/>
  </r>
  <r>
    <n v="799"/>
    <d v="2011-02-05T00:00:00"/>
    <n v="1"/>
    <n v="0"/>
    <n v="2"/>
    <x v="17"/>
    <b v="0"/>
    <x v="0"/>
    <n v="2"/>
    <n v="0.24"/>
    <n v="0.21210000000000001"/>
    <n v="1"/>
    <n v="0.28360000000000002"/>
    <n v="14"/>
    <n v="64"/>
    <n v="78"/>
    <s v="Sunday"/>
    <s v="More Than Mild"/>
    <s v="Rush Hour"/>
    <s v="Medium"/>
    <s v="Afternoon"/>
  </r>
  <r>
    <n v="800"/>
    <d v="2011-02-05T00:00:00"/>
    <n v="1"/>
    <n v="0"/>
    <n v="2"/>
    <x v="18"/>
    <b v="0"/>
    <x v="0"/>
    <n v="2"/>
    <n v="0.28000000000000003"/>
    <n v="0.2424"/>
    <n v="0.93"/>
    <n v="0.44779999999999998"/>
    <n v="2"/>
    <n v="81"/>
    <n v="83"/>
    <s v="Sunday"/>
    <s v="More Than Mild"/>
    <s v="Rush Hour"/>
    <s v="Medium"/>
    <s v="Evening"/>
  </r>
  <r>
    <n v="801"/>
    <d v="2011-02-05T00:00:00"/>
    <n v="1"/>
    <n v="0"/>
    <n v="2"/>
    <x v="19"/>
    <b v="0"/>
    <x v="0"/>
    <n v="2"/>
    <n v="0.28000000000000003"/>
    <n v="0.2424"/>
    <n v="0.93"/>
    <n v="0.44779999999999998"/>
    <n v="6"/>
    <n v="78"/>
    <n v="84"/>
    <s v="Sunday"/>
    <s v="More Than Mild"/>
    <s v="Rush Hour"/>
    <s v="Medium"/>
    <s v="Evening"/>
  </r>
  <r>
    <n v="802"/>
    <d v="2011-02-05T00:00:00"/>
    <n v="1"/>
    <n v="0"/>
    <n v="2"/>
    <x v="20"/>
    <b v="0"/>
    <x v="0"/>
    <n v="1"/>
    <n v="0.3"/>
    <n v="0.28789999999999999"/>
    <n v="0.87"/>
    <n v="0.25369999999999998"/>
    <n v="5"/>
    <n v="64"/>
    <n v="69"/>
    <s v="Sunday"/>
    <s v="Mild Cold"/>
    <s v="Normal"/>
    <s v="Medium"/>
    <s v="Evening"/>
  </r>
  <r>
    <n v="803"/>
    <d v="2011-02-05T00:00:00"/>
    <n v="1"/>
    <n v="0"/>
    <n v="2"/>
    <x v="21"/>
    <b v="0"/>
    <x v="0"/>
    <n v="1"/>
    <n v="0.26"/>
    <n v="0.2576"/>
    <n v="1"/>
    <n v="0.19400000000000001"/>
    <n v="3"/>
    <n v="53"/>
    <n v="56"/>
    <s v="Sunday"/>
    <s v="Mild Cold"/>
    <s v="Normal"/>
    <s v="Medium"/>
    <s v="Evening"/>
  </r>
  <r>
    <n v="804"/>
    <d v="2011-02-05T00:00:00"/>
    <n v="1"/>
    <n v="0"/>
    <n v="2"/>
    <x v="22"/>
    <b v="0"/>
    <x v="0"/>
    <n v="1"/>
    <n v="0.26"/>
    <n v="0.2727"/>
    <n v="0.93"/>
    <n v="0.1343"/>
    <n v="2"/>
    <n v="43"/>
    <n v="45"/>
    <s v="Sunday"/>
    <s v="Mild Cold"/>
    <s v="Normal"/>
    <s v="Low"/>
    <s v="Evening"/>
  </r>
  <r>
    <n v="805"/>
    <d v="2011-02-05T00:00:00"/>
    <n v="1"/>
    <n v="0"/>
    <n v="2"/>
    <x v="23"/>
    <b v="0"/>
    <x v="0"/>
    <n v="1"/>
    <n v="0.26"/>
    <n v="0.2576"/>
    <n v="0.93"/>
    <n v="0.22389999999999999"/>
    <n v="7"/>
    <n v="52"/>
    <n v="59"/>
    <s v="Sunday"/>
    <s v="Mild Cold"/>
    <s v="Normal"/>
    <s v="Medium"/>
    <s v="Evening"/>
  </r>
  <r>
    <n v="806"/>
    <d v="2011-02-06T00:00:00"/>
    <n v="1"/>
    <n v="0"/>
    <n v="2"/>
    <x v="0"/>
    <b v="0"/>
    <x v="1"/>
    <n v="1"/>
    <n v="0.26"/>
    <n v="0.2576"/>
    <n v="0.7"/>
    <n v="0.19400000000000001"/>
    <n v="2"/>
    <n v="37"/>
    <n v="39"/>
    <s v="Monday"/>
    <s v="Mild Cold"/>
    <s v="Normal"/>
    <s v="Low"/>
    <s v="Night"/>
  </r>
  <r>
    <n v="807"/>
    <d v="2011-02-06T00:00:00"/>
    <n v="1"/>
    <n v="0"/>
    <n v="2"/>
    <x v="1"/>
    <b v="0"/>
    <x v="1"/>
    <n v="1"/>
    <n v="0.26"/>
    <n v="0.2273"/>
    <n v="0.65"/>
    <n v="0.41789999999999999"/>
    <n v="4"/>
    <n v="40"/>
    <n v="44"/>
    <s v="Monday"/>
    <s v="Mild Cold"/>
    <s v="Normal"/>
    <s v="Low"/>
    <s v="Night"/>
  </r>
  <r>
    <n v="808"/>
    <d v="2011-02-06T00:00:00"/>
    <n v="1"/>
    <n v="0"/>
    <n v="2"/>
    <x v="2"/>
    <b v="0"/>
    <x v="1"/>
    <n v="1"/>
    <n v="0.26"/>
    <n v="0.2273"/>
    <n v="0.6"/>
    <n v="0.32840000000000003"/>
    <n v="0"/>
    <n v="20"/>
    <n v="20"/>
    <s v="Monday"/>
    <s v="Mild Cold"/>
    <s v="Normal"/>
    <s v="Low"/>
    <s v="Night"/>
  </r>
  <r>
    <n v="809"/>
    <d v="2011-02-06T00:00:00"/>
    <n v="1"/>
    <n v="0"/>
    <n v="2"/>
    <x v="3"/>
    <b v="0"/>
    <x v="1"/>
    <n v="1"/>
    <n v="0.26"/>
    <n v="0.28789999999999999"/>
    <n v="0.6"/>
    <n v="8.9599999999999999E-2"/>
    <n v="3"/>
    <n v="10"/>
    <n v="13"/>
    <s v="Monday"/>
    <s v="Mild Cold"/>
    <s v="Normal"/>
    <s v="Low"/>
    <s v="Night"/>
  </r>
  <r>
    <n v="810"/>
    <d v="2011-02-06T00:00:00"/>
    <n v="1"/>
    <n v="0"/>
    <n v="2"/>
    <x v="4"/>
    <b v="0"/>
    <x v="1"/>
    <n v="1"/>
    <n v="0.26"/>
    <n v="0.2273"/>
    <n v="0.6"/>
    <n v="0.35820000000000002"/>
    <n v="0"/>
    <n v="2"/>
    <n v="2"/>
    <s v="Monday"/>
    <s v="Mild Cold"/>
    <s v="Normal"/>
    <s v="Low"/>
    <s v="Night"/>
  </r>
  <r>
    <n v="811"/>
    <d v="2011-02-06T00:00:00"/>
    <n v="1"/>
    <n v="0"/>
    <n v="2"/>
    <x v="5"/>
    <b v="0"/>
    <x v="1"/>
    <n v="1"/>
    <n v="0.26"/>
    <n v="0.2576"/>
    <n v="0.6"/>
    <n v="0.22389999999999999"/>
    <n v="0"/>
    <n v="1"/>
    <n v="1"/>
    <s v="Monday"/>
    <s v="Mild Cold"/>
    <s v="Normal"/>
    <s v="Low"/>
    <s v="Night"/>
  </r>
  <r>
    <n v="812"/>
    <d v="2011-02-06T00:00:00"/>
    <n v="1"/>
    <n v="0"/>
    <n v="2"/>
    <x v="6"/>
    <b v="0"/>
    <x v="1"/>
    <n v="1"/>
    <n v="0.26"/>
    <n v="0.2576"/>
    <n v="0.6"/>
    <n v="0.22389999999999999"/>
    <n v="0"/>
    <n v="1"/>
    <n v="1"/>
    <s v="Monday"/>
    <s v="Mild Cold"/>
    <s v="Normal"/>
    <s v="Low"/>
    <s v="Morning"/>
  </r>
  <r>
    <n v="813"/>
    <d v="2011-02-06T00:00:00"/>
    <n v="1"/>
    <n v="0"/>
    <n v="2"/>
    <x v="7"/>
    <b v="0"/>
    <x v="1"/>
    <n v="1"/>
    <n v="0.24"/>
    <n v="0.2424"/>
    <n v="0.65"/>
    <n v="0.16420000000000001"/>
    <n v="0"/>
    <n v="8"/>
    <n v="8"/>
    <s v="Monday"/>
    <s v="Mild Cold"/>
    <s v="Rush Hour"/>
    <s v="Low"/>
    <s v="Morning"/>
  </r>
  <r>
    <n v="814"/>
    <d v="2011-02-06T00:00:00"/>
    <n v="1"/>
    <n v="0"/>
    <n v="2"/>
    <x v="8"/>
    <b v="0"/>
    <x v="1"/>
    <n v="1"/>
    <n v="0.24"/>
    <n v="0.2576"/>
    <n v="0.65"/>
    <n v="0.1045"/>
    <n v="2"/>
    <n v="21"/>
    <n v="23"/>
    <s v="Monday"/>
    <s v="Mild Cold"/>
    <s v="Rush Hour"/>
    <s v="Low"/>
    <s v="Morning"/>
  </r>
  <r>
    <n v="815"/>
    <d v="2011-02-06T00:00:00"/>
    <n v="1"/>
    <n v="0"/>
    <n v="2"/>
    <x v="9"/>
    <b v="0"/>
    <x v="1"/>
    <n v="1"/>
    <n v="0.28000000000000003"/>
    <n v="0.28789999999999999"/>
    <n v="0.56000000000000005"/>
    <n v="0.1045"/>
    <n v="7"/>
    <n v="38"/>
    <n v="45"/>
    <s v="Monday"/>
    <s v="Mild Cold"/>
    <s v="Rush Hour"/>
    <s v="Low"/>
    <s v="Morning"/>
  </r>
  <r>
    <n v="816"/>
    <d v="2011-02-06T00:00:00"/>
    <n v="1"/>
    <n v="0"/>
    <n v="2"/>
    <x v="10"/>
    <b v="0"/>
    <x v="1"/>
    <n v="1"/>
    <n v="0.3"/>
    <n v="0.28789999999999999"/>
    <n v="0.52"/>
    <n v="0.25369999999999998"/>
    <n v="15"/>
    <n v="74"/>
    <n v="89"/>
    <s v="Monday"/>
    <s v="Mild Cold"/>
    <s v="Normal"/>
    <s v="Medium"/>
    <s v="Morning"/>
  </r>
  <r>
    <n v="817"/>
    <d v="2011-02-06T00:00:00"/>
    <n v="1"/>
    <n v="0"/>
    <n v="2"/>
    <x v="11"/>
    <b v="0"/>
    <x v="1"/>
    <n v="1"/>
    <n v="0.32"/>
    <n v="0.30299999999999999"/>
    <n v="0.49"/>
    <n v="0.25369999999999998"/>
    <n v="28"/>
    <n v="89"/>
    <n v="117"/>
    <s v="Monday"/>
    <s v="Mild Cold"/>
    <s v="Normal"/>
    <s v="Medium"/>
    <s v="Morning"/>
  </r>
  <r>
    <n v="818"/>
    <d v="2011-02-06T00:00:00"/>
    <n v="1"/>
    <n v="0"/>
    <n v="2"/>
    <x v="12"/>
    <b v="0"/>
    <x v="1"/>
    <n v="1"/>
    <n v="0.34"/>
    <n v="0.33329999999999999"/>
    <n v="0.46"/>
    <n v="0"/>
    <n v="48"/>
    <n v="126"/>
    <n v="174"/>
    <s v="Monday"/>
    <s v="Mild Cold"/>
    <s v="Normal"/>
    <s v="High"/>
    <s v="Afternoon"/>
  </r>
  <r>
    <n v="819"/>
    <d v="2011-02-06T00:00:00"/>
    <n v="1"/>
    <n v="0"/>
    <n v="2"/>
    <x v="13"/>
    <b v="0"/>
    <x v="1"/>
    <n v="1"/>
    <n v="0.34"/>
    <n v="0.36359999999999998"/>
    <n v="0.46"/>
    <n v="0"/>
    <n v="47"/>
    <n v="135"/>
    <n v="182"/>
    <s v="Monday"/>
    <s v="Mild Cold"/>
    <s v="Normal"/>
    <s v="High"/>
    <s v="Afternoon"/>
  </r>
  <r>
    <n v="820"/>
    <d v="2011-02-06T00:00:00"/>
    <n v="1"/>
    <n v="0"/>
    <n v="2"/>
    <x v="14"/>
    <b v="0"/>
    <x v="1"/>
    <n v="1"/>
    <n v="0.34"/>
    <n v="0.34849999999999998"/>
    <n v="0.46"/>
    <n v="8.9599999999999999E-2"/>
    <n v="47"/>
    <n v="114"/>
    <n v="161"/>
    <s v="Monday"/>
    <s v="Mild Cold"/>
    <s v="Normal"/>
    <s v="High"/>
    <s v="Afternoon"/>
  </r>
  <r>
    <n v="821"/>
    <d v="2011-02-06T00:00:00"/>
    <n v="1"/>
    <n v="0"/>
    <n v="2"/>
    <x v="15"/>
    <b v="0"/>
    <x v="1"/>
    <n v="1"/>
    <n v="0.34"/>
    <n v="0.34849999999999998"/>
    <n v="0.46"/>
    <n v="8.9599999999999999E-2"/>
    <n v="52"/>
    <n v="130"/>
    <n v="182"/>
    <s v="Monday"/>
    <s v="Mild Cold"/>
    <s v="Normal"/>
    <s v="High"/>
    <s v="Afternoon"/>
  </r>
  <r>
    <n v="822"/>
    <d v="2011-02-06T00:00:00"/>
    <n v="1"/>
    <n v="0"/>
    <n v="2"/>
    <x v="16"/>
    <b v="0"/>
    <x v="1"/>
    <n v="1"/>
    <n v="0.34"/>
    <n v="0.34849999999999998"/>
    <n v="0.49"/>
    <n v="0.1045"/>
    <n v="42"/>
    <n v="115"/>
    <n v="157"/>
    <s v="Monday"/>
    <s v="Mild Cold"/>
    <s v="Normal"/>
    <s v="High"/>
    <s v="Afternoon"/>
  </r>
  <r>
    <n v="823"/>
    <d v="2011-02-06T00:00:00"/>
    <n v="1"/>
    <n v="0"/>
    <n v="2"/>
    <x v="17"/>
    <b v="0"/>
    <x v="1"/>
    <n v="1"/>
    <n v="0.34"/>
    <n v="0.36359999999999998"/>
    <n v="0.46"/>
    <n v="0"/>
    <n v="24"/>
    <n v="97"/>
    <n v="121"/>
    <s v="Monday"/>
    <s v="Mild Cold"/>
    <s v="Rush Hour"/>
    <s v="Medium"/>
    <s v="Afternoon"/>
  </r>
  <r>
    <n v="824"/>
    <d v="2011-02-06T00:00:00"/>
    <n v="1"/>
    <n v="0"/>
    <n v="2"/>
    <x v="18"/>
    <b v="0"/>
    <x v="1"/>
    <n v="1"/>
    <n v="0.3"/>
    <n v="0.30299999999999999"/>
    <n v="0.56000000000000005"/>
    <n v="0.16420000000000001"/>
    <n v="13"/>
    <n v="65"/>
    <n v="78"/>
    <s v="Monday"/>
    <s v="Mild Cold"/>
    <s v="Rush Hour"/>
    <s v="Medium"/>
    <s v="Evening"/>
  </r>
  <r>
    <n v="825"/>
    <d v="2011-02-06T00:00:00"/>
    <n v="1"/>
    <n v="0"/>
    <n v="2"/>
    <x v="19"/>
    <b v="0"/>
    <x v="1"/>
    <n v="1"/>
    <n v="0.28000000000000003"/>
    <n v="0.28789999999999999"/>
    <n v="0.61"/>
    <n v="0.1343"/>
    <n v="1"/>
    <n v="20"/>
    <n v="21"/>
    <s v="Monday"/>
    <s v="Mild Cold"/>
    <s v="Rush Hour"/>
    <s v="Low"/>
    <s v="Evening"/>
  </r>
  <r>
    <n v="826"/>
    <d v="2011-02-06T00:00:00"/>
    <n v="1"/>
    <n v="0"/>
    <n v="2"/>
    <x v="20"/>
    <b v="0"/>
    <x v="1"/>
    <n v="1"/>
    <n v="0.28000000000000003"/>
    <n v="0.28789999999999999"/>
    <n v="0.61"/>
    <n v="0.1045"/>
    <n v="5"/>
    <n v="21"/>
    <n v="26"/>
    <s v="Monday"/>
    <s v="Mild Cold"/>
    <s v="Normal"/>
    <s v="Low"/>
    <s v="Evening"/>
  </r>
  <r>
    <n v="827"/>
    <d v="2011-02-06T00:00:00"/>
    <n v="1"/>
    <n v="0"/>
    <n v="2"/>
    <x v="21"/>
    <b v="0"/>
    <x v="1"/>
    <n v="1"/>
    <n v="0.26"/>
    <n v="0.30299999999999999"/>
    <n v="0.6"/>
    <n v="0"/>
    <n v="5"/>
    <n v="22"/>
    <n v="27"/>
    <s v="Monday"/>
    <s v="Mild Cold"/>
    <s v="Normal"/>
    <s v="Low"/>
    <s v="Evening"/>
  </r>
  <r>
    <n v="828"/>
    <d v="2011-02-06T00:00:00"/>
    <n v="1"/>
    <n v="0"/>
    <n v="2"/>
    <x v="22"/>
    <b v="0"/>
    <x v="1"/>
    <n v="1"/>
    <n v="0.26"/>
    <n v="0.30299999999999999"/>
    <n v="0.6"/>
    <n v="0"/>
    <n v="5"/>
    <n v="57"/>
    <n v="62"/>
    <s v="Monday"/>
    <s v="Mild Cold"/>
    <s v="Normal"/>
    <s v="Medium"/>
    <s v="Evening"/>
  </r>
  <r>
    <n v="829"/>
    <d v="2011-02-06T00:00:00"/>
    <n v="1"/>
    <n v="0"/>
    <n v="2"/>
    <x v="23"/>
    <b v="0"/>
    <x v="1"/>
    <n v="1"/>
    <n v="0.24"/>
    <n v="0.28789999999999999"/>
    <n v="0.65"/>
    <n v="0"/>
    <n v="4"/>
    <n v="26"/>
    <n v="30"/>
    <s v="Monday"/>
    <s v="Mild Cold"/>
    <s v="Normal"/>
    <s v="Low"/>
    <s v="Evening"/>
  </r>
  <r>
    <n v="830"/>
    <d v="2011-02-07T00:00:00"/>
    <n v="1"/>
    <n v="0"/>
    <n v="2"/>
    <x v="0"/>
    <b v="0"/>
    <x v="2"/>
    <n v="1"/>
    <n v="0.24"/>
    <n v="0.28789999999999999"/>
    <n v="0.65"/>
    <n v="0"/>
    <n v="1"/>
    <n v="14"/>
    <n v="15"/>
    <s v="Tuesday"/>
    <s v="Mild Cold"/>
    <s v="Normal"/>
    <s v="Low"/>
    <s v="Night"/>
  </r>
  <r>
    <n v="831"/>
    <d v="2011-02-07T00:00:00"/>
    <n v="1"/>
    <n v="0"/>
    <n v="2"/>
    <x v="1"/>
    <b v="0"/>
    <x v="2"/>
    <n v="1"/>
    <n v="0.22"/>
    <n v="0.2727"/>
    <n v="0.75"/>
    <n v="0"/>
    <n v="1"/>
    <n v="4"/>
    <n v="5"/>
    <s v="Tuesday"/>
    <s v="Mild Cold"/>
    <s v="Normal"/>
    <s v="Low"/>
    <s v="Night"/>
  </r>
  <r>
    <n v="832"/>
    <d v="2011-02-07T00:00:00"/>
    <n v="1"/>
    <n v="0"/>
    <n v="2"/>
    <x v="2"/>
    <b v="0"/>
    <x v="2"/>
    <n v="1"/>
    <n v="0.2"/>
    <n v="0.2576"/>
    <n v="0.8"/>
    <n v="0"/>
    <n v="0"/>
    <n v="3"/>
    <n v="3"/>
    <s v="Tuesday"/>
    <s v="Mild Cold"/>
    <s v="Normal"/>
    <s v="Low"/>
    <s v="Night"/>
  </r>
  <r>
    <n v="833"/>
    <d v="2011-02-07T00:00:00"/>
    <n v="1"/>
    <n v="0"/>
    <n v="2"/>
    <x v="3"/>
    <b v="0"/>
    <x v="2"/>
    <n v="1"/>
    <n v="0.2"/>
    <n v="0.2576"/>
    <n v="0.86"/>
    <n v="0"/>
    <n v="0"/>
    <n v="1"/>
    <n v="1"/>
    <s v="Tuesday"/>
    <s v="Mild Cold"/>
    <s v="Normal"/>
    <s v="Low"/>
    <s v="Night"/>
  </r>
  <r>
    <n v="834"/>
    <d v="2011-02-07T00:00:00"/>
    <n v="1"/>
    <n v="0"/>
    <n v="2"/>
    <x v="4"/>
    <b v="0"/>
    <x v="2"/>
    <n v="1"/>
    <n v="0.2"/>
    <n v="0.2576"/>
    <n v="0.86"/>
    <n v="0"/>
    <n v="1"/>
    <n v="1"/>
    <n v="2"/>
    <s v="Tuesday"/>
    <s v="Mild Cold"/>
    <s v="Normal"/>
    <s v="Low"/>
    <s v="Night"/>
  </r>
  <r>
    <n v="835"/>
    <d v="2011-02-07T00:00:00"/>
    <n v="1"/>
    <n v="0"/>
    <n v="2"/>
    <x v="5"/>
    <b v="0"/>
    <x v="2"/>
    <n v="1"/>
    <n v="0.2"/>
    <n v="0.2576"/>
    <n v="0.86"/>
    <n v="0"/>
    <n v="1"/>
    <n v="9"/>
    <n v="10"/>
    <s v="Tuesday"/>
    <s v="Mild Cold"/>
    <s v="Normal"/>
    <s v="Low"/>
    <s v="Night"/>
  </r>
  <r>
    <n v="836"/>
    <d v="2011-02-07T00:00:00"/>
    <n v="1"/>
    <n v="0"/>
    <n v="2"/>
    <x v="6"/>
    <b v="0"/>
    <x v="2"/>
    <n v="1"/>
    <n v="0.18"/>
    <n v="0.2424"/>
    <n v="0.93"/>
    <n v="0"/>
    <n v="1"/>
    <n v="29"/>
    <n v="30"/>
    <s v="Tuesday"/>
    <s v="Mild Cold"/>
    <s v="Normal"/>
    <s v="Low"/>
    <s v="Morning"/>
  </r>
  <r>
    <n v="837"/>
    <d v="2011-02-07T00:00:00"/>
    <n v="1"/>
    <n v="0"/>
    <n v="2"/>
    <x v="7"/>
    <b v="0"/>
    <x v="2"/>
    <n v="1"/>
    <n v="0.18"/>
    <n v="0.2424"/>
    <n v="0.86"/>
    <n v="0"/>
    <n v="6"/>
    <n v="89"/>
    <n v="95"/>
    <s v="Tuesday"/>
    <s v="Mild Cold"/>
    <s v="Rush Hour"/>
    <s v="Medium"/>
    <s v="Morning"/>
  </r>
  <r>
    <n v="838"/>
    <d v="2011-02-07T00:00:00"/>
    <n v="1"/>
    <n v="0"/>
    <n v="2"/>
    <x v="8"/>
    <b v="0"/>
    <x v="2"/>
    <n v="2"/>
    <n v="0.16"/>
    <n v="0.2273"/>
    <n v="1"/>
    <n v="0"/>
    <n v="7"/>
    <n v="223"/>
    <n v="230"/>
    <s v="Tuesday"/>
    <s v="More Than Mild"/>
    <s v="Rush Hour"/>
    <s v="High"/>
    <s v="Morning"/>
  </r>
  <r>
    <n v="839"/>
    <d v="2011-02-07T00:00:00"/>
    <n v="1"/>
    <n v="0"/>
    <n v="2"/>
    <x v="9"/>
    <b v="0"/>
    <x v="2"/>
    <n v="1"/>
    <n v="0.22"/>
    <n v="0.2727"/>
    <n v="0.8"/>
    <n v="0"/>
    <n v="3"/>
    <n v="115"/>
    <n v="118"/>
    <s v="Tuesday"/>
    <s v="Mild Cold"/>
    <s v="Rush Hour"/>
    <s v="Medium"/>
    <s v="Morning"/>
  </r>
  <r>
    <n v="840"/>
    <d v="2011-02-07T00:00:00"/>
    <n v="1"/>
    <n v="0"/>
    <n v="2"/>
    <x v="10"/>
    <b v="0"/>
    <x v="2"/>
    <n v="1"/>
    <n v="0.24"/>
    <n v="0.2576"/>
    <n v="0.75"/>
    <n v="0.1045"/>
    <n v="6"/>
    <n v="49"/>
    <n v="55"/>
    <s v="Tuesday"/>
    <s v="Mild Cold"/>
    <s v="Normal"/>
    <s v="Medium"/>
    <s v="Morning"/>
  </r>
  <r>
    <n v="841"/>
    <d v="2011-02-07T00:00:00"/>
    <n v="1"/>
    <n v="0"/>
    <n v="2"/>
    <x v="11"/>
    <b v="0"/>
    <x v="2"/>
    <n v="1"/>
    <n v="0.3"/>
    <n v="0.31819999999999998"/>
    <n v="0.65"/>
    <n v="8.9599999999999999E-2"/>
    <n v="11"/>
    <n v="36"/>
    <n v="47"/>
    <s v="Tuesday"/>
    <s v="Mild Cold"/>
    <s v="Normal"/>
    <s v="Low"/>
    <s v="Morning"/>
  </r>
  <r>
    <n v="842"/>
    <d v="2011-02-07T00:00:00"/>
    <n v="1"/>
    <n v="0"/>
    <n v="2"/>
    <x v="12"/>
    <b v="0"/>
    <x v="2"/>
    <n v="2"/>
    <n v="0.32"/>
    <n v="0.34849999999999998"/>
    <n v="0.62"/>
    <n v="0"/>
    <n v="7"/>
    <n v="59"/>
    <n v="66"/>
    <s v="Tuesday"/>
    <s v="More Than Mild"/>
    <s v="Normal"/>
    <s v="Medium"/>
    <s v="Afternoon"/>
  </r>
  <r>
    <n v="843"/>
    <d v="2011-02-07T00:00:00"/>
    <n v="1"/>
    <n v="0"/>
    <n v="2"/>
    <x v="13"/>
    <b v="0"/>
    <x v="2"/>
    <n v="2"/>
    <n v="0.36"/>
    <n v="0.36359999999999998"/>
    <n v="0.56999999999999995"/>
    <n v="8.9599999999999999E-2"/>
    <n v="10"/>
    <n v="54"/>
    <n v="64"/>
    <s v="Tuesday"/>
    <s v="More Than Mild"/>
    <s v="Normal"/>
    <s v="Medium"/>
    <s v="Afternoon"/>
  </r>
  <r>
    <n v="844"/>
    <d v="2011-02-07T00:00:00"/>
    <n v="1"/>
    <n v="0"/>
    <n v="2"/>
    <x v="14"/>
    <b v="0"/>
    <x v="2"/>
    <n v="2"/>
    <n v="0.36"/>
    <n v="0.36359999999999998"/>
    <n v="0.56999999999999995"/>
    <n v="8.9599999999999999E-2"/>
    <n v="8"/>
    <n v="52"/>
    <n v="60"/>
    <s v="Tuesday"/>
    <s v="More Than Mild"/>
    <s v="Normal"/>
    <s v="Medium"/>
    <s v="Afternoon"/>
  </r>
  <r>
    <n v="845"/>
    <d v="2011-02-07T00:00:00"/>
    <n v="1"/>
    <n v="0"/>
    <n v="2"/>
    <x v="15"/>
    <b v="0"/>
    <x v="2"/>
    <n v="2"/>
    <n v="0.38"/>
    <n v="0.39389999999999997"/>
    <n v="0.54"/>
    <n v="8.9599999999999999E-2"/>
    <n v="4"/>
    <n v="46"/>
    <n v="50"/>
    <s v="Tuesday"/>
    <s v="More Than Mild"/>
    <s v="Normal"/>
    <s v="Low"/>
    <s v="Afternoon"/>
  </r>
  <r>
    <n v="846"/>
    <d v="2011-02-07T00:00:00"/>
    <n v="1"/>
    <n v="0"/>
    <n v="2"/>
    <x v="16"/>
    <b v="0"/>
    <x v="2"/>
    <n v="2"/>
    <n v="0.36"/>
    <n v="0.34849999999999998"/>
    <n v="0.56999999999999995"/>
    <n v="0.1343"/>
    <n v="16"/>
    <n v="98"/>
    <n v="114"/>
    <s v="Tuesday"/>
    <s v="More Than Mild"/>
    <s v="Normal"/>
    <s v="Medium"/>
    <s v="Afternoon"/>
  </r>
  <r>
    <n v="847"/>
    <d v="2011-02-07T00:00:00"/>
    <n v="1"/>
    <n v="0"/>
    <n v="2"/>
    <x v="17"/>
    <b v="0"/>
    <x v="2"/>
    <n v="2"/>
    <n v="0.32"/>
    <n v="0.31819999999999998"/>
    <n v="0.7"/>
    <n v="0.16420000000000001"/>
    <n v="9"/>
    <n v="207"/>
    <n v="216"/>
    <s v="Tuesday"/>
    <s v="More Than Mild"/>
    <s v="Rush Hour"/>
    <s v="High"/>
    <s v="Afternoon"/>
  </r>
  <r>
    <n v="848"/>
    <d v="2011-02-07T00:00:00"/>
    <n v="1"/>
    <n v="0"/>
    <n v="2"/>
    <x v="18"/>
    <b v="0"/>
    <x v="2"/>
    <n v="2"/>
    <n v="0.34"/>
    <n v="0.33329999999999999"/>
    <n v="0.66"/>
    <n v="0.1343"/>
    <n v="5"/>
    <n v="170"/>
    <n v="175"/>
    <s v="Tuesday"/>
    <s v="More Than Mild"/>
    <s v="Rush Hour"/>
    <s v="High"/>
    <s v="Evening"/>
  </r>
  <r>
    <n v="849"/>
    <d v="2011-02-07T00:00:00"/>
    <n v="1"/>
    <n v="0"/>
    <n v="2"/>
    <x v="19"/>
    <b v="0"/>
    <x v="2"/>
    <n v="2"/>
    <n v="0.32"/>
    <n v="0.34849999999999998"/>
    <n v="0.7"/>
    <n v="0"/>
    <n v="5"/>
    <n v="123"/>
    <n v="128"/>
    <s v="Tuesday"/>
    <s v="More Than Mild"/>
    <s v="Rush Hour"/>
    <s v="Medium"/>
    <s v="Evening"/>
  </r>
  <r>
    <n v="850"/>
    <d v="2011-02-07T00:00:00"/>
    <n v="1"/>
    <n v="0"/>
    <n v="2"/>
    <x v="20"/>
    <b v="0"/>
    <x v="2"/>
    <n v="2"/>
    <n v="0.32"/>
    <n v="0.33329999999999999"/>
    <n v="0.7"/>
    <n v="0.1045"/>
    <n v="6"/>
    <n v="82"/>
    <n v="88"/>
    <s v="Tuesday"/>
    <s v="More Than Mild"/>
    <s v="Normal"/>
    <s v="Medium"/>
    <s v="Evening"/>
  </r>
  <r>
    <n v="851"/>
    <d v="2011-02-07T00:00:00"/>
    <n v="1"/>
    <n v="0"/>
    <n v="2"/>
    <x v="21"/>
    <b v="0"/>
    <x v="2"/>
    <n v="1"/>
    <n v="0.32"/>
    <n v="0.34849999999999998"/>
    <n v="0.7"/>
    <n v="0"/>
    <n v="3"/>
    <n v="75"/>
    <n v="78"/>
    <s v="Tuesday"/>
    <s v="Mild Cold"/>
    <s v="Normal"/>
    <s v="Medium"/>
    <s v="Evening"/>
  </r>
  <r>
    <n v="852"/>
    <d v="2011-02-07T00:00:00"/>
    <n v="1"/>
    <n v="0"/>
    <n v="2"/>
    <x v="22"/>
    <b v="0"/>
    <x v="2"/>
    <n v="1"/>
    <n v="0.28000000000000003"/>
    <n v="0.30299999999999999"/>
    <n v="0.81"/>
    <n v="8.9599999999999999E-2"/>
    <n v="3"/>
    <n v="34"/>
    <n v="37"/>
    <s v="Tuesday"/>
    <s v="Mild Cold"/>
    <s v="Normal"/>
    <s v="Low"/>
    <s v="Evening"/>
  </r>
  <r>
    <n v="853"/>
    <d v="2011-02-07T00:00:00"/>
    <n v="1"/>
    <n v="0"/>
    <n v="2"/>
    <x v="23"/>
    <b v="0"/>
    <x v="2"/>
    <n v="2"/>
    <n v="0.3"/>
    <n v="0.33329999999999999"/>
    <n v="0.81"/>
    <n v="0"/>
    <n v="6"/>
    <n v="19"/>
    <n v="25"/>
    <s v="Tuesday"/>
    <s v="More Than Mild"/>
    <s v="Normal"/>
    <s v="Low"/>
    <s v="Evening"/>
  </r>
  <r>
    <n v="854"/>
    <d v="2011-02-08T00:00:00"/>
    <n v="1"/>
    <n v="0"/>
    <n v="2"/>
    <x v="0"/>
    <b v="0"/>
    <x v="3"/>
    <n v="2"/>
    <n v="0.28000000000000003"/>
    <n v="0.31819999999999998"/>
    <n v="0.87"/>
    <n v="0"/>
    <n v="4"/>
    <n v="6"/>
    <n v="10"/>
    <s v="Wednesday"/>
    <s v="More Than Mild"/>
    <s v="Normal"/>
    <s v="Low"/>
    <s v="Night"/>
  </r>
  <r>
    <n v="855"/>
    <d v="2011-02-08T00:00:00"/>
    <n v="1"/>
    <n v="0"/>
    <n v="2"/>
    <x v="1"/>
    <b v="0"/>
    <x v="3"/>
    <n v="2"/>
    <n v="0.28000000000000003"/>
    <n v="0.31819999999999998"/>
    <n v="0.87"/>
    <n v="0"/>
    <n v="0"/>
    <n v="4"/>
    <n v="4"/>
    <s v="Wednesday"/>
    <s v="More Than Mild"/>
    <s v="Normal"/>
    <s v="Low"/>
    <s v="Night"/>
  </r>
  <r>
    <n v="856"/>
    <d v="2011-02-08T00:00:00"/>
    <n v="1"/>
    <n v="0"/>
    <n v="2"/>
    <x v="2"/>
    <b v="0"/>
    <x v="3"/>
    <n v="2"/>
    <n v="0.26"/>
    <n v="0.2727"/>
    <n v="0.93"/>
    <n v="0.1045"/>
    <n v="1"/>
    <n v="1"/>
    <n v="2"/>
    <s v="Wednesday"/>
    <s v="More Than Mild"/>
    <s v="Normal"/>
    <s v="Low"/>
    <s v="Night"/>
  </r>
  <r>
    <n v="857"/>
    <d v="2011-02-08T00:00:00"/>
    <n v="1"/>
    <n v="0"/>
    <n v="2"/>
    <x v="3"/>
    <b v="0"/>
    <x v="3"/>
    <n v="3"/>
    <n v="0.28000000000000003"/>
    <n v="0.2727"/>
    <n v="0.93"/>
    <n v="0.16420000000000001"/>
    <n v="0"/>
    <n v="1"/>
    <n v="1"/>
    <s v="Wednesday"/>
    <s v="Dark Cloude"/>
    <s v="Normal"/>
    <s v="Low"/>
    <s v="Night"/>
  </r>
  <r>
    <n v="858"/>
    <d v="2011-02-08T00:00:00"/>
    <n v="1"/>
    <n v="0"/>
    <n v="2"/>
    <x v="4"/>
    <b v="0"/>
    <x v="3"/>
    <n v="1"/>
    <n v="0.26"/>
    <n v="0.2576"/>
    <n v="0.93"/>
    <n v="0.16420000000000001"/>
    <n v="0"/>
    <n v="3"/>
    <n v="3"/>
    <s v="Wednesday"/>
    <s v="Mild Cold"/>
    <s v="Normal"/>
    <s v="Low"/>
    <s v="Night"/>
  </r>
  <r>
    <n v="859"/>
    <d v="2011-02-08T00:00:00"/>
    <n v="1"/>
    <n v="0"/>
    <n v="2"/>
    <x v="5"/>
    <b v="0"/>
    <x v="3"/>
    <n v="1"/>
    <n v="0.26"/>
    <n v="0.2273"/>
    <n v="0.81"/>
    <n v="0.32840000000000003"/>
    <n v="0"/>
    <n v="2"/>
    <n v="2"/>
    <s v="Wednesday"/>
    <s v="Mild Cold"/>
    <s v="Normal"/>
    <s v="Low"/>
    <s v="Night"/>
  </r>
  <r>
    <n v="860"/>
    <d v="2011-02-08T00:00:00"/>
    <n v="1"/>
    <n v="0"/>
    <n v="2"/>
    <x v="6"/>
    <b v="0"/>
    <x v="3"/>
    <n v="1"/>
    <n v="0.26"/>
    <n v="0.2273"/>
    <n v="0.7"/>
    <n v="0.32840000000000003"/>
    <n v="0"/>
    <n v="39"/>
    <n v="39"/>
    <s v="Wednesday"/>
    <s v="Mild Cold"/>
    <s v="Normal"/>
    <s v="Low"/>
    <s v="Morning"/>
  </r>
  <r>
    <n v="861"/>
    <d v="2011-02-08T00:00:00"/>
    <n v="1"/>
    <n v="0"/>
    <n v="2"/>
    <x v="7"/>
    <b v="0"/>
    <x v="3"/>
    <n v="1"/>
    <n v="0.24"/>
    <n v="0.19700000000000001"/>
    <n v="0.65"/>
    <n v="0.41789999999999999"/>
    <n v="3"/>
    <n v="97"/>
    <n v="100"/>
    <s v="Wednesday"/>
    <s v="Mild Cold"/>
    <s v="Rush Hour"/>
    <s v="Medium"/>
    <s v="Morning"/>
  </r>
  <r>
    <n v="862"/>
    <d v="2011-02-08T00:00:00"/>
    <n v="1"/>
    <n v="0"/>
    <n v="2"/>
    <x v="8"/>
    <b v="0"/>
    <x v="3"/>
    <n v="1"/>
    <n v="0.24"/>
    <n v="0.19700000000000001"/>
    <n v="0.56000000000000005"/>
    <n v="0.49249999999999999"/>
    <n v="7"/>
    <n v="236"/>
    <n v="243"/>
    <s v="Wednesday"/>
    <s v="Mild Cold"/>
    <s v="Rush Hour"/>
    <s v="High"/>
    <s v="Morning"/>
  </r>
  <r>
    <n v="863"/>
    <d v="2011-02-08T00:00:00"/>
    <n v="1"/>
    <n v="0"/>
    <n v="2"/>
    <x v="9"/>
    <b v="0"/>
    <x v="3"/>
    <n v="1"/>
    <n v="0.24"/>
    <n v="0.19700000000000001"/>
    <n v="0.52"/>
    <n v="0.49249999999999999"/>
    <n v="7"/>
    <n v="128"/>
    <n v="135"/>
    <s v="Wednesday"/>
    <s v="Mild Cold"/>
    <s v="Rush Hour"/>
    <s v="Medium"/>
    <s v="Morning"/>
  </r>
  <r>
    <n v="864"/>
    <d v="2011-02-08T00:00:00"/>
    <n v="1"/>
    <n v="0"/>
    <n v="2"/>
    <x v="10"/>
    <b v="0"/>
    <x v="3"/>
    <n v="1"/>
    <n v="0.22"/>
    <n v="0.18179999999999999"/>
    <n v="0.47"/>
    <n v="0.55220000000000002"/>
    <n v="4"/>
    <n v="44"/>
    <n v="48"/>
    <s v="Wednesday"/>
    <s v="Mild Cold"/>
    <s v="Normal"/>
    <s v="Low"/>
    <s v="Morning"/>
  </r>
  <r>
    <n v="865"/>
    <d v="2011-02-08T00:00:00"/>
    <n v="1"/>
    <n v="0"/>
    <n v="2"/>
    <x v="11"/>
    <b v="0"/>
    <x v="3"/>
    <n v="1"/>
    <n v="0.22"/>
    <n v="0.18179999999999999"/>
    <n v="0.47"/>
    <n v="0.4627"/>
    <n v="1"/>
    <n v="49"/>
    <n v="50"/>
    <s v="Wednesday"/>
    <s v="Mild Cold"/>
    <s v="Normal"/>
    <s v="Low"/>
    <s v="Morning"/>
  </r>
  <r>
    <n v="866"/>
    <d v="2011-02-08T00:00:00"/>
    <n v="1"/>
    <n v="0"/>
    <n v="2"/>
    <x v="12"/>
    <b v="0"/>
    <x v="3"/>
    <n v="1"/>
    <n v="0.24"/>
    <n v="0.19700000000000001"/>
    <n v="0.38"/>
    <n v="0.49249999999999999"/>
    <n v="2"/>
    <n v="63"/>
    <n v="65"/>
    <s v="Wednesday"/>
    <s v="Mild Cold"/>
    <s v="Normal"/>
    <s v="Medium"/>
    <s v="Afternoon"/>
  </r>
  <r>
    <n v="867"/>
    <d v="2011-02-08T00:00:00"/>
    <n v="1"/>
    <n v="0"/>
    <n v="2"/>
    <x v="13"/>
    <b v="0"/>
    <x v="3"/>
    <n v="2"/>
    <n v="0.24"/>
    <n v="0.19700000000000001"/>
    <n v="0.32"/>
    <n v="0.44779999999999998"/>
    <n v="2"/>
    <n v="48"/>
    <n v="50"/>
    <s v="Wednesday"/>
    <s v="More Than Mild"/>
    <s v="Normal"/>
    <s v="Low"/>
    <s v="Afternoon"/>
  </r>
  <r>
    <n v="868"/>
    <d v="2011-02-08T00:00:00"/>
    <n v="1"/>
    <n v="0"/>
    <n v="2"/>
    <x v="14"/>
    <b v="0"/>
    <x v="3"/>
    <n v="1"/>
    <n v="0.22"/>
    <n v="0.19700000000000001"/>
    <n v="0.37"/>
    <n v="0.41789999999999999"/>
    <n v="3"/>
    <n v="61"/>
    <n v="64"/>
    <s v="Wednesday"/>
    <s v="Mild Cold"/>
    <s v="Normal"/>
    <s v="Medium"/>
    <s v="Afternoon"/>
  </r>
  <r>
    <n v="869"/>
    <d v="2011-02-08T00:00:00"/>
    <n v="1"/>
    <n v="0"/>
    <n v="2"/>
    <x v="15"/>
    <b v="0"/>
    <x v="3"/>
    <n v="1"/>
    <n v="0.22"/>
    <n v="0.19700000000000001"/>
    <n v="0.35"/>
    <n v="0.3881"/>
    <n v="6"/>
    <n v="45"/>
    <n v="51"/>
    <s v="Wednesday"/>
    <s v="Mild Cold"/>
    <s v="Normal"/>
    <s v="Medium"/>
    <s v="Afternoon"/>
  </r>
  <r>
    <n v="870"/>
    <d v="2011-02-08T00:00:00"/>
    <n v="1"/>
    <n v="0"/>
    <n v="2"/>
    <x v="16"/>
    <b v="0"/>
    <x v="3"/>
    <n v="1"/>
    <n v="0.22"/>
    <n v="0.18179999999999999"/>
    <n v="0.35"/>
    <n v="0.52239999999999998"/>
    <n v="4"/>
    <n v="79"/>
    <n v="83"/>
    <s v="Wednesday"/>
    <s v="Mild Cold"/>
    <s v="Normal"/>
    <s v="Medium"/>
    <s v="Afternoon"/>
  </r>
  <r>
    <n v="871"/>
    <d v="2011-02-08T00:00:00"/>
    <n v="1"/>
    <n v="0"/>
    <n v="2"/>
    <x v="17"/>
    <b v="0"/>
    <x v="3"/>
    <n v="1"/>
    <n v="0.22"/>
    <n v="0.18179999999999999"/>
    <n v="0.32"/>
    <n v="0.58209999999999995"/>
    <n v="4"/>
    <n v="172"/>
    <n v="176"/>
    <s v="Wednesday"/>
    <s v="Mild Cold"/>
    <s v="Rush Hour"/>
    <s v="High"/>
    <s v="Afternoon"/>
  </r>
  <r>
    <n v="872"/>
    <d v="2011-02-08T00:00:00"/>
    <n v="1"/>
    <n v="0"/>
    <n v="2"/>
    <x v="18"/>
    <b v="0"/>
    <x v="3"/>
    <n v="1"/>
    <n v="0.2"/>
    <n v="0.18179999999999999"/>
    <n v="0.32"/>
    <n v="0.3881"/>
    <n v="1"/>
    <n v="151"/>
    <n v="152"/>
    <s v="Wednesday"/>
    <s v="Mild Cold"/>
    <s v="Rush Hour"/>
    <s v="High"/>
    <s v="Evening"/>
  </r>
  <r>
    <n v="873"/>
    <d v="2011-02-08T00:00:00"/>
    <n v="1"/>
    <n v="0"/>
    <n v="2"/>
    <x v="19"/>
    <b v="0"/>
    <x v="3"/>
    <n v="1"/>
    <n v="0.16"/>
    <n v="0.1212"/>
    <n v="0.4"/>
    <n v="0.4627"/>
    <n v="1"/>
    <n v="100"/>
    <n v="101"/>
    <s v="Wednesday"/>
    <s v="Mild Cold"/>
    <s v="Rush Hour"/>
    <s v="Medium"/>
    <s v="Evening"/>
  </r>
  <r>
    <n v="874"/>
    <d v="2011-02-08T00:00:00"/>
    <n v="1"/>
    <n v="0"/>
    <n v="2"/>
    <x v="20"/>
    <b v="0"/>
    <x v="3"/>
    <n v="1"/>
    <n v="0.16"/>
    <n v="0.13639999999999999"/>
    <n v="0.4"/>
    <n v="0.32840000000000003"/>
    <n v="3"/>
    <n v="53"/>
    <n v="56"/>
    <s v="Wednesday"/>
    <s v="Mild Cold"/>
    <s v="Normal"/>
    <s v="Medium"/>
    <s v="Evening"/>
  </r>
  <r>
    <n v="875"/>
    <d v="2011-02-08T00:00:00"/>
    <n v="1"/>
    <n v="0"/>
    <n v="2"/>
    <x v="21"/>
    <b v="0"/>
    <x v="3"/>
    <n v="1"/>
    <n v="0.14000000000000001"/>
    <n v="0.1061"/>
    <n v="0.33"/>
    <n v="0.4627"/>
    <n v="8"/>
    <n v="46"/>
    <n v="54"/>
    <s v="Wednesday"/>
    <s v="Mild Cold"/>
    <s v="Normal"/>
    <s v="Medium"/>
    <s v="Evening"/>
  </r>
  <r>
    <n v="876"/>
    <d v="2011-02-08T00:00:00"/>
    <n v="1"/>
    <n v="0"/>
    <n v="2"/>
    <x v="22"/>
    <b v="0"/>
    <x v="3"/>
    <n v="1"/>
    <n v="0.12"/>
    <n v="0.1061"/>
    <n v="0.33"/>
    <n v="0.35820000000000002"/>
    <n v="0"/>
    <n v="29"/>
    <n v="29"/>
    <s v="Wednesday"/>
    <s v="Mild Cold"/>
    <s v="Normal"/>
    <s v="Low"/>
    <s v="Evening"/>
  </r>
  <r>
    <n v="877"/>
    <d v="2011-02-08T00:00:00"/>
    <n v="1"/>
    <n v="0"/>
    <n v="2"/>
    <x v="23"/>
    <b v="0"/>
    <x v="3"/>
    <n v="1"/>
    <n v="0.12"/>
    <n v="0.1061"/>
    <n v="0.33"/>
    <n v="0.32840000000000003"/>
    <n v="3"/>
    <n v="9"/>
    <n v="12"/>
    <s v="Wednesday"/>
    <s v="Mild Cold"/>
    <s v="Normal"/>
    <s v="Low"/>
    <s v="Evening"/>
  </r>
  <r>
    <n v="878"/>
    <d v="2011-02-09T00:00:00"/>
    <n v="1"/>
    <n v="0"/>
    <n v="2"/>
    <x v="0"/>
    <b v="0"/>
    <x v="4"/>
    <n v="1"/>
    <n v="0.1"/>
    <n v="7.5800000000000006E-2"/>
    <n v="0.36"/>
    <n v="0.35820000000000002"/>
    <n v="0"/>
    <n v="17"/>
    <n v="17"/>
    <s v="Thursday"/>
    <s v="Mild Cold"/>
    <s v="Normal"/>
    <s v="Low"/>
    <s v="Night"/>
  </r>
  <r>
    <n v="879"/>
    <d v="2011-02-09T00:00:00"/>
    <n v="1"/>
    <n v="0"/>
    <n v="2"/>
    <x v="1"/>
    <b v="0"/>
    <x v="4"/>
    <n v="1"/>
    <n v="0.1"/>
    <n v="0.1061"/>
    <n v="0.36"/>
    <n v="0.22389999999999999"/>
    <n v="0"/>
    <n v="7"/>
    <n v="7"/>
    <s v="Thursday"/>
    <s v="Mild Cold"/>
    <s v="Normal"/>
    <s v="Low"/>
    <s v="Night"/>
  </r>
  <r>
    <n v="880"/>
    <d v="2011-02-09T00:00:00"/>
    <n v="1"/>
    <n v="0"/>
    <n v="2"/>
    <x v="2"/>
    <b v="0"/>
    <x v="4"/>
    <n v="1"/>
    <n v="0.08"/>
    <n v="7.5800000000000006E-2"/>
    <n v="0.38"/>
    <n v="0.28360000000000002"/>
    <n v="1"/>
    <n v="2"/>
    <n v="3"/>
    <s v="Thursday"/>
    <s v="Mild Cold"/>
    <s v="Normal"/>
    <s v="Low"/>
    <s v="Night"/>
  </r>
  <r>
    <n v="881"/>
    <d v="2011-02-09T00:00:00"/>
    <n v="1"/>
    <n v="0"/>
    <n v="2"/>
    <x v="3"/>
    <b v="0"/>
    <x v="4"/>
    <n v="1"/>
    <n v="0.06"/>
    <n v="7.5800000000000006E-2"/>
    <n v="0.45"/>
    <n v="0.1343"/>
    <n v="0"/>
    <n v="2"/>
    <n v="2"/>
    <s v="Thursday"/>
    <s v="Mild Cold"/>
    <s v="Normal"/>
    <s v="Low"/>
    <s v="Night"/>
  </r>
  <r>
    <n v="882"/>
    <d v="2011-02-09T00:00:00"/>
    <n v="1"/>
    <n v="0"/>
    <n v="2"/>
    <x v="5"/>
    <b v="0"/>
    <x v="4"/>
    <n v="1"/>
    <n v="0.06"/>
    <n v="0.1061"/>
    <n v="0.45"/>
    <n v="0.1045"/>
    <n v="0"/>
    <n v="7"/>
    <n v="7"/>
    <s v="Thursday"/>
    <s v="Mild Cold"/>
    <s v="Normal"/>
    <s v="Low"/>
    <s v="Night"/>
  </r>
  <r>
    <n v="883"/>
    <d v="2011-02-09T00:00:00"/>
    <n v="1"/>
    <n v="0"/>
    <n v="2"/>
    <x v="6"/>
    <b v="0"/>
    <x v="4"/>
    <n v="1"/>
    <n v="0.06"/>
    <n v="0.1515"/>
    <n v="0.45"/>
    <n v="0"/>
    <n v="0"/>
    <n v="43"/>
    <n v="43"/>
    <s v="Thursday"/>
    <s v="Mild Cold"/>
    <s v="Normal"/>
    <s v="Low"/>
    <s v="Morning"/>
  </r>
  <r>
    <n v="884"/>
    <d v="2011-02-09T00:00:00"/>
    <n v="1"/>
    <n v="0"/>
    <n v="2"/>
    <x v="7"/>
    <b v="0"/>
    <x v="4"/>
    <n v="1"/>
    <n v="0.06"/>
    <n v="0.1061"/>
    <n v="0.49"/>
    <n v="0.1045"/>
    <n v="4"/>
    <n v="95"/>
    <n v="99"/>
    <s v="Thursday"/>
    <s v="Mild Cold"/>
    <s v="Rush Hour"/>
    <s v="Medium"/>
    <s v="Morning"/>
  </r>
  <r>
    <n v="885"/>
    <d v="2011-02-09T00:00:00"/>
    <n v="1"/>
    <n v="0"/>
    <n v="2"/>
    <x v="8"/>
    <b v="0"/>
    <x v="4"/>
    <n v="1"/>
    <n v="0.1"/>
    <n v="0.13639999999999999"/>
    <n v="0.42"/>
    <n v="0"/>
    <n v="1"/>
    <n v="198"/>
    <n v="199"/>
    <s v="Thursday"/>
    <s v="Mild Cold"/>
    <s v="Rush Hour"/>
    <s v="High"/>
    <s v="Morning"/>
  </r>
  <r>
    <n v="886"/>
    <d v="2011-02-09T00:00:00"/>
    <n v="1"/>
    <n v="0"/>
    <n v="2"/>
    <x v="9"/>
    <b v="0"/>
    <x v="4"/>
    <n v="1"/>
    <n v="0.12"/>
    <n v="0.13639999999999999"/>
    <n v="0.39"/>
    <n v="0.16420000000000001"/>
    <n v="4"/>
    <n v="119"/>
    <n v="123"/>
    <s v="Thursday"/>
    <s v="Mild Cold"/>
    <s v="Rush Hour"/>
    <s v="Medium"/>
    <s v="Morning"/>
  </r>
  <r>
    <n v="887"/>
    <d v="2011-02-09T00:00:00"/>
    <n v="1"/>
    <n v="0"/>
    <n v="2"/>
    <x v="10"/>
    <b v="0"/>
    <x v="4"/>
    <n v="1"/>
    <n v="0.14000000000000001"/>
    <n v="0.18179999999999999"/>
    <n v="0.36"/>
    <n v="0"/>
    <n v="8"/>
    <n v="51"/>
    <n v="59"/>
    <s v="Thursday"/>
    <s v="Mild Cold"/>
    <s v="Normal"/>
    <s v="Medium"/>
    <s v="Morning"/>
  </r>
  <r>
    <n v="888"/>
    <d v="2011-02-09T00:00:00"/>
    <n v="1"/>
    <n v="0"/>
    <n v="2"/>
    <x v="11"/>
    <b v="0"/>
    <x v="4"/>
    <n v="2"/>
    <n v="0.14000000000000001"/>
    <n v="0.1515"/>
    <n v="0.43"/>
    <n v="0.16420000000000001"/>
    <n v="1"/>
    <n v="40"/>
    <n v="41"/>
    <s v="Thursday"/>
    <s v="More Than Mild"/>
    <s v="Normal"/>
    <s v="Low"/>
    <s v="Morning"/>
  </r>
  <r>
    <n v="889"/>
    <d v="2011-02-09T00:00:00"/>
    <n v="1"/>
    <n v="0"/>
    <n v="2"/>
    <x v="12"/>
    <b v="0"/>
    <x v="4"/>
    <n v="2"/>
    <n v="0.18"/>
    <n v="0.18179999999999999"/>
    <n v="0.4"/>
    <n v="0.22389999999999999"/>
    <n v="4"/>
    <n v="57"/>
    <n v="61"/>
    <s v="Thursday"/>
    <s v="More Than Mild"/>
    <s v="Normal"/>
    <s v="Medium"/>
    <s v="Afternoon"/>
  </r>
  <r>
    <n v="890"/>
    <d v="2011-02-09T00:00:00"/>
    <n v="1"/>
    <n v="0"/>
    <n v="2"/>
    <x v="13"/>
    <b v="0"/>
    <x v="4"/>
    <n v="1"/>
    <n v="0.18"/>
    <n v="0.16669999999999999"/>
    <n v="0.4"/>
    <n v="0.25369999999999998"/>
    <n v="2"/>
    <n v="67"/>
    <n v="69"/>
    <s v="Thursday"/>
    <s v="Mild Cold"/>
    <s v="Normal"/>
    <s v="Medium"/>
    <s v="Afternoon"/>
  </r>
  <r>
    <n v="891"/>
    <d v="2011-02-09T00:00:00"/>
    <n v="1"/>
    <n v="0"/>
    <n v="2"/>
    <x v="14"/>
    <b v="0"/>
    <x v="4"/>
    <n v="1"/>
    <n v="0.2"/>
    <n v="0.18179999999999999"/>
    <n v="0.34"/>
    <n v="0.29849999999999999"/>
    <n v="2"/>
    <n v="56"/>
    <n v="58"/>
    <s v="Thursday"/>
    <s v="Mild Cold"/>
    <s v="Normal"/>
    <s v="Medium"/>
    <s v="Afternoon"/>
  </r>
  <r>
    <n v="892"/>
    <d v="2011-02-09T00:00:00"/>
    <n v="1"/>
    <n v="0"/>
    <n v="2"/>
    <x v="15"/>
    <b v="0"/>
    <x v="4"/>
    <n v="2"/>
    <n v="0.2"/>
    <n v="0.18179999999999999"/>
    <n v="0.34"/>
    <n v="0.28360000000000002"/>
    <n v="3"/>
    <n v="61"/>
    <n v="64"/>
    <s v="Thursday"/>
    <s v="More Than Mild"/>
    <s v="Normal"/>
    <s v="Medium"/>
    <s v="Afternoon"/>
  </r>
  <r>
    <n v="893"/>
    <d v="2011-02-09T00:00:00"/>
    <n v="1"/>
    <n v="0"/>
    <n v="2"/>
    <x v="16"/>
    <b v="0"/>
    <x v="4"/>
    <n v="2"/>
    <n v="0.2"/>
    <n v="0.19700000000000001"/>
    <n v="0.37"/>
    <n v="0.25369999999999998"/>
    <n v="7"/>
    <n v="72"/>
    <n v="79"/>
    <s v="Thursday"/>
    <s v="More Than Mild"/>
    <s v="Normal"/>
    <s v="Medium"/>
    <s v="Afternoon"/>
  </r>
  <r>
    <n v="894"/>
    <d v="2011-02-09T00:00:00"/>
    <n v="1"/>
    <n v="0"/>
    <n v="2"/>
    <x v="17"/>
    <b v="0"/>
    <x v="4"/>
    <n v="2"/>
    <n v="0.2"/>
    <n v="0.19700000000000001"/>
    <n v="0.34"/>
    <n v="0.25369999999999998"/>
    <n v="9"/>
    <n v="157"/>
    <n v="166"/>
    <s v="Thursday"/>
    <s v="More Than Mild"/>
    <s v="Rush Hour"/>
    <s v="High"/>
    <s v="Afternoon"/>
  </r>
  <r>
    <n v="895"/>
    <d v="2011-02-09T00:00:00"/>
    <n v="1"/>
    <n v="0"/>
    <n v="2"/>
    <x v="18"/>
    <b v="0"/>
    <x v="4"/>
    <n v="2"/>
    <n v="0.18"/>
    <n v="0.16669999999999999"/>
    <n v="0.47"/>
    <n v="0.29849999999999999"/>
    <n v="2"/>
    <n v="168"/>
    <n v="170"/>
    <s v="Thursday"/>
    <s v="More Than Mild"/>
    <s v="Rush Hour"/>
    <s v="High"/>
    <s v="Evening"/>
  </r>
  <r>
    <n v="896"/>
    <d v="2011-02-09T00:00:00"/>
    <n v="1"/>
    <n v="0"/>
    <n v="2"/>
    <x v="19"/>
    <b v="0"/>
    <x v="4"/>
    <n v="3"/>
    <n v="0.14000000000000001"/>
    <n v="0.1212"/>
    <n v="0.86"/>
    <n v="0.25369999999999998"/>
    <n v="1"/>
    <n v="87"/>
    <n v="88"/>
    <s v="Thursday"/>
    <s v="Dark Cloude"/>
    <s v="Rush Hour"/>
    <s v="Medium"/>
    <s v="Evening"/>
  </r>
  <r>
    <n v="897"/>
    <d v="2011-02-09T00:00:00"/>
    <n v="1"/>
    <n v="0"/>
    <n v="2"/>
    <x v="20"/>
    <b v="0"/>
    <x v="4"/>
    <n v="3"/>
    <n v="0.14000000000000001"/>
    <n v="0.1515"/>
    <n v="0.86"/>
    <n v="0.16420000000000001"/>
    <n v="0"/>
    <n v="84"/>
    <n v="84"/>
    <s v="Thursday"/>
    <s v="Dark Cloude"/>
    <s v="Normal"/>
    <s v="Medium"/>
    <s v="Evening"/>
  </r>
  <r>
    <n v="898"/>
    <d v="2011-02-09T00:00:00"/>
    <n v="1"/>
    <n v="0"/>
    <n v="2"/>
    <x v="21"/>
    <b v="0"/>
    <x v="4"/>
    <n v="2"/>
    <n v="0.14000000000000001"/>
    <n v="0.1515"/>
    <n v="0.86"/>
    <n v="0.16420000000000001"/>
    <n v="0"/>
    <n v="83"/>
    <n v="83"/>
    <s v="Thursday"/>
    <s v="More Than Mild"/>
    <s v="Normal"/>
    <s v="Medium"/>
    <s v="Evening"/>
  </r>
  <r>
    <n v="899"/>
    <d v="2011-02-09T00:00:00"/>
    <n v="1"/>
    <n v="0"/>
    <n v="2"/>
    <x v="22"/>
    <b v="0"/>
    <x v="4"/>
    <n v="3"/>
    <n v="0.16"/>
    <n v="0.16669999999999999"/>
    <n v="0.8"/>
    <n v="0.16420000000000001"/>
    <n v="4"/>
    <n v="42"/>
    <n v="46"/>
    <s v="Thursday"/>
    <s v="Dark Cloude"/>
    <s v="Normal"/>
    <s v="Low"/>
    <s v="Evening"/>
  </r>
  <r>
    <n v="900"/>
    <d v="2011-02-09T00:00:00"/>
    <n v="1"/>
    <n v="0"/>
    <n v="2"/>
    <x v="23"/>
    <b v="0"/>
    <x v="4"/>
    <n v="3"/>
    <n v="0.16"/>
    <n v="0.1515"/>
    <n v="0.8"/>
    <n v="0.19400000000000001"/>
    <n v="0"/>
    <n v="37"/>
    <n v="37"/>
    <s v="Thursday"/>
    <s v="Dark Cloude"/>
    <s v="Normal"/>
    <s v="Low"/>
    <s v="Evening"/>
  </r>
  <r>
    <n v="901"/>
    <d v="2011-02-10T00:00:00"/>
    <n v="1"/>
    <n v="0"/>
    <n v="2"/>
    <x v="0"/>
    <b v="0"/>
    <x v="5"/>
    <n v="3"/>
    <n v="0.14000000000000001"/>
    <n v="0.13639999999999999"/>
    <n v="0.86"/>
    <n v="0.19400000000000001"/>
    <n v="0"/>
    <n v="16"/>
    <n v="16"/>
    <s v="Friday"/>
    <s v="Dark Cloude"/>
    <s v="Normal"/>
    <s v="Low"/>
    <s v="Night"/>
  </r>
  <r>
    <n v="902"/>
    <d v="2011-02-10T00:00:00"/>
    <n v="1"/>
    <n v="0"/>
    <n v="2"/>
    <x v="1"/>
    <b v="0"/>
    <x v="5"/>
    <n v="3"/>
    <n v="0.14000000000000001"/>
    <n v="0.1515"/>
    <n v="0.8"/>
    <n v="0.1343"/>
    <n v="0"/>
    <n v="7"/>
    <n v="7"/>
    <s v="Friday"/>
    <s v="Dark Cloude"/>
    <s v="Normal"/>
    <s v="Low"/>
    <s v="Night"/>
  </r>
  <r>
    <n v="903"/>
    <d v="2011-02-10T00:00:00"/>
    <n v="1"/>
    <n v="0"/>
    <n v="2"/>
    <x v="2"/>
    <b v="0"/>
    <x v="5"/>
    <n v="3"/>
    <n v="0.14000000000000001"/>
    <n v="0.1515"/>
    <n v="0.8"/>
    <n v="0.1343"/>
    <n v="0"/>
    <n v="3"/>
    <n v="3"/>
    <s v="Friday"/>
    <s v="Dark Cloude"/>
    <s v="Normal"/>
    <s v="Low"/>
    <s v="Night"/>
  </r>
  <r>
    <n v="904"/>
    <d v="2011-02-10T00:00:00"/>
    <n v="1"/>
    <n v="0"/>
    <n v="2"/>
    <x v="4"/>
    <b v="0"/>
    <x v="5"/>
    <n v="2"/>
    <n v="0.14000000000000001"/>
    <n v="0.13639999999999999"/>
    <n v="0.59"/>
    <n v="0.22389999999999999"/>
    <n v="0"/>
    <n v="1"/>
    <n v="1"/>
    <s v="Friday"/>
    <s v="More Than Mild"/>
    <s v="Normal"/>
    <s v="Low"/>
    <s v="Night"/>
  </r>
  <r>
    <n v="905"/>
    <d v="2011-02-10T00:00:00"/>
    <n v="1"/>
    <n v="0"/>
    <n v="2"/>
    <x v="5"/>
    <b v="0"/>
    <x v="5"/>
    <n v="2"/>
    <n v="0.12"/>
    <n v="0.1212"/>
    <n v="0.5"/>
    <n v="0.22389999999999999"/>
    <n v="0"/>
    <n v="6"/>
    <n v="6"/>
    <s v="Friday"/>
    <s v="More Than Mild"/>
    <s v="Normal"/>
    <s v="Low"/>
    <s v="Night"/>
  </r>
  <r>
    <n v="906"/>
    <d v="2011-02-10T00:00:00"/>
    <n v="1"/>
    <n v="0"/>
    <n v="2"/>
    <x v="6"/>
    <b v="0"/>
    <x v="5"/>
    <n v="2"/>
    <n v="0.12"/>
    <n v="0.1212"/>
    <n v="0.54"/>
    <n v="0.28360000000000002"/>
    <n v="0"/>
    <n v="26"/>
    <n v="26"/>
    <s v="Friday"/>
    <s v="More Than Mild"/>
    <s v="Normal"/>
    <s v="Low"/>
    <s v="Morning"/>
  </r>
  <r>
    <n v="907"/>
    <d v="2011-02-10T00:00:00"/>
    <n v="1"/>
    <n v="0"/>
    <n v="2"/>
    <x v="7"/>
    <b v="0"/>
    <x v="5"/>
    <n v="1"/>
    <n v="0.1"/>
    <n v="7.5800000000000006E-2"/>
    <n v="0.5"/>
    <n v="0.41789999999999999"/>
    <n v="0"/>
    <n v="99"/>
    <n v="99"/>
    <s v="Friday"/>
    <s v="Mild Cold"/>
    <s v="Rush Hour"/>
    <s v="Medium"/>
    <s v="Morning"/>
  </r>
  <r>
    <n v="908"/>
    <d v="2011-02-10T00:00:00"/>
    <n v="1"/>
    <n v="0"/>
    <n v="2"/>
    <x v="8"/>
    <b v="0"/>
    <x v="5"/>
    <n v="1"/>
    <n v="0.1"/>
    <n v="7.5800000000000006E-2"/>
    <n v="0.49"/>
    <n v="0.32840000000000003"/>
    <n v="5"/>
    <n v="173"/>
    <n v="178"/>
    <s v="Friday"/>
    <s v="Mild Cold"/>
    <s v="Rush Hour"/>
    <s v="High"/>
    <s v="Morning"/>
  </r>
  <r>
    <n v="909"/>
    <d v="2011-02-10T00:00:00"/>
    <n v="1"/>
    <n v="0"/>
    <n v="2"/>
    <x v="9"/>
    <b v="0"/>
    <x v="5"/>
    <n v="1"/>
    <n v="0.12"/>
    <n v="0.1061"/>
    <n v="0.42"/>
    <n v="0.35820000000000002"/>
    <n v="1"/>
    <n v="121"/>
    <n v="122"/>
    <s v="Friday"/>
    <s v="Mild Cold"/>
    <s v="Rush Hour"/>
    <s v="Medium"/>
    <s v="Morning"/>
  </r>
  <r>
    <n v="910"/>
    <d v="2011-02-10T00:00:00"/>
    <n v="1"/>
    <n v="0"/>
    <n v="2"/>
    <x v="10"/>
    <b v="0"/>
    <x v="5"/>
    <n v="1"/>
    <n v="0.12"/>
    <n v="0.1061"/>
    <n v="0.42"/>
    <n v="0.29849999999999999"/>
    <n v="1"/>
    <n v="34"/>
    <n v="35"/>
    <s v="Friday"/>
    <s v="Mild Cold"/>
    <s v="Normal"/>
    <s v="Low"/>
    <s v="Morning"/>
  </r>
  <r>
    <n v="911"/>
    <d v="2011-02-10T00:00:00"/>
    <n v="1"/>
    <n v="0"/>
    <n v="2"/>
    <x v="11"/>
    <b v="0"/>
    <x v="5"/>
    <n v="1"/>
    <n v="0.14000000000000001"/>
    <n v="0.1212"/>
    <n v="0.39"/>
    <n v="0.35820000000000002"/>
    <n v="1"/>
    <n v="44"/>
    <n v="45"/>
    <s v="Friday"/>
    <s v="Mild Cold"/>
    <s v="Normal"/>
    <s v="Low"/>
    <s v="Morning"/>
  </r>
  <r>
    <n v="912"/>
    <d v="2011-02-10T00:00:00"/>
    <n v="1"/>
    <n v="0"/>
    <n v="2"/>
    <x v="12"/>
    <b v="0"/>
    <x v="5"/>
    <n v="1"/>
    <n v="0.16"/>
    <n v="0.13639999999999999"/>
    <n v="0.34"/>
    <n v="0.3881"/>
    <n v="4"/>
    <n v="65"/>
    <n v="69"/>
    <s v="Friday"/>
    <s v="Mild Cold"/>
    <s v="Normal"/>
    <s v="Medium"/>
    <s v="Afternoon"/>
  </r>
  <r>
    <n v="913"/>
    <d v="2011-02-10T00:00:00"/>
    <n v="1"/>
    <n v="0"/>
    <n v="2"/>
    <x v="13"/>
    <b v="0"/>
    <x v="5"/>
    <n v="1"/>
    <n v="0.18"/>
    <n v="0.16669999999999999"/>
    <n v="0.28999999999999998"/>
    <n v="0.29849999999999999"/>
    <n v="3"/>
    <n v="59"/>
    <n v="62"/>
    <s v="Friday"/>
    <s v="Mild Cold"/>
    <s v="Normal"/>
    <s v="Medium"/>
    <s v="Afternoon"/>
  </r>
  <r>
    <n v="914"/>
    <d v="2011-02-10T00:00:00"/>
    <n v="1"/>
    <n v="0"/>
    <n v="2"/>
    <x v="14"/>
    <b v="0"/>
    <x v="5"/>
    <n v="1"/>
    <n v="0.2"/>
    <n v="0.18179999999999999"/>
    <n v="0.27"/>
    <n v="0.28360000000000002"/>
    <n v="6"/>
    <n v="42"/>
    <n v="48"/>
    <s v="Friday"/>
    <s v="Mild Cold"/>
    <s v="Normal"/>
    <s v="Low"/>
    <s v="Afternoon"/>
  </r>
  <r>
    <n v="915"/>
    <d v="2011-02-10T00:00:00"/>
    <n v="1"/>
    <n v="0"/>
    <n v="2"/>
    <x v="15"/>
    <b v="0"/>
    <x v="5"/>
    <n v="1"/>
    <n v="0.2"/>
    <n v="0.19700000000000001"/>
    <n v="0.25"/>
    <n v="0.25369999999999998"/>
    <n v="0"/>
    <n v="50"/>
    <n v="50"/>
    <s v="Friday"/>
    <s v="Mild Cold"/>
    <s v="Normal"/>
    <s v="Low"/>
    <s v="Afternoon"/>
  </r>
  <r>
    <n v="916"/>
    <d v="2011-02-10T00:00:00"/>
    <n v="1"/>
    <n v="0"/>
    <n v="2"/>
    <x v="16"/>
    <b v="0"/>
    <x v="5"/>
    <n v="1"/>
    <n v="0.2"/>
    <n v="0.18179999999999999"/>
    <n v="0.27"/>
    <n v="0.29849999999999999"/>
    <n v="4"/>
    <n v="76"/>
    <n v="80"/>
    <s v="Friday"/>
    <s v="Mild Cold"/>
    <s v="Normal"/>
    <s v="Medium"/>
    <s v="Afternoon"/>
  </r>
  <r>
    <n v="917"/>
    <d v="2011-02-10T00:00:00"/>
    <n v="1"/>
    <n v="0"/>
    <n v="2"/>
    <x v="17"/>
    <b v="0"/>
    <x v="5"/>
    <n v="1"/>
    <n v="0.18"/>
    <n v="0.18179999999999999"/>
    <n v="0.26"/>
    <n v="0.19400000000000001"/>
    <n v="6"/>
    <n v="159"/>
    <n v="165"/>
    <s v="Friday"/>
    <s v="Mild Cold"/>
    <s v="Rush Hour"/>
    <s v="High"/>
    <s v="Afternoon"/>
  </r>
  <r>
    <n v="918"/>
    <d v="2011-02-10T00:00:00"/>
    <n v="1"/>
    <n v="0"/>
    <n v="2"/>
    <x v="18"/>
    <b v="0"/>
    <x v="5"/>
    <n v="1"/>
    <n v="0.16"/>
    <n v="0.18179999999999999"/>
    <n v="0.28000000000000003"/>
    <n v="0.1343"/>
    <n v="3"/>
    <n v="157"/>
    <n v="160"/>
    <s v="Friday"/>
    <s v="Mild Cold"/>
    <s v="Rush Hour"/>
    <s v="High"/>
    <s v="Evening"/>
  </r>
  <r>
    <n v="919"/>
    <d v="2011-02-10T00:00:00"/>
    <n v="1"/>
    <n v="0"/>
    <n v="2"/>
    <x v="19"/>
    <b v="0"/>
    <x v="5"/>
    <n v="1"/>
    <n v="0.14000000000000001"/>
    <n v="0.16669999999999999"/>
    <n v="0.28000000000000003"/>
    <n v="0.1045"/>
    <n v="2"/>
    <n v="110"/>
    <n v="112"/>
    <s v="Friday"/>
    <s v="Mild Cold"/>
    <s v="Rush Hour"/>
    <s v="Medium"/>
    <s v="Evening"/>
  </r>
  <r>
    <n v="920"/>
    <d v="2011-02-10T00:00:00"/>
    <n v="1"/>
    <n v="0"/>
    <n v="2"/>
    <x v="20"/>
    <b v="0"/>
    <x v="5"/>
    <n v="1"/>
    <n v="0.14000000000000001"/>
    <n v="0.18179999999999999"/>
    <n v="0.31"/>
    <n v="8.9599999999999999E-2"/>
    <n v="4"/>
    <n v="93"/>
    <n v="97"/>
    <s v="Friday"/>
    <s v="Mild Cold"/>
    <s v="Normal"/>
    <s v="Medium"/>
    <s v="Evening"/>
  </r>
  <r>
    <n v="921"/>
    <d v="2011-02-10T00:00:00"/>
    <n v="1"/>
    <n v="0"/>
    <n v="2"/>
    <x v="21"/>
    <b v="0"/>
    <x v="5"/>
    <n v="1"/>
    <n v="0.14000000000000001"/>
    <n v="0.21210000000000001"/>
    <n v="0.39"/>
    <n v="0"/>
    <n v="2"/>
    <n v="70"/>
    <n v="72"/>
    <s v="Friday"/>
    <s v="Mild Cold"/>
    <s v="Normal"/>
    <s v="Medium"/>
    <s v="Evening"/>
  </r>
  <r>
    <n v="922"/>
    <d v="2011-02-10T00:00:00"/>
    <n v="1"/>
    <n v="0"/>
    <n v="2"/>
    <x v="22"/>
    <b v="0"/>
    <x v="5"/>
    <n v="1"/>
    <n v="0.12"/>
    <n v="0.19700000000000001"/>
    <n v="0.39"/>
    <n v="0"/>
    <n v="4"/>
    <n v="47"/>
    <n v="51"/>
    <s v="Friday"/>
    <s v="Mild Cold"/>
    <s v="Normal"/>
    <s v="Medium"/>
    <s v="Evening"/>
  </r>
  <r>
    <n v="923"/>
    <d v="2011-02-10T00:00:00"/>
    <n v="1"/>
    <n v="0"/>
    <n v="2"/>
    <x v="23"/>
    <b v="0"/>
    <x v="5"/>
    <n v="1"/>
    <n v="0.12"/>
    <n v="0.1515"/>
    <n v="0.42"/>
    <n v="0.1045"/>
    <n v="1"/>
    <n v="33"/>
    <n v="34"/>
    <s v="Friday"/>
    <s v="Mild Cold"/>
    <s v="Normal"/>
    <s v="Low"/>
    <s v="Evening"/>
  </r>
  <r>
    <n v="924"/>
    <d v="2011-02-11T00:00:00"/>
    <n v="1"/>
    <n v="0"/>
    <n v="2"/>
    <x v="0"/>
    <b v="0"/>
    <x v="6"/>
    <n v="1"/>
    <n v="0.1"/>
    <n v="0.13639999999999999"/>
    <n v="0.49"/>
    <n v="0.1045"/>
    <n v="2"/>
    <n v="12"/>
    <n v="14"/>
    <s v="Saturday"/>
    <s v="Mild Cold"/>
    <s v="Normal"/>
    <s v="Low"/>
    <s v="Night"/>
  </r>
  <r>
    <n v="925"/>
    <d v="2011-02-11T00:00:00"/>
    <n v="1"/>
    <n v="0"/>
    <n v="2"/>
    <x v="1"/>
    <b v="0"/>
    <x v="6"/>
    <n v="1"/>
    <n v="0.1"/>
    <n v="0.13639999999999999"/>
    <n v="0.54"/>
    <n v="8.9599999999999999E-2"/>
    <n v="1"/>
    <n v="6"/>
    <n v="7"/>
    <s v="Saturday"/>
    <s v="Mild Cold"/>
    <s v="Normal"/>
    <s v="Low"/>
    <s v="Night"/>
  </r>
  <r>
    <n v="926"/>
    <d v="2011-02-11T00:00:00"/>
    <n v="1"/>
    <n v="0"/>
    <n v="2"/>
    <x v="2"/>
    <b v="0"/>
    <x v="6"/>
    <n v="1"/>
    <n v="0.1"/>
    <n v="0.13639999999999999"/>
    <n v="0.54"/>
    <n v="8.9599999999999999E-2"/>
    <n v="0"/>
    <n v="3"/>
    <n v="3"/>
    <s v="Saturday"/>
    <s v="Mild Cold"/>
    <s v="Normal"/>
    <s v="Low"/>
    <s v="Night"/>
  </r>
  <r>
    <n v="927"/>
    <d v="2011-02-11T00:00:00"/>
    <n v="1"/>
    <n v="0"/>
    <n v="2"/>
    <x v="5"/>
    <b v="0"/>
    <x v="6"/>
    <n v="1"/>
    <n v="0.08"/>
    <n v="0.1212"/>
    <n v="0.63"/>
    <n v="8.9599999999999999E-2"/>
    <n v="0"/>
    <n v="4"/>
    <n v="4"/>
    <s v="Saturday"/>
    <s v="Mild Cold"/>
    <s v="Normal"/>
    <s v="Low"/>
    <s v="Night"/>
  </r>
  <r>
    <n v="928"/>
    <d v="2011-02-11T00:00:00"/>
    <n v="1"/>
    <n v="0"/>
    <n v="2"/>
    <x v="6"/>
    <b v="0"/>
    <x v="6"/>
    <n v="1"/>
    <n v="0.1"/>
    <n v="0.18179999999999999"/>
    <n v="0.68"/>
    <n v="0"/>
    <n v="1"/>
    <n v="23"/>
    <n v="24"/>
    <s v="Saturday"/>
    <s v="Mild Cold"/>
    <s v="Normal"/>
    <s v="Low"/>
    <s v="Morning"/>
  </r>
  <r>
    <n v="929"/>
    <d v="2011-02-11T00:00:00"/>
    <n v="1"/>
    <n v="0"/>
    <n v="2"/>
    <x v="7"/>
    <b v="0"/>
    <x v="6"/>
    <n v="1"/>
    <n v="0.08"/>
    <n v="0.16669999999999999"/>
    <n v="0.73"/>
    <n v="0"/>
    <n v="1"/>
    <n v="73"/>
    <n v="74"/>
    <s v="Saturday"/>
    <s v="Mild Cold"/>
    <s v="Rush Hour"/>
    <s v="Medium"/>
    <s v="Morning"/>
  </r>
  <r>
    <n v="930"/>
    <d v="2011-02-11T00:00:00"/>
    <n v="1"/>
    <n v="0"/>
    <n v="2"/>
    <x v="8"/>
    <b v="0"/>
    <x v="6"/>
    <n v="1"/>
    <n v="0.1"/>
    <n v="0.1212"/>
    <n v="0.74"/>
    <n v="0.16420000000000001"/>
    <n v="4"/>
    <n v="212"/>
    <n v="216"/>
    <s v="Saturday"/>
    <s v="Mild Cold"/>
    <s v="Rush Hour"/>
    <s v="High"/>
    <s v="Morning"/>
  </r>
  <r>
    <n v="931"/>
    <d v="2011-02-11T00:00:00"/>
    <n v="1"/>
    <n v="0"/>
    <n v="2"/>
    <x v="9"/>
    <b v="0"/>
    <x v="6"/>
    <n v="1"/>
    <n v="0.12"/>
    <n v="0.1212"/>
    <n v="0.74"/>
    <n v="0.22389999999999999"/>
    <n v="8"/>
    <n v="132"/>
    <n v="140"/>
    <s v="Saturday"/>
    <s v="Mild Cold"/>
    <s v="Rush Hour"/>
    <s v="Medium"/>
    <s v="Morning"/>
  </r>
  <r>
    <n v="932"/>
    <d v="2011-02-11T00:00:00"/>
    <n v="1"/>
    <n v="0"/>
    <n v="2"/>
    <x v="10"/>
    <b v="0"/>
    <x v="6"/>
    <n v="1"/>
    <n v="0.14000000000000001"/>
    <n v="0.13639999999999999"/>
    <n v="0.69"/>
    <n v="0.19400000000000001"/>
    <n v="5"/>
    <n v="39"/>
    <n v="44"/>
    <s v="Saturday"/>
    <s v="Mild Cold"/>
    <s v="Normal"/>
    <s v="Low"/>
    <s v="Morning"/>
  </r>
  <r>
    <n v="933"/>
    <d v="2011-02-11T00:00:00"/>
    <n v="1"/>
    <n v="0"/>
    <n v="2"/>
    <x v="11"/>
    <b v="0"/>
    <x v="6"/>
    <n v="1"/>
    <n v="0.22"/>
    <n v="0.2273"/>
    <n v="0.47"/>
    <n v="0.1343"/>
    <n v="12"/>
    <n v="52"/>
    <n v="64"/>
    <s v="Saturday"/>
    <s v="Mild Cold"/>
    <s v="Normal"/>
    <s v="Medium"/>
    <s v="Morning"/>
  </r>
  <r>
    <n v="934"/>
    <d v="2011-02-11T00:00:00"/>
    <n v="1"/>
    <n v="0"/>
    <n v="2"/>
    <x v="12"/>
    <b v="0"/>
    <x v="6"/>
    <n v="1"/>
    <n v="0.22"/>
    <n v="0.2273"/>
    <n v="0.47"/>
    <n v="0.1343"/>
    <n v="7"/>
    <n v="64"/>
    <n v="71"/>
    <s v="Saturday"/>
    <s v="Mild Cold"/>
    <s v="Normal"/>
    <s v="Medium"/>
    <s v="Afternoon"/>
  </r>
  <r>
    <n v="935"/>
    <d v="2011-02-11T00:00:00"/>
    <n v="1"/>
    <n v="0"/>
    <n v="2"/>
    <x v="13"/>
    <b v="0"/>
    <x v="6"/>
    <n v="1"/>
    <n v="0.24"/>
    <n v="0.2273"/>
    <n v="0.35"/>
    <n v="0.19400000000000001"/>
    <n v="21"/>
    <n v="89"/>
    <n v="110"/>
    <s v="Saturday"/>
    <s v="Mild Cold"/>
    <s v="Normal"/>
    <s v="Medium"/>
    <s v="Afternoon"/>
  </r>
  <r>
    <n v="936"/>
    <d v="2011-02-11T00:00:00"/>
    <n v="1"/>
    <n v="0"/>
    <n v="2"/>
    <x v="14"/>
    <b v="0"/>
    <x v="6"/>
    <n v="1"/>
    <n v="0.3"/>
    <n v="0.28789999999999999"/>
    <n v="0.26"/>
    <n v="0.25369999999999998"/>
    <n v="17"/>
    <n v="67"/>
    <n v="84"/>
    <s v="Saturday"/>
    <s v="Mild Cold"/>
    <s v="Normal"/>
    <s v="Medium"/>
    <s v="Afternoon"/>
  </r>
  <r>
    <n v="937"/>
    <d v="2011-02-11T00:00:00"/>
    <n v="1"/>
    <n v="0"/>
    <n v="2"/>
    <x v="15"/>
    <b v="0"/>
    <x v="6"/>
    <n v="1"/>
    <n v="0.32"/>
    <n v="0.31819999999999998"/>
    <n v="0.21"/>
    <n v="0.16420000000000001"/>
    <n v="12"/>
    <n v="62"/>
    <n v="74"/>
    <s v="Saturday"/>
    <s v="Mild Cold"/>
    <s v="Normal"/>
    <s v="Medium"/>
    <s v="Afternoon"/>
  </r>
  <r>
    <n v="938"/>
    <d v="2011-02-11T00:00:00"/>
    <n v="1"/>
    <n v="0"/>
    <n v="2"/>
    <x v="16"/>
    <b v="0"/>
    <x v="6"/>
    <n v="1"/>
    <n v="0.3"/>
    <n v="0.28789999999999999"/>
    <n v="0.28000000000000003"/>
    <n v="0.19400000000000001"/>
    <n v="14"/>
    <n v="111"/>
    <n v="125"/>
    <s v="Saturday"/>
    <s v="Mild Cold"/>
    <s v="Normal"/>
    <s v="Medium"/>
    <s v="Afternoon"/>
  </r>
  <r>
    <n v="939"/>
    <d v="2011-02-11T00:00:00"/>
    <n v="1"/>
    <n v="0"/>
    <n v="2"/>
    <x v="17"/>
    <b v="0"/>
    <x v="6"/>
    <n v="1"/>
    <n v="0.3"/>
    <n v="0.33329999999999999"/>
    <n v="0.24"/>
    <n v="0"/>
    <n v="18"/>
    <n v="193"/>
    <n v="211"/>
    <s v="Saturday"/>
    <s v="Mild Cold"/>
    <s v="Rush Hour"/>
    <s v="High"/>
    <s v="Afternoon"/>
  </r>
  <r>
    <n v="940"/>
    <d v="2011-02-11T00:00:00"/>
    <n v="1"/>
    <n v="0"/>
    <n v="2"/>
    <x v="18"/>
    <b v="0"/>
    <x v="6"/>
    <n v="1"/>
    <n v="0.28000000000000003"/>
    <n v="0.31819999999999998"/>
    <n v="0.28000000000000003"/>
    <n v="0"/>
    <n v="9"/>
    <n v="165"/>
    <n v="174"/>
    <s v="Saturday"/>
    <s v="Mild Cold"/>
    <s v="Rush Hour"/>
    <s v="High"/>
    <s v="Evening"/>
  </r>
  <r>
    <n v="941"/>
    <d v="2011-02-11T00:00:00"/>
    <n v="1"/>
    <n v="0"/>
    <n v="2"/>
    <x v="19"/>
    <b v="0"/>
    <x v="6"/>
    <n v="1"/>
    <n v="0.26"/>
    <n v="0.30299999999999999"/>
    <n v="0.33"/>
    <n v="0"/>
    <n v="7"/>
    <n v="94"/>
    <n v="101"/>
    <s v="Saturday"/>
    <s v="Mild Cold"/>
    <s v="Rush Hour"/>
    <s v="Medium"/>
    <s v="Evening"/>
  </r>
  <r>
    <n v="942"/>
    <d v="2011-02-11T00:00:00"/>
    <n v="1"/>
    <n v="0"/>
    <n v="2"/>
    <x v="20"/>
    <b v="0"/>
    <x v="6"/>
    <n v="1"/>
    <n v="0.22"/>
    <n v="0.2273"/>
    <n v="0.55000000000000004"/>
    <n v="0.1343"/>
    <n v="2"/>
    <n v="61"/>
    <n v="63"/>
    <s v="Saturday"/>
    <s v="Mild Cold"/>
    <s v="Normal"/>
    <s v="Medium"/>
    <s v="Evening"/>
  </r>
  <r>
    <n v="943"/>
    <d v="2011-02-11T00:00:00"/>
    <n v="1"/>
    <n v="0"/>
    <n v="2"/>
    <x v="21"/>
    <b v="0"/>
    <x v="6"/>
    <n v="1"/>
    <n v="0.2"/>
    <n v="0.21210000000000001"/>
    <n v="0.59"/>
    <n v="0.1343"/>
    <n v="1"/>
    <n v="46"/>
    <n v="47"/>
    <s v="Saturday"/>
    <s v="Mild Cold"/>
    <s v="Normal"/>
    <s v="Low"/>
    <s v="Evening"/>
  </r>
  <r>
    <n v="944"/>
    <d v="2011-02-11T00:00:00"/>
    <n v="1"/>
    <n v="0"/>
    <n v="2"/>
    <x v="22"/>
    <b v="0"/>
    <x v="6"/>
    <n v="1"/>
    <n v="0.2"/>
    <n v="0.2273"/>
    <n v="0.64"/>
    <n v="8.9599999999999999E-2"/>
    <n v="2"/>
    <n v="41"/>
    <n v="43"/>
    <s v="Saturday"/>
    <s v="Mild Cold"/>
    <s v="Normal"/>
    <s v="Low"/>
    <s v="Evening"/>
  </r>
  <r>
    <n v="945"/>
    <d v="2011-02-11T00:00:00"/>
    <n v="1"/>
    <n v="0"/>
    <n v="2"/>
    <x v="23"/>
    <b v="0"/>
    <x v="6"/>
    <n v="1"/>
    <n v="0.18"/>
    <n v="0.2424"/>
    <n v="0.69"/>
    <n v="0"/>
    <n v="5"/>
    <n v="48"/>
    <n v="53"/>
    <s v="Saturday"/>
    <s v="Mild Cold"/>
    <s v="Normal"/>
    <s v="Medium"/>
    <s v="Evening"/>
  </r>
  <r>
    <n v="946"/>
    <d v="2011-02-12T00:00:00"/>
    <n v="1"/>
    <n v="0"/>
    <n v="2"/>
    <x v="0"/>
    <b v="0"/>
    <x v="0"/>
    <n v="1"/>
    <n v="0.16"/>
    <n v="0.19700000000000001"/>
    <n v="0.69"/>
    <n v="8.9599999999999999E-2"/>
    <n v="3"/>
    <n v="27"/>
    <n v="30"/>
    <s v="Sunday"/>
    <s v="Mild Cold"/>
    <s v="Normal"/>
    <s v="Low"/>
    <s v="Night"/>
  </r>
  <r>
    <n v="947"/>
    <d v="2011-02-12T00:00:00"/>
    <n v="1"/>
    <n v="0"/>
    <n v="2"/>
    <x v="1"/>
    <b v="0"/>
    <x v="0"/>
    <n v="1"/>
    <n v="0.14000000000000001"/>
    <n v="0.21210000000000001"/>
    <n v="0.86"/>
    <n v="0"/>
    <n v="2"/>
    <n v="22"/>
    <n v="24"/>
    <s v="Sunday"/>
    <s v="Mild Cold"/>
    <s v="Normal"/>
    <s v="Low"/>
    <s v="Night"/>
  </r>
  <r>
    <n v="948"/>
    <d v="2011-02-12T00:00:00"/>
    <n v="1"/>
    <n v="0"/>
    <n v="2"/>
    <x v="2"/>
    <b v="0"/>
    <x v="0"/>
    <n v="1"/>
    <n v="0.14000000000000001"/>
    <n v="0.21210000000000001"/>
    <n v="0.8"/>
    <n v="0"/>
    <n v="2"/>
    <n v="13"/>
    <n v="15"/>
    <s v="Sunday"/>
    <s v="Mild Cold"/>
    <s v="Normal"/>
    <s v="Low"/>
    <s v="Night"/>
  </r>
  <r>
    <n v="949"/>
    <d v="2011-02-12T00:00:00"/>
    <n v="1"/>
    <n v="0"/>
    <n v="2"/>
    <x v="3"/>
    <b v="0"/>
    <x v="0"/>
    <n v="1"/>
    <n v="0.12"/>
    <n v="0.19700000000000001"/>
    <n v="0.8"/>
    <n v="0"/>
    <n v="3"/>
    <n v="7"/>
    <n v="10"/>
    <s v="Sunday"/>
    <s v="Mild Cold"/>
    <s v="Normal"/>
    <s v="Low"/>
    <s v="Night"/>
  </r>
  <r>
    <n v="950"/>
    <d v="2011-02-12T00:00:00"/>
    <n v="1"/>
    <n v="0"/>
    <n v="2"/>
    <x v="4"/>
    <b v="0"/>
    <x v="0"/>
    <n v="1"/>
    <n v="0.12"/>
    <n v="0.16669999999999999"/>
    <n v="0.74"/>
    <n v="8.9599999999999999E-2"/>
    <n v="0"/>
    <n v="4"/>
    <n v="4"/>
    <s v="Sunday"/>
    <s v="Mild Cold"/>
    <s v="Normal"/>
    <s v="Low"/>
    <s v="Night"/>
  </r>
  <r>
    <n v="951"/>
    <d v="2011-02-12T00:00:00"/>
    <n v="1"/>
    <n v="0"/>
    <n v="2"/>
    <x v="5"/>
    <b v="0"/>
    <x v="0"/>
    <n v="1"/>
    <n v="0.12"/>
    <n v="0.16669999999999999"/>
    <n v="0.74"/>
    <n v="8.9599999999999999E-2"/>
    <n v="0"/>
    <n v="1"/>
    <n v="1"/>
    <s v="Sunday"/>
    <s v="Mild Cold"/>
    <s v="Normal"/>
    <s v="Low"/>
    <s v="Night"/>
  </r>
  <r>
    <n v="952"/>
    <d v="2011-02-12T00:00:00"/>
    <n v="1"/>
    <n v="0"/>
    <n v="2"/>
    <x v="6"/>
    <b v="0"/>
    <x v="0"/>
    <n v="1"/>
    <n v="0.12"/>
    <n v="0.13639999999999999"/>
    <n v="0.93"/>
    <n v="0.19400000000000001"/>
    <n v="1"/>
    <n v="1"/>
    <n v="2"/>
    <s v="Sunday"/>
    <s v="Mild Cold"/>
    <s v="Normal"/>
    <s v="Low"/>
    <s v="Morning"/>
  </r>
  <r>
    <n v="953"/>
    <d v="2011-02-12T00:00:00"/>
    <n v="1"/>
    <n v="0"/>
    <n v="2"/>
    <x v="7"/>
    <b v="0"/>
    <x v="0"/>
    <n v="1"/>
    <n v="0.12"/>
    <n v="0.1515"/>
    <n v="0.8"/>
    <n v="0.1045"/>
    <n v="2"/>
    <n v="9"/>
    <n v="11"/>
    <s v="Sunday"/>
    <s v="Mild Cold"/>
    <s v="Rush Hour"/>
    <s v="Low"/>
    <s v="Morning"/>
  </r>
  <r>
    <n v="954"/>
    <d v="2011-02-12T00:00:00"/>
    <n v="1"/>
    <n v="0"/>
    <n v="2"/>
    <x v="8"/>
    <b v="0"/>
    <x v="0"/>
    <n v="1"/>
    <n v="0.14000000000000001"/>
    <n v="0.1515"/>
    <n v="0.86"/>
    <n v="0.1343"/>
    <n v="2"/>
    <n v="28"/>
    <n v="30"/>
    <s v="Sunday"/>
    <s v="Mild Cold"/>
    <s v="Rush Hour"/>
    <s v="Low"/>
    <s v="Morning"/>
  </r>
  <r>
    <n v="955"/>
    <d v="2011-02-12T00:00:00"/>
    <n v="1"/>
    <n v="0"/>
    <n v="2"/>
    <x v="9"/>
    <b v="0"/>
    <x v="0"/>
    <n v="1"/>
    <n v="0.16"/>
    <n v="0.18179999999999999"/>
    <n v="0.64"/>
    <n v="0.1343"/>
    <n v="5"/>
    <n v="38"/>
    <n v="43"/>
    <s v="Sunday"/>
    <s v="Mild Cold"/>
    <s v="Rush Hour"/>
    <s v="Low"/>
    <s v="Morning"/>
  </r>
  <r>
    <n v="956"/>
    <d v="2011-02-12T00:00:00"/>
    <n v="1"/>
    <n v="0"/>
    <n v="2"/>
    <x v="10"/>
    <b v="0"/>
    <x v="0"/>
    <n v="1"/>
    <n v="0.22"/>
    <n v="0.21210000000000001"/>
    <n v="0.41"/>
    <n v="0.25369999999999998"/>
    <n v="13"/>
    <n v="71"/>
    <n v="84"/>
    <s v="Sunday"/>
    <s v="Mild Cold"/>
    <s v="Normal"/>
    <s v="Medium"/>
    <s v="Morning"/>
  </r>
  <r>
    <n v="957"/>
    <d v="2011-02-12T00:00:00"/>
    <n v="1"/>
    <n v="0"/>
    <n v="2"/>
    <x v="11"/>
    <b v="0"/>
    <x v="0"/>
    <n v="1"/>
    <n v="0.3"/>
    <n v="0.2727"/>
    <n v="0.28000000000000003"/>
    <n v="0.32840000000000003"/>
    <n v="30"/>
    <n v="84"/>
    <n v="114"/>
    <s v="Sunday"/>
    <s v="Mild Cold"/>
    <s v="Normal"/>
    <s v="Medium"/>
    <s v="Morning"/>
  </r>
  <r>
    <n v="958"/>
    <d v="2011-02-12T00:00:00"/>
    <n v="1"/>
    <n v="0"/>
    <n v="2"/>
    <x v="12"/>
    <b v="0"/>
    <x v="0"/>
    <n v="1"/>
    <n v="0.3"/>
    <n v="0.2727"/>
    <n v="0.39"/>
    <n v="0.4627"/>
    <n v="27"/>
    <n v="93"/>
    <n v="120"/>
    <s v="Sunday"/>
    <s v="Mild Cold"/>
    <s v="Normal"/>
    <s v="Medium"/>
    <s v="Afternoon"/>
  </r>
  <r>
    <n v="959"/>
    <d v="2011-02-12T00:00:00"/>
    <n v="1"/>
    <n v="0"/>
    <n v="2"/>
    <x v="13"/>
    <b v="0"/>
    <x v="0"/>
    <n v="1"/>
    <n v="0.3"/>
    <n v="0.2727"/>
    <n v="0.39"/>
    <n v="0.41789999999999999"/>
    <n v="32"/>
    <n v="103"/>
    <n v="135"/>
    <s v="Sunday"/>
    <s v="Mild Cold"/>
    <s v="Normal"/>
    <s v="Medium"/>
    <s v="Afternoon"/>
  </r>
  <r>
    <n v="960"/>
    <d v="2011-02-12T00:00:00"/>
    <n v="1"/>
    <n v="0"/>
    <n v="2"/>
    <x v="14"/>
    <b v="0"/>
    <x v="0"/>
    <n v="1"/>
    <n v="0.34"/>
    <n v="0.31819999999999998"/>
    <n v="0.31"/>
    <n v="0.28360000000000002"/>
    <n v="30"/>
    <n v="90"/>
    <n v="120"/>
    <s v="Sunday"/>
    <s v="Mild Cold"/>
    <s v="Normal"/>
    <s v="Medium"/>
    <s v="Afternoon"/>
  </r>
  <r>
    <n v="961"/>
    <d v="2011-02-12T00:00:00"/>
    <n v="1"/>
    <n v="0"/>
    <n v="2"/>
    <x v="15"/>
    <b v="0"/>
    <x v="0"/>
    <n v="1"/>
    <n v="0.34"/>
    <n v="0.30299999999999999"/>
    <n v="0.28999999999999998"/>
    <n v="0.41789999999999999"/>
    <n v="47"/>
    <n v="127"/>
    <n v="174"/>
    <s v="Sunday"/>
    <s v="Mild Cold"/>
    <s v="Normal"/>
    <s v="High"/>
    <s v="Afternoon"/>
  </r>
  <r>
    <n v="962"/>
    <d v="2011-02-12T00:00:00"/>
    <n v="1"/>
    <n v="0"/>
    <n v="2"/>
    <x v="16"/>
    <b v="0"/>
    <x v="0"/>
    <n v="1"/>
    <n v="0.34"/>
    <n v="0.30299999999999999"/>
    <n v="0.28999999999999998"/>
    <n v="0.41789999999999999"/>
    <n v="42"/>
    <n v="103"/>
    <n v="145"/>
    <s v="Sunday"/>
    <s v="Mild Cold"/>
    <s v="Normal"/>
    <s v="Medium"/>
    <s v="Afternoon"/>
  </r>
  <r>
    <n v="963"/>
    <d v="2011-02-12T00:00:00"/>
    <n v="1"/>
    <n v="0"/>
    <n v="2"/>
    <x v="17"/>
    <b v="0"/>
    <x v="0"/>
    <n v="1"/>
    <n v="0.32"/>
    <n v="0.28789999999999999"/>
    <n v="0.31"/>
    <n v="0.52239999999999998"/>
    <n v="24"/>
    <n v="113"/>
    <n v="137"/>
    <s v="Sunday"/>
    <s v="Mild Cold"/>
    <s v="Rush Hour"/>
    <s v="Medium"/>
    <s v="Afternoon"/>
  </r>
  <r>
    <n v="964"/>
    <d v="2011-02-12T00:00:00"/>
    <n v="1"/>
    <n v="0"/>
    <n v="2"/>
    <x v="18"/>
    <b v="0"/>
    <x v="0"/>
    <n v="1"/>
    <n v="0.28000000000000003"/>
    <n v="0.2576"/>
    <n v="0.38"/>
    <n v="0.32840000000000003"/>
    <n v="4"/>
    <n v="60"/>
    <n v="64"/>
    <s v="Sunday"/>
    <s v="Mild Cold"/>
    <s v="Rush Hour"/>
    <s v="Medium"/>
    <s v="Evening"/>
  </r>
  <r>
    <n v="965"/>
    <d v="2011-02-12T00:00:00"/>
    <n v="1"/>
    <n v="0"/>
    <n v="2"/>
    <x v="19"/>
    <b v="0"/>
    <x v="0"/>
    <n v="1"/>
    <n v="0.28000000000000003"/>
    <n v="0.2727"/>
    <n v="0.38"/>
    <n v="0.16420000000000001"/>
    <n v="2"/>
    <n v="39"/>
    <n v="41"/>
    <s v="Sunday"/>
    <s v="Mild Cold"/>
    <s v="Rush Hour"/>
    <s v="Low"/>
    <s v="Evening"/>
  </r>
  <r>
    <n v="966"/>
    <d v="2011-02-12T00:00:00"/>
    <n v="1"/>
    <n v="0"/>
    <n v="2"/>
    <x v="20"/>
    <b v="0"/>
    <x v="0"/>
    <n v="1"/>
    <n v="0.26"/>
    <n v="0.2576"/>
    <n v="0.41"/>
    <n v="0.22389999999999999"/>
    <n v="1"/>
    <n v="39"/>
    <n v="40"/>
    <s v="Sunday"/>
    <s v="Mild Cold"/>
    <s v="Normal"/>
    <s v="Low"/>
    <s v="Evening"/>
  </r>
  <r>
    <n v="967"/>
    <d v="2011-02-12T00:00:00"/>
    <n v="1"/>
    <n v="0"/>
    <n v="2"/>
    <x v="21"/>
    <b v="0"/>
    <x v="0"/>
    <n v="1"/>
    <n v="0.26"/>
    <n v="0.30299999999999999"/>
    <n v="0.41"/>
    <n v="0"/>
    <n v="9"/>
    <n v="42"/>
    <n v="51"/>
    <s v="Sunday"/>
    <s v="Mild Cold"/>
    <s v="Normal"/>
    <s v="Medium"/>
    <s v="Evening"/>
  </r>
  <r>
    <n v="968"/>
    <d v="2011-02-12T00:00:00"/>
    <n v="1"/>
    <n v="0"/>
    <n v="2"/>
    <x v="22"/>
    <b v="0"/>
    <x v="0"/>
    <n v="1"/>
    <n v="0.24"/>
    <n v="0.2576"/>
    <n v="0.44"/>
    <n v="8.9599999999999999E-2"/>
    <n v="6"/>
    <n v="39"/>
    <n v="45"/>
    <s v="Sunday"/>
    <s v="Mild Cold"/>
    <s v="Normal"/>
    <s v="Low"/>
    <s v="Evening"/>
  </r>
  <r>
    <n v="969"/>
    <d v="2011-02-12T00:00:00"/>
    <n v="1"/>
    <n v="0"/>
    <n v="2"/>
    <x v="23"/>
    <b v="0"/>
    <x v="0"/>
    <n v="1"/>
    <n v="0.22"/>
    <n v="0.2273"/>
    <n v="0.51"/>
    <n v="0.1343"/>
    <n v="1"/>
    <n v="31"/>
    <n v="32"/>
    <s v="Sunday"/>
    <s v="Mild Cold"/>
    <s v="Normal"/>
    <s v="Low"/>
    <s v="Evening"/>
  </r>
  <r>
    <n v="970"/>
    <d v="2011-02-13T00:00:00"/>
    <n v="1"/>
    <n v="0"/>
    <n v="2"/>
    <x v="0"/>
    <b v="0"/>
    <x v="1"/>
    <n v="1"/>
    <n v="0.2"/>
    <n v="0.2273"/>
    <n v="0.64"/>
    <n v="0.1045"/>
    <n v="5"/>
    <n v="34"/>
    <n v="39"/>
    <s v="Monday"/>
    <s v="Mild Cold"/>
    <s v="Normal"/>
    <s v="Low"/>
    <s v="Night"/>
  </r>
  <r>
    <n v="971"/>
    <d v="2011-02-13T00:00:00"/>
    <n v="1"/>
    <n v="0"/>
    <n v="2"/>
    <x v="1"/>
    <b v="0"/>
    <x v="1"/>
    <n v="1"/>
    <n v="0.2"/>
    <n v="0.2273"/>
    <n v="0.59"/>
    <n v="8.9599999999999999E-2"/>
    <n v="1"/>
    <n v="23"/>
    <n v="24"/>
    <s v="Monday"/>
    <s v="Mild Cold"/>
    <s v="Normal"/>
    <s v="Low"/>
    <s v="Night"/>
  </r>
  <r>
    <n v="972"/>
    <d v="2011-02-13T00:00:00"/>
    <n v="1"/>
    <n v="0"/>
    <n v="2"/>
    <x v="2"/>
    <b v="0"/>
    <x v="1"/>
    <n v="2"/>
    <n v="0.2"/>
    <n v="0.2273"/>
    <n v="0.75"/>
    <n v="8.9599999999999999E-2"/>
    <n v="1"/>
    <n v="19"/>
    <n v="20"/>
    <s v="Monday"/>
    <s v="More Than Mild"/>
    <s v="Normal"/>
    <s v="Low"/>
    <s v="Night"/>
  </r>
  <r>
    <n v="973"/>
    <d v="2011-02-13T00:00:00"/>
    <n v="1"/>
    <n v="0"/>
    <n v="2"/>
    <x v="3"/>
    <b v="0"/>
    <x v="1"/>
    <n v="2"/>
    <n v="0.2"/>
    <n v="0.2273"/>
    <n v="0.69"/>
    <n v="0.1045"/>
    <n v="4"/>
    <n v="8"/>
    <n v="12"/>
    <s v="Monday"/>
    <s v="More Than Mild"/>
    <s v="Normal"/>
    <s v="Low"/>
    <s v="Night"/>
  </r>
  <r>
    <n v="974"/>
    <d v="2011-02-13T00:00:00"/>
    <n v="1"/>
    <n v="0"/>
    <n v="2"/>
    <x v="4"/>
    <b v="0"/>
    <x v="1"/>
    <n v="2"/>
    <n v="0.2"/>
    <n v="0.21210000000000001"/>
    <n v="0.69"/>
    <n v="0.16420000000000001"/>
    <n v="0"/>
    <n v="2"/>
    <n v="2"/>
    <s v="Monday"/>
    <s v="More Than Mild"/>
    <s v="Normal"/>
    <s v="Low"/>
    <s v="Night"/>
  </r>
  <r>
    <n v="975"/>
    <d v="2011-02-13T00:00:00"/>
    <n v="1"/>
    <n v="0"/>
    <n v="2"/>
    <x v="6"/>
    <b v="0"/>
    <x v="1"/>
    <n v="2"/>
    <n v="0.2"/>
    <n v="0.21210000000000001"/>
    <n v="0.69"/>
    <n v="0.1343"/>
    <n v="2"/>
    <n v="3"/>
    <n v="5"/>
    <s v="Monday"/>
    <s v="More Than Mild"/>
    <s v="Normal"/>
    <s v="Low"/>
    <s v="Morning"/>
  </r>
  <r>
    <n v="976"/>
    <d v="2011-02-13T00:00:00"/>
    <n v="1"/>
    <n v="0"/>
    <n v="2"/>
    <x v="7"/>
    <b v="0"/>
    <x v="1"/>
    <n v="2"/>
    <n v="0.22"/>
    <n v="0.2727"/>
    <n v="0.55000000000000004"/>
    <n v="0"/>
    <n v="0"/>
    <n v="3"/>
    <n v="3"/>
    <s v="Monday"/>
    <s v="More Than Mild"/>
    <s v="Rush Hour"/>
    <s v="Low"/>
    <s v="Morning"/>
  </r>
  <r>
    <n v="977"/>
    <d v="2011-02-13T00:00:00"/>
    <n v="1"/>
    <n v="0"/>
    <n v="2"/>
    <x v="8"/>
    <b v="0"/>
    <x v="1"/>
    <n v="2"/>
    <n v="0.22"/>
    <n v="0.2273"/>
    <n v="0.64"/>
    <n v="0.19400000000000001"/>
    <n v="1"/>
    <n v="11"/>
    <n v="12"/>
    <s v="Monday"/>
    <s v="More Than Mild"/>
    <s v="Rush Hour"/>
    <s v="Low"/>
    <s v="Morning"/>
  </r>
  <r>
    <n v="978"/>
    <d v="2011-02-13T00:00:00"/>
    <n v="1"/>
    <n v="0"/>
    <n v="2"/>
    <x v="9"/>
    <b v="0"/>
    <x v="1"/>
    <n v="2"/>
    <n v="0.24"/>
    <n v="0.2273"/>
    <n v="0.6"/>
    <n v="0.22389999999999999"/>
    <n v="12"/>
    <n v="35"/>
    <n v="47"/>
    <s v="Monday"/>
    <s v="More Than Mild"/>
    <s v="Rush Hour"/>
    <s v="Low"/>
    <s v="Morning"/>
  </r>
  <r>
    <n v="979"/>
    <d v="2011-02-13T00:00:00"/>
    <n v="1"/>
    <n v="0"/>
    <n v="2"/>
    <x v="10"/>
    <b v="0"/>
    <x v="1"/>
    <n v="1"/>
    <n v="0.3"/>
    <n v="0.2727"/>
    <n v="0.45"/>
    <n v="0.32840000000000003"/>
    <n v="19"/>
    <n v="86"/>
    <n v="105"/>
    <s v="Monday"/>
    <s v="Mild Cold"/>
    <s v="Normal"/>
    <s v="Medium"/>
    <s v="Morning"/>
  </r>
  <r>
    <n v="980"/>
    <d v="2011-02-13T00:00:00"/>
    <n v="1"/>
    <n v="0"/>
    <n v="2"/>
    <x v="11"/>
    <b v="0"/>
    <x v="1"/>
    <n v="1"/>
    <n v="0.32"/>
    <n v="0.28789999999999999"/>
    <n v="0.39"/>
    <n v="0.44779999999999998"/>
    <n v="26"/>
    <n v="86"/>
    <n v="112"/>
    <s v="Monday"/>
    <s v="Mild Cold"/>
    <s v="Normal"/>
    <s v="Medium"/>
    <s v="Morning"/>
  </r>
  <r>
    <n v="981"/>
    <d v="2011-02-13T00:00:00"/>
    <n v="1"/>
    <n v="0"/>
    <n v="2"/>
    <x v="12"/>
    <b v="0"/>
    <x v="1"/>
    <n v="1"/>
    <n v="0.36"/>
    <n v="0.31819999999999998"/>
    <n v="0.32"/>
    <n v="0.4627"/>
    <n v="58"/>
    <n v="94"/>
    <n v="152"/>
    <s v="Monday"/>
    <s v="Mild Cold"/>
    <s v="Normal"/>
    <s v="High"/>
    <s v="Afternoon"/>
  </r>
  <r>
    <n v="982"/>
    <d v="2011-02-13T00:00:00"/>
    <n v="1"/>
    <n v="0"/>
    <n v="2"/>
    <x v="13"/>
    <b v="0"/>
    <x v="1"/>
    <n v="1"/>
    <n v="0.38"/>
    <n v="0.39389999999999997"/>
    <n v="0.28999999999999998"/>
    <n v="0.35820000000000002"/>
    <n v="62"/>
    <n v="92"/>
    <n v="154"/>
    <s v="Monday"/>
    <s v="Mild Cold"/>
    <s v="Normal"/>
    <s v="High"/>
    <s v="Afternoon"/>
  </r>
  <r>
    <n v="983"/>
    <d v="2011-02-13T00:00:00"/>
    <n v="1"/>
    <n v="0"/>
    <n v="2"/>
    <x v="14"/>
    <b v="0"/>
    <x v="1"/>
    <n v="2"/>
    <n v="0.4"/>
    <n v="0.40910000000000002"/>
    <n v="0.3"/>
    <n v="0.41789999999999999"/>
    <n v="51"/>
    <n v="110"/>
    <n v="161"/>
    <s v="Monday"/>
    <s v="More Than Mild"/>
    <s v="Normal"/>
    <s v="High"/>
    <s v="Afternoon"/>
  </r>
  <r>
    <n v="984"/>
    <d v="2011-02-13T00:00:00"/>
    <n v="1"/>
    <n v="0"/>
    <n v="2"/>
    <x v="15"/>
    <b v="0"/>
    <x v="1"/>
    <n v="2"/>
    <n v="0.4"/>
    <n v="0.40910000000000002"/>
    <n v="0.3"/>
    <n v="0.29849999999999999"/>
    <n v="40"/>
    <n v="122"/>
    <n v="162"/>
    <s v="Monday"/>
    <s v="More Than Mild"/>
    <s v="Normal"/>
    <s v="High"/>
    <s v="Afternoon"/>
  </r>
  <r>
    <n v="985"/>
    <d v="2011-02-13T00:00:00"/>
    <n v="1"/>
    <n v="0"/>
    <n v="2"/>
    <x v="16"/>
    <b v="0"/>
    <x v="1"/>
    <n v="2"/>
    <n v="0.42"/>
    <n v="0.42420000000000002"/>
    <n v="0.28000000000000003"/>
    <n v="0.32840000000000003"/>
    <n v="28"/>
    <n v="106"/>
    <n v="134"/>
    <s v="Monday"/>
    <s v="More Than Mild"/>
    <s v="Normal"/>
    <s v="Medium"/>
    <s v="Afternoon"/>
  </r>
  <r>
    <n v="986"/>
    <d v="2011-02-13T00:00:00"/>
    <n v="1"/>
    <n v="0"/>
    <n v="2"/>
    <x v="17"/>
    <b v="0"/>
    <x v="1"/>
    <n v="1"/>
    <n v="0.42"/>
    <n v="0.42420000000000002"/>
    <n v="0.28000000000000003"/>
    <n v="0.32840000000000003"/>
    <n v="30"/>
    <n v="95"/>
    <n v="125"/>
    <s v="Monday"/>
    <s v="Mild Cold"/>
    <s v="Rush Hour"/>
    <s v="Medium"/>
    <s v="Afternoon"/>
  </r>
  <r>
    <n v="987"/>
    <d v="2011-02-13T00:00:00"/>
    <n v="1"/>
    <n v="0"/>
    <n v="2"/>
    <x v="18"/>
    <b v="0"/>
    <x v="1"/>
    <n v="1"/>
    <n v="0.4"/>
    <n v="0.40910000000000002"/>
    <n v="0.32"/>
    <n v="0.29849999999999999"/>
    <n v="17"/>
    <n v="78"/>
    <n v="95"/>
    <s v="Monday"/>
    <s v="Mild Cold"/>
    <s v="Rush Hour"/>
    <s v="Medium"/>
    <s v="Evening"/>
  </r>
  <r>
    <n v="988"/>
    <d v="2011-02-13T00:00:00"/>
    <n v="1"/>
    <n v="0"/>
    <n v="2"/>
    <x v="19"/>
    <b v="0"/>
    <x v="1"/>
    <n v="1"/>
    <n v="0.4"/>
    <n v="0.40910000000000002"/>
    <n v="0.35"/>
    <n v="0.28360000000000002"/>
    <n v="11"/>
    <n v="50"/>
    <n v="61"/>
    <s v="Monday"/>
    <s v="Mild Cold"/>
    <s v="Rush Hour"/>
    <s v="Medium"/>
    <s v="Evening"/>
  </r>
  <r>
    <n v="989"/>
    <d v="2011-02-13T00:00:00"/>
    <n v="1"/>
    <n v="0"/>
    <n v="2"/>
    <x v="20"/>
    <b v="0"/>
    <x v="1"/>
    <n v="1"/>
    <n v="0.4"/>
    <n v="0.40910000000000002"/>
    <n v="0.35"/>
    <n v="0.32840000000000003"/>
    <n v="15"/>
    <n v="32"/>
    <n v="47"/>
    <s v="Monday"/>
    <s v="Mild Cold"/>
    <s v="Normal"/>
    <s v="Low"/>
    <s v="Evening"/>
  </r>
  <r>
    <n v="990"/>
    <d v="2011-02-13T00:00:00"/>
    <n v="1"/>
    <n v="0"/>
    <n v="2"/>
    <x v="21"/>
    <b v="0"/>
    <x v="1"/>
    <n v="1"/>
    <n v="0.4"/>
    <n v="0.40910000000000002"/>
    <n v="0.35"/>
    <n v="0.35820000000000002"/>
    <n v="6"/>
    <n v="45"/>
    <n v="51"/>
    <s v="Monday"/>
    <s v="Mild Cold"/>
    <s v="Normal"/>
    <s v="Medium"/>
    <s v="Evening"/>
  </r>
  <r>
    <n v="991"/>
    <d v="2011-02-13T00:00:00"/>
    <n v="1"/>
    <n v="0"/>
    <n v="2"/>
    <x v="22"/>
    <b v="0"/>
    <x v="1"/>
    <n v="1"/>
    <n v="0.4"/>
    <n v="0.40910000000000002"/>
    <n v="0.35"/>
    <n v="0.29849999999999999"/>
    <n v="5"/>
    <n v="31"/>
    <n v="36"/>
    <s v="Monday"/>
    <s v="Mild Cold"/>
    <s v="Normal"/>
    <s v="Low"/>
    <s v="Evening"/>
  </r>
  <r>
    <n v="992"/>
    <d v="2011-02-13T00:00:00"/>
    <n v="1"/>
    <n v="0"/>
    <n v="2"/>
    <x v="23"/>
    <b v="0"/>
    <x v="1"/>
    <n v="1"/>
    <n v="0.4"/>
    <n v="0.40910000000000002"/>
    <n v="0.35"/>
    <n v="0.35820000000000002"/>
    <n v="3"/>
    <n v="27"/>
    <n v="30"/>
    <s v="Monday"/>
    <s v="Mild Cold"/>
    <s v="Normal"/>
    <s v="Low"/>
    <s v="Evening"/>
  </r>
  <r>
    <n v="993"/>
    <d v="2011-02-14T00:00:00"/>
    <n v="1"/>
    <n v="0"/>
    <n v="2"/>
    <x v="0"/>
    <b v="0"/>
    <x v="2"/>
    <n v="1"/>
    <n v="0.38"/>
    <n v="0.39389999999999997"/>
    <n v="0.37"/>
    <n v="0.35820000000000002"/>
    <n v="3"/>
    <n v="8"/>
    <n v="11"/>
    <s v="Tuesday"/>
    <s v="Mild Cold"/>
    <s v="Normal"/>
    <s v="Low"/>
    <s v="Night"/>
  </r>
  <r>
    <n v="994"/>
    <d v="2011-02-14T00:00:00"/>
    <n v="1"/>
    <n v="0"/>
    <n v="2"/>
    <x v="1"/>
    <b v="0"/>
    <x v="2"/>
    <n v="1"/>
    <n v="0.38"/>
    <n v="0.39389999999999997"/>
    <n v="0.37"/>
    <n v="0.35820000000000002"/>
    <n v="1"/>
    <n v="6"/>
    <n v="7"/>
    <s v="Tuesday"/>
    <s v="Mild Cold"/>
    <s v="Normal"/>
    <s v="Low"/>
    <s v="Night"/>
  </r>
  <r>
    <n v="995"/>
    <d v="2011-02-14T00:00:00"/>
    <n v="1"/>
    <n v="0"/>
    <n v="2"/>
    <x v="2"/>
    <b v="0"/>
    <x v="2"/>
    <n v="1"/>
    <n v="0.36"/>
    <n v="0.33329999999999999"/>
    <n v="0.4"/>
    <n v="0.29849999999999999"/>
    <n v="0"/>
    <n v="2"/>
    <n v="2"/>
    <s v="Tuesday"/>
    <s v="Mild Cold"/>
    <s v="Normal"/>
    <s v="Low"/>
    <s v="Night"/>
  </r>
  <r>
    <n v="996"/>
    <d v="2011-02-14T00:00:00"/>
    <n v="1"/>
    <n v="0"/>
    <n v="2"/>
    <x v="3"/>
    <b v="0"/>
    <x v="2"/>
    <n v="1"/>
    <n v="0.34"/>
    <n v="0.31819999999999998"/>
    <n v="0.46"/>
    <n v="0.22389999999999999"/>
    <n v="1"/>
    <n v="1"/>
    <n v="2"/>
    <s v="Tuesday"/>
    <s v="Mild Cold"/>
    <s v="Normal"/>
    <s v="Low"/>
    <s v="Night"/>
  </r>
  <r>
    <n v="997"/>
    <d v="2011-02-14T00:00:00"/>
    <n v="1"/>
    <n v="0"/>
    <n v="2"/>
    <x v="4"/>
    <b v="0"/>
    <x v="2"/>
    <n v="1"/>
    <n v="0.32"/>
    <n v="0.30299999999999999"/>
    <n v="0.53"/>
    <n v="0.28360000000000002"/>
    <n v="0"/>
    <n v="2"/>
    <n v="2"/>
    <s v="Tuesday"/>
    <s v="Mild Cold"/>
    <s v="Normal"/>
    <s v="Low"/>
    <s v="Night"/>
  </r>
  <r>
    <n v="998"/>
    <d v="2011-02-14T00:00:00"/>
    <n v="1"/>
    <n v="0"/>
    <n v="2"/>
    <x v="5"/>
    <b v="0"/>
    <x v="2"/>
    <n v="1"/>
    <n v="0.32"/>
    <n v="0.30299999999999999"/>
    <n v="0.53"/>
    <n v="0.28360000000000002"/>
    <n v="0"/>
    <n v="3"/>
    <n v="3"/>
    <s v="Tuesday"/>
    <s v="Mild Cold"/>
    <s v="Normal"/>
    <s v="Low"/>
    <s v="Night"/>
  </r>
  <r>
    <n v="999"/>
    <d v="2011-02-14T00:00:00"/>
    <n v="1"/>
    <n v="0"/>
    <n v="2"/>
    <x v="6"/>
    <b v="0"/>
    <x v="2"/>
    <n v="1"/>
    <n v="0.34"/>
    <n v="0.30299999999999999"/>
    <n v="0.46"/>
    <n v="0.29849999999999999"/>
    <n v="1"/>
    <n v="25"/>
    <n v="26"/>
    <s v="Tuesday"/>
    <s v="Mild Cold"/>
    <s v="Normal"/>
    <s v="Low"/>
    <s v="Morning"/>
  </r>
  <r>
    <n v="1000"/>
    <d v="2011-02-14T00:00:00"/>
    <n v="1"/>
    <n v="0"/>
    <n v="2"/>
    <x v="7"/>
    <b v="0"/>
    <x v="2"/>
    <n v="1"/>
    <n v="0.34"/>
    <n v="0.30299999999999999"/>
    <n v="0.46"/>
    <n v="0.29849999999999999"/>
    <n v="2"/>
    <n v="96"/>
    <n v="98"/>
    <s v="Tuesday"/>
    <s v="Mild Cold"/>
    <s v="Rush Hour"/>
    <s v="Medium"/>
    <s v="Morning"/>
  </r>
  <r>
    <n v="611"/>
    <d v="2011-01-28T00:00:00"/>
    <n v="1"/>
    <n v="0"/>
    <n v="1"/>
    <x v="16"/>
    <b v="0"/>
    <x v="6"/>
    <n v="1"/>
    <n v="0.22"/>
    <n v="0.2727"/>
    <n v="0.8"/>
    <n v="0"/>
    <n v="10"/>
    <n v="70"/>
    <n v="80"/>
    <s v="Saturday"/>
    <s v="Mild Cold"/>
    <s v="Normal"/>
    <s v="Medium"/>
    <s v="Afternoon"/>
  </r>
  <r>
    <n v="612"/>
    <d v="2011-01-28T00:00:00"/>
    <n v="1"/>
    <n v="0"/>
    <n v="1"/>
    <x v="17"/>
    <b v="0"/>
    <x v="6"/>
    <n v="1"/>
    <n v="0.24"/>
    <n v="0.2424"/>
    <n v="0.75"/>
    <n v="0.1343"/>
    <n v="2"/>
    <n v="147"/>
    <n v="149"/>
    <s v="Saturday"/>
    <s v="Mild Cold"/>
    <s v="Rush Hour"/>
    <s v="Medium"/>
    <s v="Afternoon"/>
  </r>
  <r>
    <n v="613"/>
    <d v="2011-01-28T00:00:00"/>
    <n v="1"/>
    <n v="0"/>
    <n v="1"/>
    <x v="18"/>
    <b v="0"/>
    <x v="6"/>
    <n v="1"/>
    <n v="0.24"/>
    <n v="0.2273"/>
    <n v="0.75"/>
    <n v="0.19400000000000001"/>
    <n v="2"/>
    <n v="107"/>
    <n v="109"/>
    <s v="Saturday"/>
    <s v="Mild Cold"/>
    <s v="Rush Hour"/>
    <s v="Medium"/>
    <s v="Evening"/>
  </r>
  <r>
    <n v="614"/>
    <d v="2011-01-28T00:00:00"/>
    <n v="1"/>
    <n v="0"/>
    <n v="1"/>
    <x v="19"/>
    <b v="0"/>
    <x v="6"/>
    <n v="2"/>
    <n v="0.24"/>
    <n v="0.2424"/>
    <n v="0.75"/>
    <n v="0.1343"/>
    <n v="5"/>
    <n v="84"/>
    <n v="89"/>
    <s v="Saturday"/>
    <s v="More Than Mild"/>
    <s v="Rush Hour"/>
    <s v="Medium"/>
    <s v="Evening"/>
  </r>
  <r>
    <n v="615"/>
    <d v="2011-01-28T00:00:00"/>
    <n v="1"/>
    <n v="0"/>
    <n v="1"/>
    <x v="20"/>
    <b v="0"/>
    <x v="6"/>
    <n v="2"/>
    <n v="0.24"/>
    <n v="0.2273"/>
    <n v="0.7"/>
    <n v="0.19400000000000001"/>
    <n v="1"/>
    <n v="61"/>
    <n v="62"/>
    <s v="Saturday"/>
    <s v="More Than Mild"/>
    <s v="Normal"/>
    <s v="Medium"/>
    <s v="Evening"/>
  </r>
  <r>
    <n v="616"/>
    <d v="2011-01-28T00:00:00"/>
    <n v="1"/>
    <n v="0"/>
    <n v="1"/>
    <x v="21"/>
    <b v="0"/>
    <x v="6"/>
    <n v="2"/>
    <n v="0.22"/>
    <n v="0.2273"/>
    <n v="0.75"/>
    <n v="0.1343"/>
    <n v="1"/>
    <n v="57"/>
    <n v="58"/>
    <s v="Saturday"/>
    <s v="More Than Mild"/>
    <s v="Normal"/>
    <s v="Medium"/>
    <s v="Evening"/>
  </r>
  <r>
    <n v="617"/>
    <d v="2011-01-28T00:00:00"/>
    <n v="1"/>
    <n v="0"/>
    <n v="1"/>
    <x v="22"/>
    <b v="0"/>
    <x v="6"/>
    <n v="1"/>
    <n v="0.24"/>
    <n v="0.21210000000000001"/>
    <n v="0.65"/>
    <n v="0.35820000000000002"/>
    <n v="0"/>
    <n v="26"/>
    <n v="26"/>
    <s v="Saturday"/>
    <s v="Mild Cold"/>
    <s v="Normal"/>
    <s v="Low"/>
    <s v="Evening"/>
  </r>
  <r>
    <n v="618"/>
    <d v="2011-01-28T00:00:00"/>
    <n v="1"/>
    <n v="0"/>
    <n v="1"/>
    <x v="23"/>
    <b v="0"/>
    <x v="6"/>
    <n v="1"/>
    <n v="0.24"/>
    <n v="0.2273"/>
    <n v="0.6"/>
    <n v="0.22389999999999999"/>
    <n v="1"/>
    <n v="22"/>
    <n v="23"/>
    <s v="Saturday"/>
    <s v="Mild Cold"/>
    <s v="Normal"/>
    <s v="Low"/>
    <s v="Evening"/>
  </r>
  <r>
    <n v="619"/>
    <d v="2011-01-29T00:00:00"/>
    <n v="1"/>
    <n v="0"/>
    <n v="1"/>
    <x v="0"/>
    <b v="0"/>
    <x v="0"/>
    <n v="1"/>
    <n v="0.22"/>
    <n v="0.19700000000000001"/>
    <n v="0.64"/>
    <n v="0.35820000000000002"/>
    <n v="2"/>
    <n v="26"/>
    <n v="28"/>
    <s v="Sunday"/>
    <s v="Mild Cold"/>
    <s v="Normal"/>
    <s v="Low"/>
    <s v="Night"/>
  </r>
  <r>
    <m/>
    <m/>
    <m/>
    <m/>
    <m/>
    <x v="24"/>
    <m/>
    <x v="7"/>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d v="2011-01-01T00:00:00"/>
    <n v="1"/>
    <n v="0"/>
    <n v="1"/>
    <n v="0"/>
    <b v="0"/>
    <n v="6"/>
    <n v="1"/>
    <n v="0.24"/>
    <n v="0.28789999999999999"/>
    <n v="0.81"/>
    <n v="0"/>
    <n v="3"/>
    <n v="13"/>
    <n v="16"/>
    <s v="Sunday"/>
    <s v="Mild Cold"/>
    <s v="Normal"/>
    <s v="Low"/>
    <s v="Night"/>
    <x v="0"/>
  </r>
  <r>
    <n v="2"/>
    <d v="2011-01-01T00:00:00"/>
    <n v="1"/>
    <n v="0"/>
    <n v="1"/>
    <n v="1"/>
    <b v="0"/>
    <n v="6"/>
    <n v="1"/>
    <n v="0.22"/>
    <n v="0.2727"/>
    <n v="0.8"/>
    <n v="0"/>
    <n v="8"/>
    <n v="32"/>
    <n v="40"/>
    <s v="Sunday"/>
    <s v="Mild Cold"/>
    <s v="Normal"/>
    <s v="Low"/>
    <s v="Night"/>
    <x v="0"/>
  </r>
  <r>
    <n v="3"/>
    <d v="2011-01-01T00:00:00"/>
    <n v="1"/>
    <n v="0"/>
    <n v="1"/>
    <n v="2"/>
    <b v="0"/>
    <n v="6"/>
    <n v="1"/>
    <n v="0.22"/>
    <n v="0.2727"/>
    <n v="0.8"/>
    <n v="0"/>
    <n v="5"/>
    <n v="27"/>
    <n v="32"/>
    <s v="Sunday"/>
    <s v="Mild Cold"/>
    <s v="Normal"/>
    <s v="Low"/>
    <s v="Night"/>
    <x v="0"/>
  </r>
  <r>
    <n v="4"/>
    <d v="2011-01-01T00:00:00"/>
    <n v="1"/>
    <n v="0"/>
    <n v="1"/>
    <n v="3"/>
    <b v="0"/>
    <n v="6"/>
    <n v="1"/>
    <n v="0.24"/>
    <n v="0.28789999999999999"/>
    <n v="0.75"/>
    <n v="0"/>
    <n v="3"/>
    <n v="10"/>
    <n v="13"/>
    <s v="Sunday"/>
    <s v="Mild Cold"/>
    <s v="Normal"/>
    <s v="Low"/>
    <s v="Night"/>
    <x v="0"/>
  </r>
  <r>
    <n v="5"/>
    <d v="2011-01-01T00:00:00"/>
    <n v="1"/>
    <n v="0"/>
    <n v="1"/>
    <n v="4"/>
    <b v="0"/>
    <n v="6"/>
    <n v="1"/>
    <n v="0.24"/>
    <n v="0.28789999999999999"/>
    <n v="0.75"/>
    <n v="0"/>
    <n v="0"/>
    <n v="1"/>
    <n v="1"/>
    <s v="Sunday"/>
    <s v="Mild Cold"/>
    <s v="Normal"/>
    <s v="Low"/>
    <s v="Night"/>
    <x v="0"/>
  </r>
  <r>
    <n v="6"/>
    <d v="2011-01-01T00:00:00"/>
    <n v="1"/>
    <n v="0"/>
    <n v="1"/>
    <n v="5"/>
    <b v="0"/>
    <n v="6"/>
    <n v="2"/>
    <n v="0.24"/>
    <n v="0.2576"/>
    <n v="0.75"/>
    <n v="8.9599999999999999E-2"/>
    <n v="0"/>
    <n v="1"/>
    <n v="1"/>
    <s v="Sunday"/>
    <s v="More Than Mild"/>
    <s v="Normal"/>
    <s v="Low"/>
    <s v="Night"/>
    <x v="0"/>
  </r>
  <r>
    <n v="7"/>
    <d v="2011-01-01T00:00:00"/>
    <n v="1"/>
    <n v="0"/>
    <n v="1"/>
    <n v="6"/>
    <b v="0"/>
    <n v="6"/>
    <n v="1"/>
    <n v="0.22"/>
    <n v="0.2727"/>
    <n v="0.8"/>
    <n v="0"/>
    <n v="2"/>
    <n v="0"/>
    <n v="2"/>
    <s v="Sunday"/>
    <s v="Mild Cold"/>
    <s v="Normal"/>
    <s v="Low"/>
    <s v="Morning"/>
    <x v="0"/>
  </r>
  <r>
    <n v="8"/>
    <d v="2011-01-01T00:00:00"/>
    <n v="1"/>
    <n v="0"/>
    <n v="1"/>
    <n v="7"/>
    <b v="0"/>
    <n v="6"/>
    <n v="1"/>
    <n v="0.2"/>
    <n v="0.2576"/>
    <n v="0.86"/>
    <n v="0"/>
    <n v="1"/>
    <n v="2"/>
    <n v="3"/>
    <s v="Sunday"/>
    <s v="Mild Cold"/>
    <s v="Rush Hour"/>
    <s v="Low"/>
    <s v="Morning"/>
    <x v="0"/>
  </r>
  <r>
    <n v="9"/>
    <d v="2011-01-01T00:00:00"/>
    <n v="1"/>
    <n v="0"/>
    <n v="1"/>
    <n v="8"/>
    <b v="0"/>
    <n v="6"/>
    <n v="1"/>
    <n v="0.24"/>
    <n v="0.28789999999999999"/>
    <n v="0.75"/>
    <n v="0"/>
    <n v="1"/>
    <n v="7"/>
    <n v="8"/>
    <s v="Sunday"/>
    <s v="Mild Cold"/>
    <s v="Rush Hour"/>
    <s v="Low"/>
    <s v="Morning"/>
    <x v="0"/>
  </r>
  <r>
    <n v="10"/>
    <d v="2011-01-01T00:00:00"/>
    <n v="1"/>
    <n v="0"/>
    <n v="1"/>
    <n v="9"/>
    <b v="0"/>
    <n v="6"/>
    <n v="1"/>
    <n v="0.32"/>
    <n v="0.34849999999999998"/>
    <n v="0.76"/>
    <n v="0"/>
    <n v="8"/>
    <n v="6"/>
    <n v="14"/>
    <s v="Sunday"/>
    <s v="Mild Cold"/>
    <s v="Rush Hour"/>
    <s v="Low"/>
    <s v="Morning"/>
    <x v="1"/>
  </r>
  <r>
    <n v="11"/>
    <d v="2011-01-01T00:00:00"/>
    <n v="1"/>
    <n v="0"/>
    <n v="1"/>
    <n v="10"/>
    <b v="0"/>
    <n v="6"/>
    <n v="1"/>
    <n v="0.38"/>
    <n v="0.39389999999999997"/>
    <n v="0.76"/>
    <n v="0.25369999999999998"/>
    <n v="12"/>
    <n v="24"/>
    <n v="36"/>
    <s v="Sunday"/>
    <s v="Mild Cold"/>
    <s v="Normal"/>
    <s v="Low"/>
    <s v="Morning"/>
    <x v="1"/>
  </r>
  <r>
    <n v="12"/>
    <d v="2011-01-01T00:00:00"/>
    <n v="1"/>
    <n v="0"/>
    <n v="1"/>
    <n v="11"/>
    <b v="0"/>
    <n v="6"/>
    <n v="1"/>
    <n v="0.36"/>
    <n v="0.33329999999999999"/>
    <n v="0.81"/>
    <n v="0.28360000000000002"/>
    <n v="26"/>
    <n v="30"/>
    <n v="56"/>
    <s v="Sunday"/>
    <s v="Mild Cold"/>
    <s v="Normal"/>
    <s v="Medium"/>
    <s v="Morning"/>
    <x v="1"/>
  </r>
  <r>
    <n v="13"/>
    <d v="2011-01-01T00:00:00"/>
    <n v="1"/>
    <n v="0"/>
    <n v="1"/>
    <n v="12"/>
    <b v="0"/>
    <n v="6"/>
    <n v="1"/>
    <n v="0.42"/>
    <n v="0.42420000000000002"/>
    <n v="0.77"/>
    <n v="0.28360000000000002"/>
    <n v="29"/>
    <n v="55"/>
    <n v="84"/>
    <s v="Sunday"/>
    <s v="Mild Cold"/>
    <s v="Normal"/>
    <s v="Medium"/>
    <s v="Afternoon"/>
    <x v="2"/>
  </r>
  <r>
    <n v="14"/>
    <d v="2011-01-01T00:00:00"/>
    <n v="1"/>
    <n v="0"/>
    <n v="1"/>
    <n v="13"/>
    <b v="0"/>
    <n v="6"/>
    <n v="2"/>
    <n v="0.46"/>
    <n v="0.45450000000000002"/>
    <n v="0.72"/>
    <n v="0.29849999999999999"/>
    <n v="47"/>
    <n v="47"/>
    <n v="94"/>
    <s v="Sunday"/>
    <s v="More Than Mild"/>
    <s v="Normal"/>
    <s v="Medium"/>
    <s v="Afternoon"/>
    <x v="2"/>
  </r>
  <r>
    <n v="15"/>
    <d v="2011-01-01T00:00:00"/>
    <n v="1"/>
    <n v="0"/>
    <n v="1"/>
    <n v="14"/>
    <b v="0"/>
    <n v="6"/>
    <n v="2"/>
    <n v="0.46"/>
    <n v="0.45450000000000002"/>
    <n v="0.72"/>
    <n v="0.28360000000000002"/>
    <n v="35"/>
    <n v="71"/>
    <n v="106"/>
    <s v="Sunday"/>
    <s v="More Than Mild"/>
    <s v="Normal"/>
    <s v="Medium"/>
    <s v="Afternoon"/>
    <x v="2"/>
  </r>
  <r>
    <n v="16"/>
    <d v="2011-01-01T00:00:00"/>
    <n v="1"/>
    <n v="0"/>
    <n v="1"/>
    <n v="15"/>
    <b v="0"/>
    <n v="6"/>
    <n v="2"/>
    <n v="0.44"/>
    <n v="0.43940000000000001"/>
    <n v="0.77"/>
    <n v="0.29849999999999999"/>
    <n v="40"/>
    <n v="70"/>
    <n v="110"/>
    <s v="Sunday"/>
    <s v="More Than Mild"/>
    <s v="Normal"/>
    <s v="Medium"/>
    <s v="Afternoon"/>
    <x v="2"/>
  </r>
  <r>
    <n v="17"/>
    <d v="2011-01-01T00:00:00"/>
    <n v="1"/>
    <n v="0"/>
    <n v="1"/>
    <n v="16"/>
    <b v="0"/>
    <n v="6"/>
    <n v="2"/>
    <n v="0.42"/>
    <n v="0.42420000000000002"/>
    <n v="0.82"/>
    <n v="0.29849999999999999"/>
    <n v="41"/>
    <n v="52"/>
    <n v="93"/>
    <s v="Sunday"/>
    <s v="More Than Mild"/>
    <s v="Normal"/>
    <s v="Medium"/>
    <s v="Afternoon"/>
    <x v="2"/>
  </r>
  <r>
    <n v="18"/>
    <d v="2011-01-01T00:00:00"/>
    <n v="1"/>
    <n v="0"/>
    <n v="1"/>
    <n v="17"/>
    <b v="0"/>
    <n v="6"/>
    <n v="2"/>
    <n v="0.44"/>
    <n v="0.34849999999999998"/>
    <n v="0.82"/>
    <n v="0.28360000000000002"/>
    <n v="15"/>
    <n v="52"/>
    <n v="67"/>
    <s v="Sunday"/>
    <s v="More Than Mild"/>
    <s v="Rush Hour"/>
    <s v="Medium"/>
    <s v="Afternoon"/>
    <x v="2"/>
  </r>
  <r>
    <n v="19"/>
    <d v="2011-01-01T00:00:00"/>
    <n v="1"/>
    <n v="0"/>
    <n v="1"/>
    <n v="18"/>
    <b v="0"/>
    <n v="6"/>
    <n v="3"/>
    <n v="0.42"/>
    <n v="0.42420000000000002"/>
    <n v="0.88"/>
    <n v="0.25369999999999998"/>
    <n v="9"/>
    <n v="26"/>
    <n v="35"/>
    <s v="Sunday"/>
    <s v="Dark Cloude"/>
    <s v="Rush Hour"/>
    <s v="Low"/>
    <s v="Evening"/>
    <x v="2"/>
  </r>
  <r>
    <n v="20"/>
    <d v="2011-01-01T00:00:00"/>
    <n v="1"/>
    <n v="0"/>
    <n v="1"/>
    <n v="19"/>
    <b v="0"/>
    <n v="6"/>
    <n v="3"/>
    <n v="0.42"/>
    <n v="0.42420000000000002"/>
    <n v="0.88"/>
    <n v="0.25369999999999998"/>
    <n v="6"/>
    <n v="31"/>
    <n v="37"/>
    <s v="Sunday"/>
    <s v="Dark Cloude"/>
    <s v="Rush Hour"/>
    <s v="Low"/>
    <s v="Evening"/>
    <x v="2"/>
  </r>
  <r>
    <n v="21"/>
    <d v="2011-01-01T00:00:00"/>
    <n v="1"/>
    <n v="0"/>
    <n v="1"/>
    <n v="20"/>
    <b v="0"/>
    <n v="6"/>
    <n v="2"/>
    <n v="0.4"/>
    <n v="0.40910000000000002"/>
    <n v="0.87"/>
    <n v="0.25369999999999998"/>
    <n v="11"/>
    <n v="25"/>
    <n v="36"/>
    <s v="Sunday"/>
    <s v="More Than Mild"/>
    <s v="Normal"/>
    <s v="Low"/>
    <s v="Evening"/>
    <x v="2"/>
  </r>
  <r>
    <n v="22"/>
    <d v="2011-01-01T00:00:00"/>
    <n v="1"/>
    <n v="0"/>
    <n v="1"/>
    <n v="21"/>
    <b v="0"/>
    <n v="6"/>
    <n v="2"/>
    <n v="0.4"/>
    <n v="0.40910000000000002"/>
    <n v="0.87"/>
    <n v="0.19400000000000001"/>
    <n v="3"/>
    <n v="31"/>
    <n v="34"/>
    <s v="Sunday"/>
    <s v="More Than Mild"/>
    <s v="Normal"/>
    <s v="Low"/>
    <s v="Evening"/>
    <x v="2"/>
  </r>
  <r>
    <n v="23"/>
    <d v="2011-01-01T00:00:00"/>
    <n v="1"/>
    <n v="0"/>
    <n v="1"/>
    <n v="22"/>
    <b v="0"/>
    <n v="6"/>
    <n v="2"/>
    <n v="0.4"/>
    <n v="0.40910000000000002"/>
    <n v="0.94"/>
    <n v="0.22389999999999999"/>
    <n v="11"/>
    <n v="17"/>
    <n v="28"/>
    <s v="Sunday"/>
    <s v="More Than Mild"/>
    <s v="Normal"/>
    <s v="Low"/>
    <s v="Evening"/>
    <x v="2"/>
  </r>
  <r>
    <n v="24"/>
    <d v="2011-01-01T00:00:00"/>
    <n v="1"/>
    <n v="0"/>
    <n v="1"/>
    <n v="23"/>
    <b v="0"/>
    <n v="6"/>
    <n v="2"/>
    <n v="0.46"/>
    <n v="0.43940000000000001"/>
    <n v="0.88"/>
    <n v="0.29849999999999999"/>
    <n v="15"/>
    <n v="24"/>
    <n v="39"/>
    <s v="Sunday"/>
    <s v="More Than Mild"/>
    <s v="Normal"/>
    <s v="Low"/>
    <s v="Evening"/>
    <x v="2"/>
  </r>
  <r>
    <n v="25"/>
    <d v="2011-01-02T00:00:00"/>
    <n v="1"/>
    <n v="0"/>
    <n v="1"/>
    <n v="0"/>
    <b v="0"/>
    <n v="0"/>
    <n v="2"/>
    <n v="0.46"/>
    <n v="0.45450000000000002"/>
    <n v="0.88"/>
    <n v="0.29849999999999999"/>
    <n v="4"/>
    <n v="13"/>
    <n v="17"/>
    <s v="Monday"/>
    <s v="More Than Mild"/>
    <s v="Normal"/>
    <s v="Low"/>
    <s v="Night"/>
    <x v="2"/>
  </r>
  <r>
    <n v="26"/>
    <d v="2011-01-02T00:00:00"/>
    <n v="1"/>
    <n v="0"/>
    <n v="1"/>
    <n v="1"/>
    <b v="0"/>
    <n v="0"/>
    <n v="2"/>
    <n v="0.44"/>
    <n v="0.43940000000000001"/>
    <n v="0.94"/>
    <n v="0.25369999999999998"/>
    <n v="1"/>
    <n v="16"/>
    <n v="17"/>
    <s v="Monday"/>
    <s v="More Than Mild"/>
    <s v="Normal"/>
    <s v="Low"/>
    <s v="Night"/>
    <x v="2"/>
  </r>
  <r>
    <n v="27"/>
    <d v="2011-01-02T00:00:00"/>
    <n v="1"/>
    <n v="0"/>
    <n v="1"/>
    <n v="2"/>
    <b v="0"/>
    <n v="0"/>
    <n v="2"/>
    <n v="0.42"/>
    <n v="0.42420000000000002"/>
    <n v="1"/>
    <n v="0.28360000000000002"/>
    <n v="1"/>
    <n v="8"/>
    <n v="9"/>
    <s v="Monday"/>
    <s v="More Than Mild"/>
    <s v="Normal"/>
    <s v="Low"/>
    <s v="Night"/>
    <x v="2"/>
  </r>
  <r>
    <n v="28"/>
    <d v="2011-01-02T00:00:00"/>
    <n v="1"/>
    <n v="0"/>
    <n v="1"/>
    <n v="3"/>
    <b v="0"/>
    <n v="0"/>
    <n v="2"/>
    <n v="0.46"/>
    <n v="0.45450000000000002"/>
    <n v="0.94"/>
    <n v="0.19400000000000001"/>
    <n v="2"/>
    <n v="4"/>
    <n v="6"/>
    <s v="Monday"/>
    <s v="More Than Mild"/>
    <s v="Normal"/>
    <s v="Low"/>
    <s v="Night"/>
    <x v="2"/>
  </r>
  <r>
    <n v="29"/>
    <d v="2011-01-02T00:00:00"/>
    <n v="1"/>
    <n v="0"/>
    <n v="1"/>
    <n v="4"/>
    <b v="0"/>
    <n v="0"/>
    <n v="2"/>
    <n v="0.46"/>
    <n v="0.40910000000000002"/>
    <n v="0.94"/>
    <n v="0.19400000000000001"/>
    <n v="2"/>
    <n v="1"/>
    <n v="3"/>
    <s v="Monday"/>
    <s v="More Than Mild"/>
    <s v="Normal"/>
    <s v="Low"/>
    <s v="Night"/>
    <x v="2"/>
  </r>
  <r>
    <n v="30"/>
    <d v="2011-01-02T00:00:00"/>
    <n v="1"/>
    <n v="0"/>
    <n v="1"/>
    <n v="6"/>
    <b v="0"/>
    <n v="0"/>
    <n v="3"/>
    <n v="0.42"/>
    <n v="0.42420000000000002"/>
    <n v="0.77"/>
    <n v="0.29849999999999999"/>
    <n v="0"/>
    <n v="2"/>
    <n v="2"/>
    <s v="Monday"/>
    <s v="Dark Cloude"/>
    <s v="Normal"/>
    <s v="Low"/>
    <s v="Morning"/>
    <x v="2"/>
  </r>
  <r>
    <n v="31"/>
    <d v="2011-01-02T00:00:00"/>
    <n v="1"/>
    <n v="0"/>
    <n v="1"/>
    <n v="7"/>
    <b v="0"/>
    <n v="0"/>
    <n v="2"/>
    <n v="0.4"/>
    <n v="0.40910000000000002"/>
    <n v="0.76"/>
    <n v="0.19400000000000001"/>
    <n v="0"/>
    <n v="1"/>
    <n v="1"/>
    <s v="Monday"/>
    <s v="More Than Mild"/>
    <s v="Rush Hour"/>
    <s v="Low"/>
    <s v="Morning"/>
    <x v="2"/>
  </r>
  <r>
    <n v="32"/>
    <d v="2011-01-02T00:00:00"/>
    <n v="1"/>
    <n v="0"/>
    <n v="1"/>
    <n v="8"/>
    <b v="0"/>
    <n v="0"/>
    <n v="3"/>
    <n v="0.4"/>
    <n v="0.40910000000000002"/>
    <n v="0.71"/>
    <n v="0.22389999999999999"/>
    <n v="0"/>
    <n v="8"/>
    <n v="8"/>
    <s v="Monday"/>
    <s v="Dark Cloude"/>
    <s v="Rush Hour"/>
    <s v="Low"/>
    <s v="Morning"/>
    <x v="2"/>
  </r>
  <r>
    <n v="33"/>
    <d v="2011-01-02T00:00:00"/>
    <n v="1"/>
    <n v="0"/>
    <n v="1"/>
    <n v="9"/>
    <b v="0"/>
    <n v="0"/>
    <n v="2"/>
    <n v="0.38"/>
    <n v="0.45450000000000002"/>
    <n v="0.76"/>
    <n v="0.22389999999999999"/>
    <n v="1"/>
    <n v="19"/>
    <n v="20"/>
    <s v="Monday"/>
    <s v="More Than Mild"/>
    <s v="Rush Hour"/>
    <s v="Low"/>
    <s v="Morning"/>
    <x v="1"/>
  </r>
  <r>
    <n v="34"/>
    <d v="2011-01-02T00:00:00"/>
    <n v="1"/>
    <n v="0"/>
    <n v="1"/>
    <n v="10"/>
    <b v="0"/>
    <n v="0"/>
    <n v="2"/>
    <n v="0.36"/>
    <n v="0.34849999999999998"/>
    <n v="0.81"/>
    <n v="0.22389999999999999"/>
    <n v="7"/>
    <n v="46"/>
    <n v="53"/>
    <s v="Monday"/>
    <s v="More Than Mild"/>
    <s v="Normal"/>
    <s v="Medium"/>
    <s v="Morning"/>
    <x v="1"/>
  </r>
  <r>
    <n v="35"/>
    <d v="2011-01-02T00:00:00"/>
    <n v="1"/>
    <n v="0"/>
    <n v="1"/>
    <n v="11"/>
    <b v="0"/>
    <n v="0"/>
    <n v="2"/>
    <n v="0.36"/>
    <n v="0.33329999999999999"/>
    <n v="0.71"/>
    <n v="0.25369999999999998"/>
    <n v="16"/>
    <n v="54"/>
    <n v="70"/>
    <s v="Monday"/>
    <s v="More Than Mild"/>
    <s v="Normal"/>
    <s v="Medium"/>
    <s v="Morning"/>
    <x v="1"/>
  </r>
  <r>
    <n v="36"/>
    <d v="2011-01-02T00:00:00"/>
    <n v="1"/>
    <n v="0"/>
    <n v="1"/>
    <n v="12"/>
    <b v="0"/>
    <n v="0"/>
    <n v="2"/>
    <n v="0.36"/>
    <n v="0.33329999999999999"/>
    <n v="0.66"/>
    <n v="0.29849999999999999"/>
    <n v="20"/>
    <n v="73"/>
    <n v="93"/>
    <s v="Monday"/>
    <s v="More Than Mild"/>
    <s v="Normal"/>
    <s v="Medium"/>
    <s v="Afternoon"/>
    <x v="1"/>
  </r>
  <r>
    <n v="37"/>
    <d v="2011-01-02T00:00:00"/>
    <n v="1"/>
    <n v="0"/>
    <n v="1"/>
    <n v="13"/>
    <b v="0"/>
    <n v="0"/>
    <n v="2"/>
    <n v="0.36"/>
    <n v="0.34849999999999998"/>
    <n v="0.66"/>
    <n v="0.1343"/>
    <n v="11"/>
    <n v="64"/>
    <n v="75"/>
    <s v="Monday"/>
    <s v="More Than Mild"/>
    <s v="Normal"/>
    <s v="Medium"/>
    <s v="Afternoon"/>
    <x v="1"/>
  </r>
  <r>
    <n v="38"/>
    <d v="2011-01-02T00:00:00"/>
    <n v="1"/>
    <n v="0"/>
    <n v="1"/>
    <n v="14"/>
    <b v="0"/>
    <n v="0"/>
    <n v="3"/>
    <n v="0.36"/>
    <n v="0.42420000000000002"/>
    <n v="0.76"/>
    <n v="0.19400000000000001"/>
    <n v="4"/>
    <n v="55"/>
    <n v="59"/>
    <s v="Monday"/>
    <s v="Dark Cloude"/>
    <s v="Normal"/>
    <s v="Medium"/>
    <s v="Afternoon"/>
    <x v="1"/>
  </r>
  <r>
    <n v="39"/>
    <d v="2011-01-02T00:00:00"/>
    <n v="1"/>
    <n v="0"/>
    <n v="1"/>
    <n v="15"/>
    <b v="0"/>
    <n v="0"/>
    <n v="3"/>
    <n v="0.34"/>
    <n v="0.33329999999999999"/>
    <n v="0.81"/>
    <n v="0.16420000000000001"/>
    <n v="19"/>
    <n v="55"/>
    <n v="74"/>
    <s v="Monday"/>
    <s v="Dark Cloude"/>
    <s v="Normal"/>
    <s v="Medium"/>
    <s v="Afternoon"/>
    <x v="1"/>
  </r>
  <r>
    <n v="40"/>
    <d v="2011-01-02T00:00:00"/>
    <n v="1"/>
    <n v="0"/>
    <n v="1"/>
    <n v="16"/>
    <b v="0"/>
    <n v="0"/>
    <n v="3"/>
    <n v="0.34"/>
    <n v="0.33329999999999999"/>
    <n v="0.71"/>
    <n v="0.16420000000000001"/>
    <n v="9"/>
    <n v="67"/>
    <n v="76"/>
    <s v="Monday"/>
    <s v="Dark Cloude"/>
    <s v="Normal"/>
    <s v="Medium"/>
    <s v="Afternoon"/>
    <x v="1"/>
  </r>
  <r>
    <n v="41"/>
    <d v="2011-01-02T00:00:00"/>
    <n v="1"/>
    <n v="0"/>
    <n v="1"/>
    <n v="17"/>
    <b v="0"/>
    <n v="0"/>
    <n v="1"/>
    <n v="0.34"/>
    <n v="0.33329999999999999"/>
    <n v="0.56999999999999995"/>
    <n v="0.19400000000000001"/>
    <n v="7"/>
    <n v="58"/>
    <n v="65"/>
    <s v="Monday"/>
    <s v="Mild Cold"/>
    <s v="Rush Hour"/>
    <s v="Medium"/>
    <s v="Afternoon"/>
    <x v="1"/>
  </r>
  <r>
    <n v="42"/>
    <d v="2011-01-02T00:00:00"/>
    <n v="1"/>
    <n v="0"/>
    <n v="1"/>
    <n v="18"/>
    <b v="0"/>
    <n v="0"/>
    <n v="2"/>
    <n v="0.36"/>
    <n v="0.33329999999999999"/>
    <n v="0.46"/>
    <n v="0.32840000000000003"/>
    <n v="10"/>
    <n v="43"/>
    <n v="53"/>
    <s v="Monday"/>
    <s v="More Than Mild"/>
    <s v="Rush Hour"/>
    <s v="Medium"/>
    <s v="Evening"/>
    <x v="1"/>
  </r>
  <r>
    <n v="43"/>
    <d v="2011-01-02T00:00:00"/>
    <n v="1"/>
    <n v="0"/>
    <n v="1"/>
    <n v="19"/>
    <b v="0"/>
    <n v="0"/>
    <n v="1"/>
    <n v="0.32"/>
    <n v="0.28789999999999999"/>
    <n v="0.42"/>
    <n v="0.44779999999999998"/>
    <n v="1"/>
    <n v="29"/>
    <n v="30"/>
    <s v="Monday"/>
    <s v="Mild Cold"/>
    <s v="Rush Hour"/>
    <s v="Low"/>
    <s v="Evening"/>
    <x v="1"/>
  </r>
  <r>
    <n v="44"/>
    <d v="2011-01-02T00:00:00"/>
    <n v="1"/>
    <n v="0"/>
    <n v="1"/>
    <n v="20"/>
    <b v="0"/>
    <n v="0"/>
    <n v="1"/>
    <n v="0.3"/>
    <n v="0.33329999999999999"/>
    <n v="0.39"/>
    <n v="0.35820000000000002"/>
    <n v="5"/>
    <n v="17"/>
    <n v="22"/>
    <s v="Monday"/>
    <s v="Mild Cold"/>
    <s v="Normal"/>
    <s v="Low"/>
    <s v="Evening"/>
    <x v="1"/>
  </r>
  <r>
    <n v="45"/>
    <d v="2011-01-02T00:00:00"/>
    <n v="1"/>
    <n v="0"/>
    <n v="1"/>
    <n v="21"/>
    <b v="0"/>
    <n v="0"/>
    <n v="1"/>
    <n v="0.26"/>
    <n v="0.2273"/>
    <n v="0.44"/>
    <n v="0.32840000000000003"/>
    <n v="11"/>
    <n v="20"/>
    <n v="31"/>
    <s v="Monday"/>
    <s v="Mild Cold"/>
    <s v="Normal"/>
    <s v="Low"/>
    <s v="Evening"/>
    <x v="0"/>
  </r>
  <r>
    <n v="46"/>
    <d v="2011-01-02T00:00:00"/>
    <n v="1"/>
    <n v="0"/>
    <n v="1"/>
    <n v="22"/>
    <b v="0"/>
    <n v="0"/>
    <n v="1"/>
    <n v="0.24"/>
    <n v="0.21210000000000001"/>
    <n v="0.44"/>
    <n v="0.29849999999999999"/>
    <n v="0"/>
    <n v="9"/>
    <n v="9"/>
    <s v="Monday"/>
    <s v="Mild Cold"/>
    <s v="Normal"/>
    <s v="Low"/>
    <s v="Evening"/>
    <x v="0"/>
  </r>
  <r>
    <n v="47"/>
    <d v="2011-01-02T00:00:00"/>
    <n v="1"/>
    <n v="0"/>
    <n v="1"/>
    <n v="23"/>
    <b v="0"/>
    <n v="0"/>
    <n v="1"/>
    <n v="0.22"/>
    <n v="0.2273"/>
    <n v="0.47"/>
    <n v="0.16420000000000001"/>
    <n v="0"/>
    <n v="8"/>
    <n v="8"/>
    <s v="Monday"/>
    <s v="Mild Cold"/>
    <s v="Normal"/>
    <s v="Low"/>
    <s v="Evening"/>
    <x v="0"/>
  </r>
  <r>
    <n v="48"/>
    <d v="2011-01-03T00:00:00"/>
    <n v="1"/>
    <n v="0"/>
    <n v="1"/>
    <n v="0"/>
    <b v="0"/>
    <n v="1"/>
    <n v="1"/>
    <n v="0.22"/>
    <n v="0.19700000000000001"/>
    <n v="0.44"/>
    <n v="0.35820000000000002"/>
    <n v="0"/>
    <n v="5"/>
    <n v="5"/>
    <s v="Tuesday"/>
    <s v="Mild Cold"/>
    <s v="Normal"/>
    <s v="Low"/>
    <s v="Night"/>
    <x v="0"/>
  </r>
  <r>
    <n v="49"/>
    <d v="2011-01-03T00:00:00"/>
    <n v="1"/>
    <n v="0"/>
    <n v="1"/>
    <n v="1"/>
    <b v="0"/>
    <n v="1"/>
    <n v="1"/>
    <n v="0.2"/>
    <n v="0.33329999999999999"/>
    <n v="0.44"/>
    <n v="0.41789999999999999"/>
    <n v="0"/>
    <n v="2"/>
    <n v="2"/>
    <s v="Tuesday"/>
    <s v="Mild Cold"/>
    <s v="Normal"/>
    <s v="Low"/>
    <s v="Night"/>
    <x v="0"/>
  </r>
  <r>
    <n v="50"/>
    <d v="2011-01-03T00:00:00"/>
    <n v="1"/>
    <n v="0"/>
    <n v="1"/>
    <n v="4"/>
    <b v="0"/>
    <n v="1"/>
    <n v="1"/>
    <n v="0.16"/>
    <n v="0.13639999999999999"/>
    <n v="0.47"/>
    <n v="0.3881"/>
    <n v="0"/>
    <n v="1"/>
    <n v="1"/>
    <s v="Tuesday"/>
    <s v="Mild Cold"/>
    <s v="Normal"/>
    <s v="Low"/>
    <s v="Night"/>
    <x v="3"/>
  </r>
  <r>
    <n v="51"/>
    <d v="2011-01-03T00:00:00"/>
    <n v="1"/>
    <n v="0"/>
    <n v="1"/>
    <n v="5"/>
    <b v="0"/>
    <n v="1"/>
    <n v="1"/>
    <n v="0.16"/>
    <n v="0.13639999999999999"/>
    <n v="0.47"/>
    <n v="0.28360000000000002"/>
    <n v="0"/>
    <n v="3"/>
    <n v="3"/>
    <s v="Tuesday"/>
    <s v="Mild Cold"/>
    <s v="Normal"/>
    <s v="Low"/>
    <s v="Night"/>
    <x v="3"/>
  </r>
  <r>
    <n v="52"/>
    <d v="2011-01-03T00:00:00"/>
    <n v="1"/>
    <n v="0"/>
    <n v="1"/>
    <n v="6"/>
    <b v="0"/>
    <n v="1"/>
    <n v="1"/>
    <n v="0.14000000000000001"/>
    <n v="0.1061"/>
    <n v="0.5"/>
    <n v="0.3881"/>
    <n v="0"/>
    <n v="30"/>
    <n v="30"/>
    <s v="Tuesday"/>
    <s v="Mild Cold"/>
    <s v="Normal"/>
    <s v="Low"/>
    <s v="Morning"/>
    <x v="3"/>
  </r>
  <r>
    <n v="53"/>
    <d v="2011-01-03T00:00:00"/>
    <n v="1"/>
    <n v="0"/>
    <n v="1"/>
    <n v="7"/>
    <b v="0"/>
    <n v="1"/>
    <n v="1"/>
    <n v="0.14000000000000001"/>
    <n v="0.13639999999999999"/>
    <n v="0.5"/>
    <n v="0.19400000000000001"/>
    <n v="1"/>
    <n v="63"/>
    <n v="64"/>
    <s v="Tuesday"/>
    <s v="Mild Cold"/>
    <s v="Rush Hour"/>
    <s v="Medium"/>
    <s v="Morning"/>
    <x v="3"/>
  </r>
  <r>
    <n v="54"/>
    <d v="2011-01-03T00:00:00"/>
    <n v="1"/>
    <n v="0"/>
    <n v="1"/>
    <n v="8"/>
    <b v="0"/>
    <n v="1"/>
    <n v="1"/>
    <n v="0.14000000000000001"/>
    <n v="0.1212"/>
    <n v="0.5"/>
    <n v="0.28360000000000002"/>
    <n v="1"/>
    <n v="153"/>
    <n v="154"/>
    <s v="Tuesday"/>
    <s v="Mild Cold"/>
    <s v="Rush Hour"/>
    <s v="High"/>
    <s v="Morning"/>
    <x v="3"/>
  </r>
  <r>
    <n v="55"/>
    <d v="2011-01-03T00:00:00"/>
    <n v="1"/>
    <n v="0"/>
    <n v="1"/>
    <n v="9"/>
    <b v="0"/>
    <n v="1"/>
    <n v="1"/>
    <n v="0.16"/>
    <n v="0.13639999999999999"/>
    <n v="0.43"/>
    <n v="0.3881"/>
    <n v="7"/>
    <n v="81"/>
    <n v="88"/>
    <s v="Tuesday"/>
    <s v="Mild Cold"/>
    <s v="Rush Hour"/>
    <s v="Medium"/>
    <s v="Morning"/>
    <x v="3"/>
  </r>
  <r>
    <n v="56"/>
    <d v="2011-01-03T00:00:00"/>
    <n v="1"/>
    <n v="0"/>
    <n v="1"/>
    <n v="10"/>
    <b v="0"/>
    <n v="1"/>
    <n v="1"/>
    <n v="0.18"/>
    <n v="0.16669999999999999"/>
    <n v="0.43"/>
    <n v="0.25369999999999998"/>
    <n v="11"/>
    <n v="33"/>
    <n v="44"/>
    <s v="Tuesday"/>
    <s v="Mild Cold"/>
    <s v="Normal"/>
    <s v="Low"/>
    <s v="Morning"/>
    <x v="3"/>
  </r>
  <r>
    <n v="57"/>
    <d v="2011-01-03T00:00:00"/>
    <n v="1"/>
    <n v="0"/>
    <n v="1"/>
    <n v="11"/>
    <b v="0"/>
    <n v="1"/>
    <n v="1"/>
    <n v="0.2"/>
    <n v="0.18179999999999999"/>
    <n v="0.4"/>
    <n v="0.32840000000000003"/>
    <n v="10"/>
    <n v="41"/>
    <n v="51"/>
    <s v="Tuesday"/>
    <s v="Mild Cold"/>
    <s v="Normal"/>
    <s v="Medium"/>
    <s v="Morning"/>
    <x v="0"/>
  </r>
  <r>
    <n v="58"/>
    <d v="2011-01-03T00:00:00"/>
    <n v="1"/>
    <n v="0"/>
    <n v="1"/>
    <n v="12"/>
    <b v="0"/>
    <n v="1"/>
    <n v="1"/>
    <n v="0.22"/>
    <n v="0.21210000000000001"/>
    <n v="0.35"/>
    <n v="0.29849999999999999"/>
    <n v="13"/>
    <n v="48"/>
    <n v="61"/>
    <s v="Tuesday"/>
    <s v="Mild Cold"/>
    <s v="Normal"/>
    <s v="Medium"/>
    <s v="Afternoon"/>
    <x v="0"/>
  </r>
  <r>
    <n v="59"/>
    <d v="2011-01-03T00:00:00"/>
    <n v="1"/>
    <n v="0"/>
    <n v="1"/>
    <n v="13"/>
    <b v="0"/>
    <n v="1"/>
    <n v="1"/>
    <n v="0.24"/>
    <n v="0.13639999999999999"/>
    <n v="0.35"/>
    <n v="0.28360000000000002"/>
    <n v="8"/>
    <n v="53"/>
    <n v="61"/>
    <s v="Tuesday"/>
    <s v="Mild Cold"/>
    <s v="Normal"/>
    <s v="Medium"/>
    <s v="Afternoon"/>
    <x v="0"/>
  </r>
  <r>
    <n v="60"/>
    <d v="2011-01-03T00:00:00"/>
    <n v="1"/>
    <n v="0"/>
    <n v="1"/>
    <n v="14"/>
    <b v="0"/>
    <n v="1"/>
    <n v="1"/>
    <n v="0.26"/>
    <n v="0.2424"/>
    <n v="0.3"/>
    <n v="0.28360000000000002"/>
    <n v="11"/>
    <n v="66"/>
    <n v="77"/>
    <s v="Tuesday"/>
    <s v="Mild Cold"/>
    <s v="Normal"/>
    <s v="Medium"/>
    <s v="Afternoon"/>
    <x v="0"/>
  </r>
  <r>
    <n v="61"/>
    <d v="2011-01-03T00:00:00"/>
    <n v="1"/>
    <n v="0"/>
    <n v="1"/>
    <n v="15"/>
    <b v="0"/>
    <n v="1"/>
    <n v="1"/>
    <n v="0.26"/>
    <n v="0.2424"/>
    <n v="0.3"/>
    <n v="0.25369999999999998"/>
    <n v="14"/>
    <n v="58"/>
    <n v="72"/>
    <s v="Tuesday"/>
    <s v="Mild Cold"/>
    <s v="Normal"/>
    <s v="Medium"/>
    <s v="Afternoon"/>
    <x v="0"/>
  </r>
  <r>
    <n v="62"/>
    <d v="2011-01-03T00:00:00"/>
    <n v="1"/>
    <n v="0"/>
    <n v="1"/>
    <n v="16"/>
    <b v="0"/>
    <n v="1"/>
    <n v="1"/>
    <n v="0.26"/>
    <n v="0.2424"/>
    <n v="0.3"/>
    <n v="0.25369999999999998"/>
    <n v="9"/>
    <n v="67"/>
    <n v="76"/>
    <s v="Tuesday"/>
    <s v="Mild Cold"/>
    <s v="Normal"/>
    <s v="Medium"/>
    <s v="Afternoon"/>
    <x v="0"/>
  </r>
  <r>
    <n v="63"/>
    <d v="2011-01-03T00:00:00"/>
    <n v="1"/>
    <n v="0"/>
    <n v="1"/>
    <n v="17"/>
    <b v="0"/>
    <n v="1"/>
    <n v="1"/>
    <n v="0.24"/>
    <n v="0.2273"/>
    <n v="0.3"/>
    <n v="0.22389999999999999"/>
    <n v="11"/>
    <n v="146"/>
    <n v="157"/>
    <s v="Tuesday"/>
    <s v="Mild Cold"/>
    <s v="Rush Hour"/>
    <s v="High"/>
    <s v="Afternoon"/>
    <x v="0"/>
  </r>
  <r>
    <n v="64"/>
    <d v="2011-01-03T00:00:00"/>
    <n v="1"/>
    <n v="0"/>
    <n v="1"/>
    <n v="18"/>
    <b v="0"/>
    <n v="1"/>
    <n v="1"/>
    <n v="0.24"/>
    <n v="0.2576"/>
    <n v="0.32"/>
    <n v="0.1045"/>
    <n v="9"/>
    <n v="148"/>
    <n v="157"/>
    <s v="Tuesday"/>
    <s v="Mild Cold"/>
    <s v="Rush Hour"/>
    <s v="High"/>
    <s v="Evening"/>
    <x v="0"/>
  </r>
  <r>
    <n v="65"/>
    <d v="2011-01-03T00:00:00"/>
    <n v="1"/>
    <n v="0"/>
    <n v="1"/>
    <n v="19"/>
    <b v="0"/>
    <n v="1"/>
    <n v="1"/>
    <n v="0.2"/>
    <n v="0.2576"/>
    <n v="0.47"/>
    <n v="0"/>
    <n v="8"/>
    <n v="102"/>
    <n v="110"/>
    <s v="Tuesday"/>
    <s v="Mild Cold"/>
    <s v="Rush Hour"/>
    <s v="Medium"/>
    <s v="Evening"/>
    <x v="0"/>
  </r>
  <r>
    <n v="66"/>
    <d v="2011-01-03T00:00:00"/>
    <n v="1"/>
    <n v="0"/>
    <n v="1"/>
    <n v="20"/>
    <b v="0"/>
    <n v="1"/>
    <n v="1"/>
    <n v="0.2"/>
    <n v="0.21210000000000001"/>
    <n v="0.47"/>
    <n v="0.1045"/>
    <n v="3"/>
    <n v="49"/>
    <n v="52"/>
    <s v="Tuesday"/>
    <s v="Mild Cold"/>
    <s v="Normal"/>
    <s v="Medium"/>
    <s v="Evening"/>
    <x v="0"/>
  </r>
  <r>
    <n v="67"/>
    <d v="2011-01-03T00:00:00"/>
    <n v="1"/>
    <n v="0"/>
    <n v="1"/>
    <n v="21"/>
    <b v="0"/>
    <n v="1"/>
    <n v="1"/>
    <n v="0.18"/>
    <n v="0.19700000000000001"/>
    <n v="0.64"/>
    <n v="0.1343"/>
    <n v="3"/>
    <n v="49"/>
    <n v="52"/>
    <s v="Tuesday"/>
    <s v="Mild Cold"/>
    <s v="Normal"/>
    <s v="Medium"/>
    <s v="Evening"/>
    <x v="3"/>
  </r>
  <r>
    <n v="68"/>
    <d v="2011-01-03T00:00:00"/>
    <n v="1"/>
    <n v="0"/>
    <n v="1"/>
    <n v="22"/>
    <b v="0"/>
    <n v="1"/>
    <n v="1"/>
    <n v="0.14000000000000001"/>
    <n v="0.1515"/>
    <n v="0.69"/>
    <n v="0.1343"/>
    <n v="0"/>
    <n v="20"/>
    <n v="20"/>
    <s v="Tuesday"/>
    <s v="Mild Cold"/>
    <s v="Normal"/>
    <s v="Low"/>
    <s v="Evening"/>
    <x v="3"/>
  </r>
  <r>
    <n v="69"/>
    <d v="2011-01-03T00:00:00"/>
    <n v="1"/>
    <n v="0"/>
    <n v="1"/>
    <n v="23"/>
    <b v="0"/>
    <n v="1"/>
    <n v="1"/>
    <n v="0.18"/>
    <n v="0.21210000000000001"/>
    <n v="0.55000000000000004"/>
    <n v="0.1045"/>
    <n v="1"/>
    <n v="11"/>
    <n v="12"/>
    <s v="Tuesday"/>
    <s v="Mild Cold"/>
    <s v="Normal"/>
    <s v="Low"/>
    <s v="Evening"/>
    <x v="3"/>
  </r>
  <r>
    <n v="70"/>
    <d v="2011-01-04T00:00:00"/>
    <n v="1"/>
    <n v="0"/>
    <n v="1"/>
    <n v="0"/>
    <b v="0"/>
    <n v="2"/>
    <n v="1"/>
    <n v="0.16"/>
    <n v="0.2424"/>
    <n v="0.55000000000000004"/>
    <n v="0.1045"/>
    <n v="0"/>
    <n v="5"/>
    <n v="5"/>
    <s v="Wednesday"/>
    <s v="Mild Cold"/>
    <s v="Normal"/>
    <s v="Low"/>
    <s v="Night"/>
    <x v="3"/>
  </r>
  <r>
    <n v="71"/>
    <d v="2011-01-04T00:00:00"/>
    <n v="1"/>
    <n v="0"/>
    <n v="1"/>
    <n v="1"/>
    <b v="0"/>
    <n v="2"/>
    <n v="1"/>
    <n v="0.16"/>
    <n v="0.18179999999999999"/>
    <n v="0.59"/>
    <n v="0.1045"/>
    <n v="0"/>
    <n v="2"/>
    <n v="2"/>
    <s v="Wednesday"/>
    <s v="Mild Cold"/>
    <s v="Normal"/>
    <s v="Low"/>
    <s v="Night"/>
    <x v="3"/>
  </r>
  <r>
    <n v="72"/>
    <d v="2011-01-04T00:00:00"/>
    <n v="1"/>
    <n v="0"/>
    <n v="1"/>
    <n v="2"/>
    <b v="0"/>
    <n v="2"/>
    <n v="1"/>
    <n v="0.14000000000000001"/>
    <n v="0.1515"/>
    <n v="0.63"/>
    <n v="0.1343"/>
    <n v="0"/>
    <n v="1"/>
    <n v="1"/>
    <s v="Wednesday"/>
    <s v="Mild Cold"/>
    <s v="Normal"/>
    <s v="Low"/>
    <s v="Night"/>
    <x v="3"/>
  </r>
  <r>
    <n v="73"/>
    <d v="2011-01-04T00:00:00"/>
    <n v="1"/>
    <n v="0"/>
    <n v="1"/>
    <n v="4"/>
    <b v="0"/>
    <n v="2"/>
    <n v="1"/>
    <n v="0.14000000000000001"/>
    <n v="0.18179999999999999"/>
    <n v="0.63"/>
    <n v="8.9599999999999999E-2"/>
    <n v="0"/>
    <n v="2"/>
    <n v="2"/>
    <s v="Wednesday"/>
    <s v="Mild Cold"/>
    <s v="Normal"/>
    <s v="Low"/>
    <s v="Night"/>
    <x v="3"/>
  </r>
  <r>
    <n v="74"/>
    <d v="2011-01-04T00:00:00"/>
    <n v="1"/>
    <n v="0"/>
    <n v="1"/>
    <n v="5"/>
    <b v="0"/>
    <n v="2"/>
    <n v="1"/>
    <n v="0.12"/>
    <n v="0.1515"/>
    <n v="0.68"/>
    <n v="0.1045"/>
    <n v="0"/>
    <n v="4"/>
    <n v="4"/>
    <s v="Wednesday"/>
    <s v="Mild Cold"/>
    <s v="Normal"/>
    <s v="Low"/>
    <s v="Night"/>
    <x v="3"/>
  </r>
  <r>
    <n v="75"/>
    <d v="2011-01-04T00:00:00"/>
    <n v="1"/>
    <n v="0"/>
    <n v="1"/>
    <n v="6"/>
    <b v="0"/>
    <n v="2"/>
    <n v="1"/>
    <n v="0.12"/>
    <n v="0.1515"/>
    <n v="0.74"/>
    <n v="0.1045"/>
    <n v="0"/>
    <n v="36"/>
    <n v="36"/>
    <s v="Wednesday"/>
    <s v="Mild Cold"/>
    <s v="Normal"/>
    <s v="Low"/>
    <s v="Morning"/>
    <x v="3"/>
  </r>
  <r>
    <n v="76"/>
    <d v="2011-01-04T00:00:00"/>
    <n v="1"/>
    <n v="0"/>
    <n v="1"/>
    <n v="7"/>
    <b v="0"/>
    <n v="2"/>
    <n v="1"/>
    <n v="0.12"/>
    <n v="0.1515"/>
    <n v="0.74"/>
    <n v="0.1343"/>
    <n v="2"/>
    <n v="92"/>
    <n v="94"/>
    <s v="Wednesday"/>
    <s v="Mild Cold"/>
    <s v="Rush Hour"/>
    <s v="Medium"/>
    <s v="Morning"/>
    <x v="3"/>
  </r>
  <r>
    <n v="77"/>
    <d v="2011-01-04T00:00:00"/>
    <n v="1"/>
    <n v="0"/>
    <n v="1"/>
    <n v="8"/>
    <b v="0"/>
    <n v="2"/>
    <n v="1"/>
    <n v="0.14000000000000001"/>
    <n v="0.1515"/>
    <n v="0.69"/>
    <n v="0.16420000000000001"/>
    <n v="2"/>
    <n v="177"/>
    <n v="179"/>
    <s v="Wednesday"/>
    <s v="Mild Cold"/>
    <s v="Rush Hour"/>
    <s v="High"/>
    <s v="Morning"/>
    <x v="3"/>
  </r>
  <r>
    <n v="78"/>
    <d v="2011-01-04T00:00:00"/>
    <n v="1"/>
    <n v="0"/>
    <n v="1"/>
    <n v="9"/>
    <b v="0"/>
    <n v="2"/>
    <n v="1"/>
    <n v="0.16"/>
    <n v="0.1515"/>
    <n v="0.64"/>
    <n v="0.22389999999999999"/>
    <n v="2"/>
    <n v="98"/>
    <n v="100"/>
    <s v="Wednesday"/>
    <s v="Mild Cold"/>
    <s v="Rush Hour"/>
    <s v="Medium"/>
    <s v="Morning"/>
    <x v="3"/>
  </r>
  <r>
    <n v="79"/>
    <d v="2011-01-04T00:00:00"/>
    <n v="1"/>
    <n v="0"/>
    <n v="1"/>
    <n v="10"/>
    <b v="0"/>
    <n v="2"/>
    <n v="2"/>
    <n v="0.16"/>
    <n v="0.13639999999999999"/>
    <n v="0.69"/>
    <n v="0.32840000000000003"/>
    <n v="5"/>
    <n v="37"/>
    <n v="42"/>
    <s v="Wednesday"/>
    <s v="More Than Mild"/>
    <s v="Normal"/>
    <s v="Low"/>
    <s v="Morning"/>
    <x v="3"/>
  </r>
  <r>
    <n v="80"/>
    <d v="2011-01-04T00:00:00"/>
    <n v="1"/>
    <n v="0"/>
    <n v="1"/>
    <n v="11"/>
    <b v="0"/>
    <n v="2"/>
    <n v="1"/>
    <n v="0.22"/>
    <n v="0.21210000000000001"/>
    <n v="0.51"/>
    <n v="0.29849999999999999"/>
    <n v="7"/>
    <n v="50"/>
    <n v="57"/>
    <s v="Wednesday"/>
    <s v="Mild Cold"/>
    <s v="Normal"/>
    <s v="Medium"/>
    <s v="Morning"/>
    <x v="0"/>
  </r>
  <r>
    <n v="81"/>
    <d v="2011-01-04T00:00:00"/>
    <n v="1"/>
    <n v="0"/>
    <n v="1"/>
    <n v="12"/>
    <b v="0"/>
    <n v="2"/>
    <n v="1"/>
    <n v="0.22"/>
    <n v="0.2273"/>
    <n v="0.51"/>
    <n v="0.16420000000000001"/>
    <n v="12"/>
    <n v="66"/>
    <n v="78"/>
    <s v="Wednesday"/>
    <s v="Mild Cold"/>
    <s v="Normal"/>
    <s v="Medium"/>
    <s v="Afternoon"/>
    <x v="0"/>
  </r>
  <r>
    <n v="82"/>
    <d v="2011-01-04T00:00:00"/>
    <n v="1"/>
    <n v="0"/>
    <n v="1"/>
    <n v="13"/>
    <b v="0"/>
    <n v="2"/>
    <n v="1"/>
    <n v="0.24"/>
    <n v="0.2273"/>
    <n v="0.56000000000000005"/>
    <n v="0.19400000000000001"/>
    <n v="18"/>
    <n v="79"/>
    <n v="97"/>
    <s v="Wednesday"/>
    <s v="Mild Cold"/>
    <s v="Normal"/>
    <s v="Medium"/>
    <s v="Afternoon"/>
    <x v="0"/>
  </r>
  <r>
    <n v="83"/>
    <d v="2011-01-04T00:00:00"/>
    <n v="1"/>
    <n v="0"/>
    <n v="1"/>
    <n v="14"/>
    <b v="0"/>
    <n v="2"/>
    <n v="1"/>
    <n v="0.26"/>
    <n v="0.2576"/>
    <n v="0.52"/>
    <n v="0.22389999999999999"/>
    <n v="9"/>
    <n v="54"/>
    <n v="63"/>
    <s v="Wednesday"/>
    <s v="Mild Cold"/>
    <s v="Normal"/>
    <s v="Medium"/>
    <s v="Afternoon"/>
    <x v="0"/>
  </r>
  <r>
    <n v="84"/>
    <d v="2011-01-04T00:00:00"/>
    <n v="1"/>
    <n v="0"/>
    <n v="1"/>
    <n v="15"/>
    <b v="0"/>
    <n v="2"/>
    <n v="1"/>
    <n v="0.28000000000000003"/>
    <n v="0.2727"/>
    <n v="0.52"/>
    <n v="0.25369999999999998"/>
    <n v="17"/>
    <n v="48"/>
    <n v="65"/>
    <s v="Wednesday"/>
    <s v="Mild Cold"/>
    <s v="Normal"/>
    <s v="Medium"/>
    <s v="Afternoon"/>
    <x v="0"/>
  </r>
  <r>
    <n v="85"/>
    <d v="2011-01-04T00:00:00"/>
    <n v="1"/>
    <n v="0"/>
    <n v="1"/>
    <n v="16"/>
    <b v="0"/>
    <n v="2"/>
    <n v="1"/>
    <n v="0.3"/>
    <n v="0.28789999999999999"/>
    <n v="0.49"/>
    <n v="0.25369999999999998"/>
    <n v="15"/>
    <n v="68"/>
    <n v="83"/>
    <s v="Wednesday"/>
    <s v="Mild Cold"/>
    <s v="Normal"/>
    <s v="Medium"/>
    <s v="Afternoon"/>
    <x v="1"/>
  </r>
  <r>
    <n v="86"/>
    <d v="2011-01-04T00:00:00"/>
    <n v="1"/>
    <n v="0"/>
    <n v="1"/>
    <n v="17"/>
    <b v="0"/>
    <n v="2"/>
    <n v="1"/>
    <n v="0.28000000000000003"/>
    <n v="0.2727"/>
    <n v="0.48"/>
    <n v="0.22389999999999999"/>
    <n v="10"/>
    <n v="202"/>
    <n v="212"/>
    <s v="Wednesday"/>
    <s v="Mild Cold"/>
    <s v="Rush Hour"/>
    <s v="High"/>
    <s v="Afternoon"/>
    <x v="0"/>
  </r>
  <r>
    <n v="87"/>
    <d v="2011-01-04T00:00:00"/>
    <n v="1"/>
    <n v="0"/>
    <n v="1"/>
    <n v="18"/>
    <b v="0"/>
    <n v="2"/>
    <n v="1"/>
    <n v="0.26"/>
    <n v="0.2576"/>
    <n v="0.48"/>
    <n v="0.19400000000000001"/>
    <n v="3"/>
    <n v="179"/>
    <n v="182"/>
    <s v="Wednesday"/>
    <s v="Mild Cold"/>
    <s v="Rush Hour"/>
    <s v="High"/>
    <s v="Evening"/>
    <x v="0"/>
  </r>
  <r>
    <n v="88"/>
    <d v="2011-01-04T00:00:00"/>
    <n v="1"/>
    <n v="0"/>
    <n v="1"/>
    <n v="19"/>
    <b v="0"/>
    <n v="2"/>
    <n v="1"/>
    <n v="0.24"/>
    <n v="0.2576"/>
    <n v="0.48"/>
    <n v="0.1045"/>
    <n v="2"/>
    <n v="110"/>
    <n v="112"/>
    <s v="Wednesday"/>
    <s v="Mild Cold"/>
    <s v="Rush Hour"/>
    <s v="Medium"/>
    <s v="Evening"/>
    <x v="0"/>
  </r>
  <r>
    <n v="89"/>
    <d v="2011-01-04T00:00:00"/>
    <n v="1"/>
    <n v="0"/>
    <n v="1"/>
    <n v="20"/>
    <b v="0"/>
    <n v="2"/>
    <n v="1"/>
    <n v="0.24"/>
    <n v="0.2576"/>
    <n v="0.48"/>
    <n v="0.1045"/>
    <n v="1"/>
    <n v="53"/>
    <n v="54"/>
    <s v="Wednesday"/>
    <s v="Mild Cold"/>
    <s v="Normal"/>
    <s v="Medium"/>
    <s v="Evening"/>
    <x v="0"/>
  </r>
  <r>
    <n v="90"/>
    <d v="2011-01-04T00:00:00"/>
    <n v="1"/>
    <n v="0"/>
    <n v="1"/>
    <n v="21"/>
    <b v="0"/>
    <n v="2"/>
    <n v="1"/>
    <n v="0.22"/>
    <n v="0.2727"/>
    <n v="0.64"/>
    <n v="0"/>
    <n v="0"/>
    <n v="48"/>
    <n v="48"/>
    <s v="Wednesday"/>
    <s v="Mild Cold"/>
    <s v="Normal"/>
    <s v="Low"/>
    <s v="Evening"/>
    <x v="0"/>
  </r>
  <r>
    <n v="91"/>
    <d v="2011-01-04T00:00:00"/>
    <n v="1"/>
    <n v="0"/>
    <n v="1"/>
    <n v="22"/>
    <b v="0"/>
    <n v="2"/>
    <n v="1"/>
    <n v="0.22"/>
    <n v="0.2576"/>
    <n v="0.64"/>
    <n v="8.9599999999999999E-2"/>
    <n v="1"/>
    <n v="34"/>
    <n v="35"/>
    <s v="Wednesday"/>
    <s v="Mild Cold"/>
    <s v="Normal"/>
    <s v="Low"/>
    <s v="Evening"/>
    <x v="0"/>
  </r>
  <r>
    <n v="92"/>
    <d v="2011-01-04T00:00:00"/>
    <n v="1"/>
    <n v="0"/>
    <n v="1"/>
    <n v="23"/>
    <b v="0"/>
    <n v="2"/>
    <n v="1"/>
    <n v="0.2"/>
    <n v="0.2273"/>
    <n v="0.69"/>
    <n v="8.9599999999999999E-2"/>
    <n v="2"/>
    <n v="9"/>
    <n v="11"/>
    <s v="Wednesday"/>
    <s v="Mild Cold"/>
    <s v="Normal"/>
    <s v="Low"/>
    <s v="Evening"/>
    <x v="0"/>
  </r>
  <r>
    <n v="93"/>
    <d v="2011-01-05T00:00:00"/>
    <n v="1"/>
    <n v="0"/>
    <n v="1"/>
    <n v="0"/>
    <b v="0"/>
    <n v="3"/>
    <n v="1"/>
    <n v="0.2"/>
    <n v="0.2576"/>
    <n v="0.64"/>
    <n v="0"/>
    <n v="0"/>
    <n v="6"/>
    <n v="6"/>
    <s v="Thursday"/>
    <s v="Mild Cold"/>
    <s v="Normal"/>
    <s v="Low"/>
    <s v="Night"/>
    <x v="0"/>
  </r>
  <r>
    <n v="94"/>
    <d v="2011-01-05T00:00:00"/>
    <n v="1"/>
    <n v="0"/>
    <n v="1"/>
    <n v="1"/>
    <b v="0"/>
    <n v="3"/>
    <n v="1"/>
    <n v="0.16"/>
    <n v="0.19700000000000001"/>
    <n v="0.74"/>
    <n v="8.9599999999999999E-2"/>
    <n v="0"/>
    <n v="6"/>
    <n v="6"/>
    <s v="Thursday"/>
    <s v="Mild Cold"/>
    <s v="Normal"/>
    <s v="Low"/>
    <s v="Night"/>
    <x v="3"/>
  </r>
  <r>
    <n v="95"/>
    <d v="2011-01-05T00:00:00"/>
    <n v="1"/>
    <n v="0"/>
    <n v="1"/>
    <n v="2"/>
    <b v="0"/>
    <n v="3"/>
    <n v="1"/>
    <n v="0.16"/>
    <n v="0.19700000000000001"/>
    <n v="0.74"/>
    <n v="8.9599999999999999E-2"/>
    <n v="0"/>
    <n v="2"/>
    <n v="2"/>
    <s v="Thursday"/>
    <s v="Mild Cold"/>
    <s v="Normal"/>
    <s v="Low"/>
    <s v="Night"/>
    <x v="3"/>
  </r>
  <r>
    <n v="96"/>
    <d v="2011-01-05T00:00:00"/>
    <n v="1"/>
    <n v="0"/>
    <n v="1"/>
    <n v="4"/>
    <b v="0"/>
    <n v="3"/>
    <n v="1"/>
    <n v="0.24"/>
    <n v="0.2273"/>
    <n v="0.48"/>
    <n v="0.22389999999999999"/>
    <n v="0"/>
    <n v="2"/>
    <n v="2"/>
    <s v="Thursday"/>
    <s v="Mild Cold"/>
    <s v="Normal"/>
    <s v="Low"/>
    <s v="Night"/>
    <x v="0"/>
  </r>
  <r>
    <n v="97"/>
    <d v="2011-01-05T00:00:00"/>
    <n v="1"/>
    <n v="0"/>
    <n v="1"/>
    <n v="5"/>
    <b v="0"/>
    <n v="3"/>
    <n v="1"/>
    <n v="0.22"/>
    <n v="0.2273"/>
    <n v="0.47"/>
    <n v="0.16420000000000001"/>
    <n v="0"/>
    <n v="3"/>
    <n v="3"/>
    <s v="Thursday"/>
    <s v="Mild Cold"/>
    <s v="Normal"/>
    <s v="Low"/>
    <s v="Night"/>
    <x v="0"/>
  </r>
  <r>
    <n v="98"/>
    <d v="2011-01-05T00:00:00"/>
    <n v="1"/>
    <n v="0"/>
    <n v="1"/>
    <n v="6"/>
    <b v="0"/>
    <n v="3"/>
    <n v="1"/>
    <n v="0.2"/>
    <n v="0.19700000000000001"/>
    <n v="0.47"/>
    <n v="0.22389999999999999"/>
    <n v="0"/>
    <n v="33"/>
    <n v="33"/>
    <s v="Thursday"/>
    <s v="Mild Cold"/>
    <s v="Normal"/>
    <s v="Low"/>
    <s v="Morning"/>
    <x v="0"/>
  </r>
  <r>
    <n v="99"/>
    <d v="2011-01-05T00:00:00"/>
    <n v="1"/>
    <n v="0"/>
    <n v="1"/>
    <n v="7"/>
    <b v="0"/>
    <n v="3"/>
    <n v="1"/>
    <n v="0.18"/>
    <n v="0.18179999999999999"/>
    <n v="0.43"/>
    <n v="0.19400000000000001"/>
    <n v="1"/>
    <n v="87"/>
    <n v="88"/>
    <s v="Thursday"/>
    <s v="Mild Cold"/>
    <s v="Rush Hour"/>
    <s v="Medium"/>
    <s v="Morning"/>
    <x v="3"/>
  </r>
  <r>
    <n v="100"/>
    <d v="2011-01-05T00:00:00"/>
    <n v="1"/>
    <n v="0"/>
    <n v="1"/>
    <n v="8"/>
    <b v="0"/>
    <n v="3"/>
    <n v="1"/>
    <n v="0.2"/>
    <n v="0.18179999999999999"/>
    <n v="0.4"/>
    <n v="0.29849999999999999"/>
    <n v="3"/>
    <n v="192"/>
    <n v="195"/>
    <s v="Thursday"/>
    <s v="Mild Cold"/>
    <s v="Rush Hour"/>
    <s v="High"/>
    <s v="Morning"/>
    <x v="0"/>
  </r>
  <r>
    <n v="101"/>
    <d v="2011-01-05T00:00:00"/>
    <n v="1"/>
    <n v="0"/>
    <n v="1"/>
    <n v="9"/>
    <b v="0"/>
    <n v="3"/>
    <n v="1"/>
    <n v="0.22"/>
    <n v="0.19700000000000001"/>
    <n v="0.37"/>
    <n v="0.32840000000000003"/>
    <n v="6"/>
    <n v="109"/>
    <n v="115"/>
    <s v="Thursday"/>
    <s v="Mild Cold"/>
    <s v="Rush Hour"/>
    <s v="Medium"/>
    <s v="Morning"/>
    <x v="0"/>
  </r>
  <r>
    <n v="102"/>
    <d v="2011-01-05T00:00:00"/>
    <n v="1"/>
    <n v="0"/>
    <n v="1"/>
    <n v="10"/>
    <b v="0"/>
    <n v="3"/>
    <n v="1"/>
    <n v="0.22"/>
    <n v="0.19700000000000001"/>
    <n v="0.37"/>
    <n v="0.32840000000000003"/>
    <n v="4"/>
    <n v="53"/>
    <n v="57"/>
    <s v="Thursday"/>
    <s v="Mild Cold"/>
    <s v="Normal"/>
    <s v="Medium"/>
    <s v="Morning"/>
    <x v="0"/>
  </r>
  <r>
    <n v="103"/>
    <d v="2011-01-05T00:00:00"/>
    <n v="1"/>
    <n v="0"/>
    <n v="1"/>
    <n v="11"/>
    <b v="0"/>
    <n v="3"/>
    <n v="1"/>
    <n v="0.26"/>
    <n v="0.2273"/>
    <n v="0.33"/>
    <n v="0.32840000000000003"/>
    <n v="12"/>
    <n v="34"/>
    <n v="46"/>
    <s v="Thursday"/>
    <s v="Mild Cold"/>
    <s v="Normal"/>
    <s v="Low"/>
    <s v="Morning"/>
    <x v="0"/>
  </r>
  <r>
    <n v="104"/>
    <d v="2011-01-05T00:00:00"/>
    <n v="1"/>
    <n v="0"/>
    <n v="1"/>
    <n v="12"/>
    <b v="0"/>
    <n v="3"/>
    <n v="1"/>
    <n v="0.26"/>
    <n v="0.2273"/>
    <n v="0.33"/>
    <n v="0.32840000000000003"/>
    <n v="5"/>
    <n v="74"/>
    <n v="79"/>
    <s v="Thursday"/>
    <s v="Mild Cold"/>
    <s v="Normal"/>
    <s v="Medium"/>
    <s v="Afternoon"/>
    <x v="0"/>
  </r>
  <r>
    <n v="105"/>
    <d v="2011-01-05T00:00:00"/>
    <n v="1"/>
    <n v="0"/>
    <n v="1"/>
    <n v="13"/>
    <b v="0"/>
    <n v="3"/>
    <n v="1"/>
    <n v="0.28000000000000003"/>
    <n v="0.2576"/>
    <n v="0.3"/>
    <n v="0.29849999999999999"/>
    <n v="6"/>
    <n v="65"/>
    <n v="71"/>
    <s v="Thursday"/>
    <s v="Mild Cold"/>
    <s v="Normal"/>
    <s v="Medium"/>
    <s v="Afternoon"/>
    <x v="0"/>
  </r>
  <r>
    <n v="106"/>
    <d v="2011-01-05T00:00:00"/>
    <n v="1"/>
    <n v="0"/>
    <n v="1"/>
    <n v="14"/>
    <b v="0"/>
    <n v="3"/>
    <n v="1"/>
    <n v="0.3"/>
    <n v="0.28789999999999999"/>
    <n v="0.28000000000000003"/>
    <n v="0.19400000000000001"/>
    <n v="10"/>
    <n v="52"/>
    <n v="62"/>
    <s v="Thursday"/>
    <s v="Mild Cold"/>
    <s v="Normal"/>
    <s v="Medium"/>
    <s v="Afternoon"/>
    <x v="1"/>
  </r>
  <r>
    <n v="107"/>
    <d v="2011-01-05T00:00:00"/>
    <n v="1"/>
    <n v="0"/>
    <n v="1"/>
    <n v="15"/>
    <b v="0"/>
    <n v="3"/>
    <n v="1"/>
    <n v="0.3"/>
    <n v="0.28789999999999999"/>
    <n v="0.28000000000000003"/>
    <n v="0.19400000000000001"/>
    <n v="7"/>
    <n v="55"/>
    <n v="62"/>
    <s v="Thursday"/>
    <s v="Mild Cold"/>
    <s v="Normal"/>
    <s v="Medium"/>
    <s v="Afternoon"/>
    <x v="1"/>
  </r>
  <r>
    <n v="108"/>
    <d v="2011-01-05T00:00:00"/>
    <n v="1"/>
    <n v="0"/>
    <n v="1"/>
    <n v="16"/>
    <b v="0"/>
    <n v="3"/>
    <n v="1"/>
    <n v="0.3"/>
    <n v="0.31819999999999998"/>
    <n v="0.28000000000000003"/>
    <n v="8.9599999999999999E-2"/>
    <n v="4"/>
    <n v="85"/>
    <n v="89"/>
    <s v="Thursday"/>
    <s v="Mild Cold"/>
    <s v="Normal"/>
    <s v="Medium"/>
    <s v="Afternoon"/>
    <x v="1"/>
  </r>
  <r>
    <n v="109"/>
    <d v="2011-01-05T00:00:00"/>
    <n v="1"/>
    <n v="0"/>
    <n v="1"/>
    <n v="17"/>
    <b v="0"/>
    <n v="3"/>
    <n v="1"/>
    <n v="0.24"/>
    <n v="0.2273"/>
    <n v="0.38"/>
    <n v="0.19400000000000001"/>
    <n v="4"/>
    <n v="186"/>
    <n v="190"/>
    <s v="Thursday"/>
    <s v="Mild Cold"/>
    <s v="Rush Hour"/>
    <s v="High"/>
    <s v="Afternoon"/>
    <x v="0"/>
  </r>
  <r>
    <n v="110"/>
    <d v="2011-01-05T00:00:00"/>
    <n v="1"/>
    <n v="0"/>
    <n v="1"/>
    <n v="18"/>
    <b v="0"/>
    <n v="3"/>
    <n v="1"/>
    <n v="0.24"/>
    <n v="0.2424"/>
    <n v="0.38"/>
    <n v="0.1343"/>
    <n v="3"/>
    <n v="166"/>
    <n v="169"/>
    <s v="Thursday"/>
    <s v="Mild Cold"/>
    <s v="Rush Hour"/>
    <s v="High"/>
    <s v="Evening"/>
    <x v="0"/>
  </r>
  <r>
    <n v="111"/>
    <d v="2011-01-05T00:00:00"/>
    <n v="1"/>
    <n v="0"/>
    <n v="1"/>
    <n v="19"/>
    <b v="0"/>
    <n v="3"/>
    <n v="1"/>
    <n v="0.24"/>
    <n v="0.2576"/>
    <n v="0.38"/>
    <n v="0.1045"/>
    <n v="5"/>
    <n v="127"/>
    <n v="132"/>
    <s v="Thursday"/>
    <s v="Mild Cold"/>
    <s v="Rush Hour"/>
    <s v="Medium"/>
    <s v="Evening"/>
    <x v="0"/>
  </r>
  <r>
    <n v="112"/>
    <d v="2011-01-05T00:00:00"/>
    <n v="1"/>
    <n v="0"/>
    <n v="1"/>
    <n v="20"/>
    <b v="0"/>
    <n v="3"/>
    <n v="1"/>
    <n v="0.22"/>
    <n v="0.2273"/>
    <n v="0.47"/>
    <n v="0.16420000000000001"/>
    <n v="7"/>
    <n v="82"/>
    <n v="89"/>
    <s v="Thursday"/>
    <s v="Mild Cold"/>
    <s v="Normal"/>
    <s v="Medium"/>
    <s v="Evening"/>
    <x v="0"/>
  </r>
  <r>
    <n v="113"/>
    <d v="2011-01-05T00:00:00"/>
    <n v="1"/>
    <n v="0"/>
    <n v="1"/>
    <n v="21"/>
    <b v="0"/>
    <n v="3"/>
    <n v="1"/>
    <n v="0.2"/>
    <n v="0.19700000000000001"/>
    <n v="0.51"/>
    <n v="0.19400000000000001"/>
    <n v="3"/>
    <n v="40"/>
    <n v="43"/>
    <s v="Thursday"/>
    <s v="Mild Cold"/>
    <s v="Normal"/>
    <s v="Low"/>
    <s v="Evening"/>
    <x v="0"/>
  </r>
  <r>
    <n v="114"/>
    <d v="2011-01-05T00:00:00"/>
    <n v="1"/>
    <n v="0"/>
    <n v="1"/>
    <n v="22"/>
    <b v="0"/>
    <n v="3"/>
    <n v="1"/>
    <n v="0.18"/>
    <n v="0.19700000000000001"/>
    <n v="0.55000000000000004"/>
    <n v="0.1343"/>
    <n v="1"/>
    <n v="41"/>
    <n v="42"/>
    <s v="Thursday"/>
    <s v="Mild Cold"/>
    <s v="Normal"/>
    <s v="Low"/>
    <s v="Evening"/>
    <x v="3"/>
  </r>
  <r>
    <n v="115"/>
    <d v="2011-01-05T00:00:00"/>
    <n v="1"/>
    <n v="0"/>
    <n v="1"/>
    <n v="23"/>
    <b v="0"/>
    <n v="3"/>
    <n v="1"/>
    <n v="0.2"/>
    <n v="0.2576"/>
    <n v="0.47"/>
    <n v="0"/>
    <n v="1"/>
    <n v="18"/>
    <n v="19"/>
    <s v="Thursday"/>
    <s v="Mild Cold"/>
    <s v="Normal"/>
    <s v="Low"/>
    <s v="Evening"/>
    <x v="0"/>
  </r>
  <r>
    <n v="116"/>
    <d v="2011-01-06T00:00:00"/>
    <n v="1"/>
    <n v="0"/>
    <n v="1"/>
    <n v="0"/>
    <b v="0"/>
    <n v="4"/>
    <n v="1"/>
    <n v="0.18"/>
    <n v="0.2424"/>
    <n v="0.55000000000000004"/>
    <n v="0"/>
    <n v="0"/>
    <n v="11"/>
    <n v="11"/>
    <s v="Friday"/>
    <s v="Mild Cold"/>
    <s v="Normal"/>
    <s v="Low"/>
    <s v="Night"/>
    <x v="3"/>
  </r>
  <r>
    <n v="117"/>
    <d v="2011-01-06T00:00:00"/>
    <n v="1"/>
    <n v="0"/>
    <n v="1"/>
    <n v="1"/>
    <b v="0"/>
    <n v="4"/>
    <n v="1"/>
    <n v="0.16"/>
    <n v="0.2273"/>
    <n v="0.64"/>
    <n v="0"/>
    <n v="0"/>
    <n v="4"/>
    <n v="4"/>
    <s v="Friday"/>
    <s v="Mild Cold"/>
    <s v="Normal"/>
    <s v="Low"/>
    <s v="Night"/>
    <x v="3"/>
  </r>
  <r>
    <n v="118"/>
    <d v="2011-01-06T00:00:00"/>
    <n v="1"/>
    <n v="0"/>
    <n v="1"/>
    <n v="2"/>
    <b v="0"/>
    <n v="4"/>
    <n v="1"/>
    <n v="0.16"/>
    <n v="0.2273"/>
    <n v="0.64"/>
    <n v="0"/>
    <n v="0"/>
    <n v="2"/>
    <n v="2"/>
    <s v="Friday"/>
    <s v="Mild Cold"/>
    <s v="Normal"/>
    <s v="Low"/>
    <s v="Night"/>
    <x v="3"/>
  </r>
  <r>
    <n v="119"/>
    <d v="2011-01-06T00:00:00"/>
    <n v="1"/>
    <n v="0"/>
    <n v="1"/>
    <n v="4"/>
    <b v="0"/>
    <n v="4"/>
    <n v="2"/>
    <n v="0.16"/>
    <n v="0.19700000000000001"/>
    <n v="0.64"/>
    <n v="8.9599999999999999E-2"/>
    <n v="0"/>
    <n v="1"/>
    <n v="1"/>
    <s v="Friday"/>
    <s v="More Than Mild"/>
    <s v="Normal"/>
    <s v="Low"/>
    <s v="Night"/>
    <x v="3"/>
  </r>
  <r>
    <n v="120"/>
    <d v="2011-01-06T00:00:00"/>
    <n v="1"/>
    <n v="0"/>
    <n v="1"/>
    <n v="5"/>
    <b v="0"/>
    <n v="4"/>
    <n v="2"/>
    <n v="0.14000000000000001"/>
    <n v="0.18179999999999999"/>
    <n v="0.69"/>
    <n v="8.9599999999999999E-2"/>
    <n v="0"/>
    <n v="4"/>
    <n v="4"/>
    <s v="Friday"/>
    <s v="More Than Mild"/>
    <s v="Normal"/>
    <s v="Low"/>
    <s v="Night"/>
    <x v="3"/>
  </r>
  <r>
    <n v="121"/>
    <d v="2011-01-06T00:00:00"/>
    <n v="1"/>
    <n v="0"/>
    <n v="1"/>
    <n v="6"/>
    <b v="0"/>
    <n v="4"/>
    <n v="2"/>
    <n v="0.14000000000000001"/>
    <n v="0.16669999999999999"/>
    <n v="0.63"/>
    <n v="0.1045"/>
    <n v="0"/>
    <n v="36"/>
    <n v="36"/>
    <s v="Friday"/>
    <s v="More Than Mild"/>
    <s v="Normal"/>
    <s v="Low"/>
    <s v="Morning"/>
    <x v="3"/>
  </r>
  <r>
    <n v="122"/>
    <d v="2011-01-06T00:00:00"/>
    <n v="1"/>
    <n v="0"/>
    <n v="1"/>
    <n v="7"/>
    <b v="0"/>
    <n v="4"/>
    <n v="2"/>
    <n v="0.16"/>
    <n v="0.2273"/>
    <n v="0.59"/>
    <n v="0"/>
    <n v="0"/>
    <n v="95"/>
    <n v="95"/>
    <s v="Friday"/>
    <s v="More Than Mild"/>
    <s v="Rush Hour"/>
    <s v="Medium"/>
    <s v="Morning"/>
    <x v="3"/>
  </r>
  <r>
    <n v="123"/>
    <d v="2011-01-06T00:00:00"/>
    <n v="1"/>
    <n v="0"/>
    <n v="1"/>
    <n v="8"/>
    <b v="0"/>
    <n v="4"/>
    <n v="1"/>
    <n v="0.16"/>
    <n v="0.2273"/>
    <n v="0.59"/>
    <n v="0"/>
    <n v="3"/>
    <n v="216"/>
    <n v="219"/>
    <s v="Friday"/>
    <s v="Mild Cold"/>
    <s v="Rush Hour"/>
    <s v="High"/>
    <s v="Morning"/>
    <x v="3"/>
  </r>
  <r>
    <n v="124"/>
    <d v="2011-01-06T00:00:00"/>
    <n v="1"/>
    <n v="0"/>
    <n v="1"/>
    <n v="9"/>
    <b v="0"/>
    <n v="4"/>
    <n v="2"/>
    <n v="0.18"/>
    <n v="0.2424"/>
    <n v="0.51"/>
    <n v="0"/>
    <n v="6"/>
    <n v="116"/>
    <n v="122"/>
    <s v="Friday"/>
    <s v="More Than Mild"/>
    <s v="Rush Hour"/>
    <s v="Medium"/>
    <s v="Morning"/>
    <x v="3"/>
  </r>
  <r>
    <n v="125"/>
    <d v="2011-01-06T00:00:00"/>
    <n v="1"/>
    <n v="0"/>
    <n v="1"/>
    <n v="10"/>
    <b v="0"/>
    <n v="4"/>
    <n v="1"/>
    <n v="0.2"/>
    <n v="0.2576"/>
    <n v="0.47"/>
    <n v="0"/>
    <n v="3"/>
    <n v="42"/>
    <n v="45"/>
    <s v="Friday"/>
    <s v="Mild Cold"/>
    <s v="Normal"/>
    <s v="Low"/>
    <s v="Morning"/>
    <x v="0"/>
  </r>
  <r>
    <n v="126"/>
    <d v="2011-01-06T00:00:00"/>
    <n v="1"/>
    <n v="0"/>
    <n v="1"/>
    <n v="11"/>
    <b v="0"/>
    <n v="4"/>
    <n v="1"/>
    <n v="0.22"/>
    <n v="0.2576"/>
    <n v="0.44"/>
    <n v="8.9599999999999999E-2"/>
    <n v="2"/>
    <n v="57"/>
    <n v="59"/>
    <s v="Friday"/>
    <s v="Mild Cold"/>
    <s v="Normal"/>
    <s v="Medium"/>
    <s v="Morning"/>
    <x v="0"/>
  </r>
  <r>
    <n v="127"/>
    <d v="2011-01-06T00:00:00"/>
    <n v="1"/>
    <n v="0"/>
    <n v="1"/>
    <n v="12"/>
    <b v="0"/>
    <n v="4"/>
    <n v="1"/>
    <n v="0.26"/>
    <n v="0.28789999999999999"/>
    <n v="0.35"/>
    <n v="0"/>
    <n v="6"/>
    <n v="78"/>
    <n v="84"/>
    <s v="Friday"/>
    <s v="Mild Cold"/>
    <s v="Normal"/>
    <s v="Medium"/>
    <s v="Afternoon"/>
    <x v="0"/>
  </r>
  <r>
    <n v="128"/>
    <d v="2011-01-06T00:00:00"/>
    <n v="1"/>
    <n v="0"/>
    <n v="1"/>
    <n v="13"/>
    <b v="0"/>
    <n v="4"/>
    <n v="1"/>
    <n v="0.26"/>
    <n v="0.2727"/>
    <n v="0.35"/>
    <n v="0.1045"/>
    <n v="12"/>
    <n v="55"/>
    <n v="67"/>
    <s v="Friday"/>
    <s v="Mild Cold"/>
    <s v="Normal"/>
    <s v="Medium"/>
    <s v="Afternoon"/>
    <x v="0"/>
  </r>
  <r>
    <n v="129"/>
    <d v="2011-01-06T00:00:00"/>
    <n v="1"/>
    <n v="0"/>
    <n v="1"/>
    <n v="14"/>
    <b v="0"/>
    <n v="4"/>
    <n v="1"/>
    <n v="0.28000000000000003"/>
    <n v="0.2727"/>
    <n v="0.36"/>
    <n v="0.16420000000000001"/>
    <n v="11"/>
    <n v="59"/>
    <n v="70"/>
    <s v="Friday"/>
    <s v="Mild Cold"/>
    <s v="Normal"/>
    <s v="Medium"/>
    <s v="Afternoon"/>
    <x v="0"/>
  </r>
  <r>
    <n v="130"/>
    <d v="2011-01-06T00:00:00"/>
    <n v="1"/>
    <n v="0"/>
    <n v="1"/>
    <n v="15"/>
    <b v="0"/>
    <n v="4"/>
    <n v="1"/>
    <n v="0.28000000000000003"/>
    <n v="0.2727"/>
    <n v="0.36"/>
    <n v="0"/>
    <n v="8"/>
    <n v="54"/>
    <n v="62"/>
    <s v="Friday"/>
    <s v="Mild Cold"/>
    <s v="Normal"/>
    <s v="Medium"/>
    <s v="Afternoon"/>
    <x v="0"/>
  </r>
  <r>
    <n v="131"/>
    <d v="2011-01-06T00:00:00"/>
    <n v="1"/>
    <n v="0"/>
    <n v="1"/>
    <n v="16"/>
    <b v="0"/>
    <n v="4"/>
    <n v="1"/>
    <n v="0.26"/>
    <n v="0.2576"/>
    <n v="0.38"/>
    <n v="0.16420000000000001"/>
    <n v="12"/>
    <n v="74"/>
    <n v="86"/>
    <s v="Friday"/>
    <s v="Mild Cold"/>
    <s v="Normal"/>
    <s v="Medium"/>
    <s v="Afternoon"/>
    <x v="0"/>
  </r>
  <r>
    <n v="132"/>
    <d v="2011-01-06T00:00:00"/>
    <n v="1"/>
    <n v="0"/>
    <n v="1"/>
    <n v="17"/>
    <b v="0"/>
    <n v="4"/>
    <n v="1"/>
    <n v="0.22"/>
    <n v="0.2273"/>
    <n v="0.51"/>
    <n v="0.16420000000000001"/>
    <n v="9"/>
    <n v="163"/>
    <n v="172"/>
    <s v="Friday"/>
    <s v="Mild Cold"/>
    <s v="Rush Hour"/>
    <s v="High"/>
    <s v="Afternoon"/>
    <x v="0"/>
  </r>
  <r>
    <n v="133"/>
    <d v="2011-01-06T00:00:00"/>
    <n v="1"/>
    <n v="0"/>
    <n v="1"/>
    <n v="18"/>
    <b v="0"/>
    <n v="4"/>
    <n v="1"/>
    <n v="0.22"/>
    <n v="0.2273"/>
    <n v="0.51"/>
    <n v="0.1343"/>
    <n v="5"/>
    <n v="158"/>
    <n v="163"/>
    <s v="Friday"/>
    <s v="Mild Cold"/>
    <s v="Rush Hour"/>
    <s v="High"/>
    <s v="Evening"/>
    <x v="0"/>
  </r>
  <r>
    <n v="134"/>
    <d v="2011-01-06T00:00:00"/>
    <n v="1"/>
    <n v="0"/>
    <n v="1"/>
    <n v="19"/>
    <b v="0"/>
    <n v="4"/>
    <n v="1"/>
    <n v="0.22"/>
    <n v="0.2576"/>
    <n v="0.55000000000000004"/>
    <n v="8.9599999999999999E-2"/>
    <n v="3"/>
    <n v="109"/>
    <n v="112"/>
    <s v="Friday"/>
    <s v="Mild Cold"/>
    <s v="Rush Hour"/>
    <s v="Medium"/>
    <s v="Evening"/>
    <x v="0"/>
  </r>
  <r>
    <n v="135"/>
    <d v="2011-01-06T00:00:00"/>
    <n v="1"/>
    <n v="0"/>
    <n v="1"/>
    <n v="20"/>
    <b v="0"/>
    <n v="4"/>
    <n v="1"/>
    <n v="0.2"/>
    <n v="0.21210000000000001"/>
    <n v="0.51"/>
    <n v="0.16420000000000001"/>
    <n v="3"/>
    <n v="66"/>
    <n v="69"/>
    <s v="Friday"/>
    <s v="Mild Cold"/>
    <s v="Normal"/>
    <s v="Medium"/>
    <s v="Evening"/>
    <x v="0"/>
  </r>
  <r>
    <n v="136"/>
    <d v="2011-01-06T00:00:00"/>
    <n v="1"/>
    <n v="0"/>
    <n v="1"/>
    <n v="21"/>
    <b v="0"/>
    <n v="4"/>
    <n v="2"/>
    <n v="0.22"/>
    <n v="0.21210000000000001"/>
    <n v="0.55000000000000004"/>
    <n v="0.22389999999999999"/>
    <n v="0"/>
    <n v="48"/>
    <n v="48"/>
    <s v="Friday"/>
    <s v="More Than Mild"/>
    <s v="Normal"/>
    <s v="Low"/>
    <s v="Evening"/>
    <x v="0"/>
  </r>
  <r>
    <n v="137"/>
    <d v="2011-01-06T00:00:00"/>
    <n v="1"/>
    <n v="0"/>
    <n v="1"/>
    <n v="22"/>
    <b v="0"/>
    <n v="4"/>
    <n v="2"/>
    <n v="0.22"/>
    <n v="0.21210000000000001"/>
    <n v="0.51"/>
    <n v="0.28360000000000002"/>
    <n v="1"/>
    <n v="51"/>
    <n v="52"/>
    <s v="Friday"/>
    <s v="More Than Mild"/>
    <s v="Normal"/>
    <s v="Medium"/>
    <s v="Evening"/>
    <x v="0"/>
  </r>
  <r>
    <n v="138"/>
    <d v="2011-01-06T00:00:00"/>
    <n v="1"/>
    <n v="0"/>
    <n v="1"/>
    <n v="23"/>
    <b v="0"/>
    <n v="4"/>
    <n v="2"/>
    <n v="0.2"/>
    <n v="0.19700000000000001"/>
    <n v="0.59"/>
    <n v="0.19400000000000001"/>
    <n v="4"/>
    <n v="19"/>
    <n v="23"/>
    <s v="Friday"/>
    <s v="More Than Mild"/>
    <s v="Normal"/>
    <s v="Low"/>
    <s v="Evening"/>
    <x v="0"/>
  </r>
  <r>
    <n v="139"/>
    <d v="2011-01-07T00:00:00"/>
    <n v="1"/>
    <n v="0"/>
    <n v="1"/>
    <n v="0"/>
    <b v="0"/>
    <n v="5"/>
    <n v="2"/>
    <n v="0.2"/>
    <n v="0.19700000000000001"/>
    <n v="0.64"/>
    <n v="0.19400000000000001"/>
    <n v="4"/>
    <n v="13"/>
    <n v="17"/>
    <s v="Saturday"/>
    <s v="More Than Mild"/>
    <s v="Normal"/>
    <s v="Low"/>
    <s v="Night"/>
    <x v="0"/>
  </r>
  <r>
    <n v="140"/>
    <d v="2011-01-07T00:00:00"/>
    <n v="1"/>
    <n v="0"/>
    <n v="1"/>
    <n v="1"/>
    <b v="0"/>
    <n v="5"/>
    <n v="2"/>
    <n v="0.2"/>
    <n v="0.19700000000000001"/>
    <n v="0.69"/>
    <n v="0.22389999999999999"/>
    <n v="2"/>
    <n v="5"/>
    <n v="7"/>
    <s v="Saturday"/>
    <s v="More Than Mild"/>
    <s v="Normal"/>
    <s v="Low"/>
    <s v="Night"/>
    <x v="0"/>
  </r>
  <r>
    <n v="141"/>
    <d v="2011-01-07T00:00:00"/>
    <n v="1"/>
    <n v="0"/>
    <n v="1"/>
    <n v="2"/>
    <b v="0"/>
    <n v="5"/>
    <n v="2"/>
    <n v="0.2"/>
    <n v="0.19700000000000001"/>
    <n v="0.69"/>
    <n v="0.22389999999999999"/>
    <n v="0"/>
    <n v="1"/>
    <n v="1"/>
    <s v="Saturday"/>
    <s v="More Than Mild"/>
    <s v="Normal"/>
    <s v="Low"/>
    <s v="Night"/>
    <x v="0"/>
  </r>
  <r>
    <n v="142"/>
    <d v="2011-01-07T00:00:00"/>
    <n v="1"/>
    <n v="0"/>
    <n v="1"/>
    <n v="4"/>
    <b v="0"/>
    <n v="5"/>
    <n v="2"/>
    <n v="0.2"/>
    <n v="0.21210000000000001"/>
    <n v="0.69"/>
    <n v="0.1343"/>
    <n v="0"/>
    <n v="1"/>
    <n v="1"/>
    <s v="Saturday"/>
    <s v="More Than Mild"/>
    <s v="Normal"/>
    <s v="Low"/>
    <s v="Night"/>
    <x v="0"/>
  </r>
  <r>
    <n v="143"/>
    <d v="2011-01-07T00:00:00"/>
    <n v="1"/>
    <n v="0"/>
    <n v="1"/>
    <n v="5"/>
    <b v="0"/>
    <n v="5"/>
    <n v="3"/>
    <n v="0.22"/>
    <n v="0.2727"/>
    <n v="0.55000000000000004"/>
    <n v="0"/>
    <n v="0"/>
    <n v="5"/>
    <n v="5"/>
    <s v="Saturday"/>
    <s v="Dark Cloude"/>
    <s v="Normal"/>
    <s v="Low"/>
    <s v="Night"/>
    <x v="0"/>
  </r>
  <r>
    <n v="144"/>
    <d v="2011-01-07T00:00:00"/>
    <n v="1"/>
    <n v="0"/>
    <n v="1"/>
    <n v="6"/>
    <b v="0"/>
    <n v="5"/>
    <n v="2"/>
    <n v="0.2"/>
    <n v="0.2576"/>
    <n v="0.69"/>
    <n v="0"/>
    <n v="8"/>
    <n v="26"/>
    <n v="34"/>
    <s v="Saturday"/>
    <s v="More Than Mild"/>
    <s v="Normal"/>
    <s v="Low"/>
    <s v="Morning"/>
    <x v="0"/>
  </r>
  <r>
    <n v="145"/>
    <d v="2011-01-07T00:00:00"/>
    <n v="1"/>
    <n v="0"/>
    <n v="1"/>
    <n v="7"/>
    <b v="0"/>
    <n v="5"/>
    <n v="1"/>
    <n v="0.2"/>
    <n v="0.21210000000000001"/>
    <n v="0.69"/>
    <n v="0.1343"/>
    <n v="8"/>
    <n v="76"/>
    <n v="84"/>
    <s v="Saturday"/>
    <s v="Mild Cold"/>
    <s v="Rush Hour"/>
    <s v="Medium"/>
    <s v="Morning"/>
    <x v="0"/>
  </r>
  <r>
    <n v="146"/>
    <d v="2011-01-07T00:00:00"/>
    <n v="1"/>
    <n v="0"/>
    <n v="1"/>
    <n v="8"/>
    <b v="0"/>
    <n v="5"/>
    <n v="1"/>
    <n v="0.2"/>
    <n v="0.19700000000000001"/>
    <n v="0.51"/>
    <n v="0.25369999999999998"/>
    <n v="20"/>
    <n v="190"/>
    <n v="210"/>
    <s v="Saturday"/>
    <s v="Mild Cold"/>
    <s v="Rush Hour"/>
    <s v="High"/>
    <s v="Morning"/>
    <x v="0"/>
  </r>
  <r>
    <n v="147"/>
    <d v="2011-01-07T00:00:00"/>
    <n v="1"/>
    <n v="0"/>
    <n v="1"/>
    <n v="9"/>
    <b v="0"/>
    <n v="5"/>
    <n v="1"/>
    <n v="0.2"/>
    <n v="0.18179999999999999"/>
    <n v="0.47"/>
    <n v="0.29849999999999999"/>
    <n v="9"/>
    <n v="125"/>
    <n v="134"/>
    <s v="Saturday"/>
    <s v="Mild Cold"/>
    <s v="Rush Hour"/>
    <s v="Medium"/>
    <s v="Morning"/>
    <x v="0"/>
  </r>
  <r>
    <n v="148"/>
    <d v="2011-01-07T00:00:00"/>
    <n v="1"/>
    <n v="0"/>
    <n v="1"/>
    <n v="10"/>
    <b v="0"/>
    <n v="5"/>
    <n v="1"/>
    <n v="0.22"/>
    <n v="0.19700000000000001"/>
    <n v="0.37"/>
    <n v="0.32840000000000003"/>
    <n v="16"/>
    <n v="47"/>
    <n v="63"/>
    <s v="Saturday"/>
    <s v="Mild Cold"/>
    <s v="Normal"/>
    <s v="Medium"/>
    <s v="Morning"/>
    <x v="0"/>
  </r>
  <r>
    <n v="149"/>
    <d v="2011-01-07T00:00:00"/>
    <n v="1"/>
    <n v="0"/>
    <n v="1"/>
    <n v="11"/>
    <b v="0"/>
    <n v="5"/>
    <n v="2"/>
    <n v="0.2"/>
    <n v="0.19700000000000001"/>
    <n v="0.4"/>
    <n v="0.22389999999999999"/>
    <n v="19"/>
    <n v="48"/>
    <n v="67"/>
    <s v="Saturday"/>
    <s v="More Than Mild"/>
    <s v="Normal"/>
    <s v="Medium"/>
    <s v="Morning"/>
    <x v="0"/>
  </r>
  <r>
    <n v="150"/>
    <d v="2011-01-07T00:00:00"/>
    <n v="1"/>
    <n v="0"/>
    <n v="1"/>
    <n v="12"/>
    <b v="0"/>
    <n v="5"/>
    <n v="2"/>
    <n v="0.2"/>
    <n v="0.19700000000000001"/>
    <n v="0.37"/>
    <n v="0.25369999999999998"/>
    <n v="9"/>
    <n v="50"/>
    <n v="59"/>
    <s v="Saturday"/>
    <s v="More Than Mild"/>
    <s v="Normal"/>
    <s v="Medium"/>
    <s v="Afternoon"/>
    <x v="0"/>
  </r>
  <r>
    <n v="151"/>
    <d v="2011-01-07T00:00:00"/>
    <n v="1"/>
    <n v="0"/>
    <n v="1"/>
    <n v="13"/>
    <b v="0"/>
    <n v="5"/>
    <n v="2"/>
    <n v="0.2"/>
    <n v="0.18179999999999999"/>
    <n v="0.37"/>
    <n v="0.28360000000000002"/>
    <n v="9"/>
    <n v="64"/>
    <n v="73"/>
    <s v="Saturday"/>
    <s v="More Than Mild"/>
    <s v="Normal"/>
    <s v="Medium"/>
    <s v="Afternoon"/>
    <x v="0"/>
  </r>
  <r>
    <n v="152"/>
    <d v="2011-01-07T00:00:00"/>
    <n v="1"/>
    <n v="0"/>
    <n v="1"/>
    <n v="14"/>
    <b v="0"/>
    <n v="5"/>
    <n v="2"/>
    <n v="0.2"/>
    <n v="0.19700000000000001"/>
    <n v="0.4"/>
    <n v="0.25369999999999998"/>
    <n v="7"/>
    <n v="43"/>
    <n v="50"/>
    <s v="Saturday"/>
    <s v="More Than Mild"/>
    <s v="Normal"/>
    <s v="Low"/>
    <s v="Afternoon"/>
    <x v="0"/>
  </r>
  <r>
    <n v="153"/>
    <d v="2011-01-07T00:00:00"/>
    <n v="1"/>
    <n v="0"/>
    <n v="1"/>
    <n v="15"/>
    <b v="0"/>
    <n v="5"/>
    <n v="2"/>
    <n v="0.2"/>
    <n v="0.21210000000000001"/>
    <n v="0.37"/>
    <n v="0.16420000000000001"/>
    <n v="9"/>
    <n v="63"/>
    <n v="72"/>
    <s v="Saturday"/>
    <s v="More Than Mild"/>
    <s v="Normal"/>
    <s v="Medium"/>
    <s v="Afternoon"/>
    <x v="0"/>
  </r>
  <r>
    <n v="154"/>
    <d v="2011-01-07T00:00:00"/>
    <n v="1"/>
    <n v="0"/>
    <n v="1"/>
    <n v="16"/>
    <b v="0"/>
    <n v="5"/>
    <n v="2"/>
    <n v="0.2"/>
    <n v="0.21210000000000001"/>
    <n v="0.37"/>
    <n v="0.16420000000000001"/>
    <n v="5"/>
    <n v="82"/>
    <n v="87"/>
    <s v="Saturday"/>
    <s v="More Than Mild"/>
    <s v="Normal"/>
    <s v="Medium"/>
    <s v="Afternoon"/>
    <x v="0"/>
  </r>
  <r>
    <n v="155"/>
    <d v="2011-01-07T00:00:00"/>
    <n v="1"/>
    <n v="0"/>
    <n v="1"/>
    <n v="17"/>
    <b v="0"/>
    <n v="5"/>
    <n v="2"/>
    <n v="0.2"/>
    <n v="0.2576"/>
    <n v="0.37"/>
    <n v="0"/>
    <n v="9"/>
    <n v="178"/>
    <n v="187"/>
    <s v="Saturday"/>
    <s v="More Than Mild"/>
    <s v="Rush Hour"/>
    <s v="High"/>
    <s v="Afternoon"/>
    <x v="0"/>
  </r>
  <r>
    <n v="156"/>
    <d v="2011-01-07T00:00:00"/>
    <n v="1"/>
    <n v="0"/>
    <n v="1"/>
    <n v="18"/>
    <b v="0"/>
    <n v="5"/>
    <n v="1"/>
    <n v="0.2"/>
    <n v="0.2273"/>
    <n v="0.4"/>
    <n v="8.9599999999999999E-2"/>
    <n v="7"/>
    <n v="116"/>
    <n v="123"/>
    <s v="Saturday"/>
    <s v="Mild Cold"/>
    <s v="Rush Hour"/>
    <s v="Medium"/>
    <s v="Evening"/>
    <x v="0"/>
  </r>
  <r>
    <n v="157"/>
    <d v="2011-01-07T00:00:00"/>
    <n v="1"/>
    <n v="0"/>
    <n v="1"/>
    <n v="19"/>
    <b v="0"/>
    <n v="5"/>
    <n v="1"/>
    <n v="0.16"/>
    <n v="0.19700000000000001"/>
    <n v="0.55000000000000004"/>
    <n v="8.9599999999999999E-2"/>
    <n v="3"/>
    <n v="92"/>
    <n v="95"/>
    <s v="Saturday"/>
    <s v="Mild Cold"/>
    <s v="Rush Hour"/>
    <s v="Medium"/>
    <s v="Evening"/>
    <x v="3"/>
  </r>
  <r>
    <n v="158"/>
    <d v="2011-01-07T00:00:00"/>
    <n v="1"/>
    <n v="0"/>
    <n v="1"/>
    <n v="20"/>
    <b v="0"/>
    <n v="5"/>
    <n v="1"/>
    <n v="0.18"/>
    <n v="0.21210000000000001"/>
    <n v="0.47"/>
    <n v="0.1045"/>
    <n v="1"/>
    <n v="50"/>
    <n v="51"/>
    <s v="Saturday"/>
    <s v="Mild Cold"/>
    <s v="Normal"/>
    <s v="Medium"/>
    <s v="Evening"/>
    <x v="3"/>
  </r>
  <r>
    <n v="159"/>
    <d v="2011-01-07T00:00:00"/>
    <n v="1"/>
    <n v="0"/>
    <n v="1"/>
    <n v="21"/>
    <b v="0"/>
    <n v="5"/>
    <n v="1"/>
    <n v="0.18"/>
    <n v="0.19700000000000001"/>
    <n v="0.47"/>
    <n v="0.1343"/>
    <n v="0"/>
    <n v="39"/>
    <n v="39"/>
    <s v="Saturday"/>
    <s v="Mild Cold"/>
    <s v="Normal"/>
    <s v="Low"/>
    <s v="Evening"/>
    <x v="3"/>
  </r>
  <r>
    <n v="160"/>
    <d v="2011-01-07T00:00:00"/>
    <n v="1"/>
    <n v="0"/>
    <n v="1"/>
    <n v="22"/>
    <b v="0"/>
    <n v="5"/>
    <n v="2"/>
    <n v="0.18"/>
    <n v="0.19700000000000001"/>
    <n v="0.43"/>
    <n v="0.16420000000000001"/>
    <n v="2"/>
    <n v="34"/>
    <n v="36"/>
    <s v="Saturday"/>
    <s v="More Than Mild"/>
    <s v="Normal"/>
    <s v="Low"/>
    <s v="Evening"/>
    <x v="3"/>
  </r>
  <r>
    <n v="161"/>
    <d v="2011-01-07T00:00:00"/>
    <n v="1"/>
    <n v="0"/>
    <n v="1"/>
    <n v="23"/>
    <b v="0"/>
    <n v="5"/>
    <n v="2"/>
    <n v="0.18"/>
    <n v="0.19700000000000001"/>
    <n v="0.51"/>
    <n v="0.16420000000000001"/>
    <n v="1"/>
    <n v="14"/>
    <n v="15"/>
    <s v="Saturday"/>
    <s v="More Than Mild"/>
    <s v="Normal"/>
    <s v="Low"/>
    <s v="Evening"/>
    <x v="3"/>
  </r>
  <r>
    <n v="162"/>
    <d v="2011-01-08T00:00:00"/>
    <n v="1"/>
    <n v="0"/>
    <n v="1"/>
    <n v="0"/>
    <b v="0"/>
    <n v="6"/>
    <n v="2"/>
    <n v="0.18"/>
    <n v="0.19700000000000001"/>
    <n v="0.51"/>
    <n v="0.16420000000000001"/>
    <n v="1"/>
    <n v="24"/>
    <n v="25"/>
    <s v="Sunday"/>
    <s v="More Than Mild"/>
    <s v="Normal"/>
    <s v="Low"/>
    <s v="Night"/>
    <x v="3"/>
  </r>
  <r>
    <n v="163"/>
    <d v="2011-01-08T00:00:00"/>
    <n v="1"/>
    <n v="0"/>
    <n v="1"/>
    <n v="1"/>
    <b v="0"/>
    <n v="6"/>
    <n v="2"/>
    <n v="0.18"/>
    <n v="0.21210000000000001"/>
    <n v="0.55000000000000004"/>
    <n v="8.9599999999999999E-2"/>
    <n v="1"/>
    <n v="15"/>
    <n v="16"/>
    <s v="Sunday"/>
    <s v="More Than Mild"/>
    <s v="Normal"/>
    <s v="Low"/>
    <s v="Night"/>
    <x v="3"/>
  </r>
  <r>
    <n v="164"/>
    <d v="2011-01-08T00:00:00"/>
    <n v="1"/>
    <n v="0"/>
    <n v="1"/>
    <n v="2"/>
    <b v="0"/>
    <n v="6"/>
    <n v="2"/>
    <n v="0.18"/>
    <n v="0.2424"/>
    <n v="0.55000000000000004"/>
    <n v="0"/>
    <n v="3"/>
    <n v="13"/>
    <n v="16"/>
    <s v="Sunday"/>
    <s v="More Than Mild"/>
    <s v="Normal"/>
    <s v="Low"/>
    <s v="Night"/>
    <x v="3"/>
  </r>
  <r>
    <n v="165"/>
    <d v="2011-01-08T00:00:00"/>
    <n v="1"/>
    <n v="0"/>
    <n v="1"/>
    <n v="3"/>
    <b v="0"/>
    <n v="6"/>
    <n v="3"/>
    <n v="0.18"/>
    <n v="0.19700000000000001"/>
    <n v="0.55000000000000004"/>
    <n v="0.16420000000000001"/>
    <n v="0"/>
    <n v="7"/>
    <n v="7"/>
    <s v="Sunday"/>
    <s v="Dark Cloude"/>
    <s v="Normal"/>
    <s v="Low"/>
    <s v="Night"/>
    <x v="3"/>
  </r>
  <r>
    <n v="166"/>
    <d v="2011-01-08T00:00:00"/>
    <n v="1"/>
    <n v="0"/>
    <n v="1"/>
    <n v="4"/>
    <b v="0"/>
    <n v="6"/>
    <n v="3"/>
    <n v="0.18"/>
    <n v="0.19700000000000001"/>
    <n v="0.55000000000000004"/>
    <n v="0.16420000000000001"/>
    <n v="0"/>
    <n v="1"/>
    <n v="1"/>
    <s v="Sunday"/>
    <s v="Dark Cloude"/>
    <s v="Normal"/>
    <s v="Low"/>
    <s v="Night"/>
    <x v="3"/>
  </r>
  <r>
    <n v="167"/>
    <d v="2011-01-08T00:00:00"/>
    <n v="1"/>
    <n v="0"/>
    <n v="1"/>
    <n v="5"/>
    <b v="0"/>
    <n v="6"/>
    <n v="2"/>
    <n v="0.16"/>
    <n v="0.16669999999999999"/>
    <n v="0.74"/>
    <n v="0.16420000000000001"/>
    <n v="0"/>
    <n v="5"/>
    <n v="5"/>
    <s v="Sunday"/>
    <s v="More Than Mild"/>
    <s v="Normal"/>
    <s v="Low"/>
    <s v="Night"/>
    <x v="3"/>
  </r>
  <r>
    <n v="168"/>
    <d v="2011-01-08T00:00:00"/>
    <n v="1"/>
    <n v="0"/>
    <n v="1"/>
    <n v="6"/>
    <b v="0"/>
    <n v="6"/>
    <n v="2"/>
    <n v="0.16"/>
    <n v="0.16669999999999999"/>
    <n v="0.74"/>
    <n v="0.16420000000000001"/>
    <n v="0"/>
    <n v="2"/>
    <n v="2"/>
    <s v="Sunday"/>
    <s v="More Than Mild"/>
    <s v="Normal"/>
    <s v="Low"/>
    <s v="Morning"/>
    <x v="3"/>
  </r>
  <r>
    <n v="169"/>
    <d v="2011-01-08T00:00:00"/>
    <n v="1"/>
    <n v="0"/>
    <n v="1"/>
    <n v="7"/>
    <b v="0"/>
    <n v="6"/>
    <n v="2"/>
    <n v="0.16"/>
    <n v="0.18179999999999999"/>
    <n v="0.74"/>
    <n v="0.1045"/>
    <n v="1"/>
    <n v="8"/>
    <n v="9"/>
    <s v="Sunday"/>
    <s v="More Than Mild"/>
    <s v="Rush Hour"/>
    <s v="Low"/>
    <s v="Morning"/>
    <x v="3"/>
  </r>
  <r>
    <n v="170"/>
    <d v="2011-01-08T00:00:00"/>
    <n v="1"/>
    <n v="0"/>
    <n v="1"/>
    <n v="8"/>
    <b v="0"/>
    <n v="6"/>
    <n v="3"/>
    <n v="0.16"/>
    <n v="0.18179999999999999"/>
    <n v="0.93"/>
    <n v="0.1045"/>
    <n v="0"/>
    <n v="15"/>
    <n v="15"/>
    <s v="Sunday"/>
    <s v="Dark Cloude"/>
    <s v="Rush Hour"/>
    <s v="Low"/>
    <s v="Morning"/>
    <x v="3"/>
  </r>
  <r>
    <n v="171"/>
    <d v="2011-01-08T00:00:00"/>
    <n v="1"/>
    <n v="0"/>
    <n v="1"/>
    <n v="9"/>
    <b v="0"/>
    <n v="6"/>
    <n v="3"/>
    <n v="0.16"/>
    <n v="0.18179999999999999"/>
    <n v="0.93"/>
    <n v="0.1045"/>
    <n v="0"/>
    <n v="20"/>
    <n v="20"/>
    <s v="Sunday"/>
    <s v="Dark Cloude"/>
    <s v="Rush Hour"/>
    <s v="Low"/>
    <s v="Morning"/>
    <x v="3"/>
  </r>
  <r>
    <n v="172"/>
    <d v="2011-01-08T00:00:00"/>
    <n v="1"/>
    <n v="0"/>
    <n v="1"/>
    <n v="10"/>
    <b v="0"/>
    <n v="6"/>
    <n v="2"/>
    <n v="0.18"/>
    <n v="0.19700000000000001"/>
    <n v="0.8"/>
    <n v="0.16420000000000001"/>
    <n v="5"/>
    <n v="56"/>
    <n v="61"/>
    <s v="Sunday"/>
    <s v="More Than Mild"/>
    <s v="Normal"/>
    <s v="Medium"/>
    <s v="Morning"/>
    <x v="3"/>
  </r>
  <r>
    <n v="173"/>
    <d v="2011-01-08T00:00:00"/>
    <n v="1"/>
    <n v="0"/>
    <n v="1"/>
    <n v="11"/>
    <b v="0"/>
    <n v="6"/>
    <n v="2"/>
    <n v="0.2"/>
    <n v="0.18179999999999999"/>
    <n v="0.69"/>
    <n v="0.3881"/>
    <n v="2"/>
    <n v="60"/>
    <n v="62"/>
    <s v="Sunday"/>
    <s v="More Than Mild"/>
    <s v="Normal"/>
    <s v="Medium"/>
    <s v="Morning"/>
    <x v="0"/>
  </r>
  <r>
    <n v="174"/>
    <d v="2011-01-08T00:00:00"/>
    <n v="1"/>
    <n v="0"/>
    <n v="1"/>
    <n v="12"/>
    <b v="0"/>
    <n v="6"/>
    <n v="2"/>
    <n v="0.2"/>
    <n v="0.18179999999999999"/>
    <n v="0.59"/>
    <n v="0.35820000000000002"/>
    <n v="8"/>
    <n v="90"/>
    <n v="98"/>
    <s v="Sunday"/>
    <s v="More Than Mild"/>
    <s v="Normal"/>
    <s v="Medium"/>
    <s v="Afternoon"/>
    <x v="0"/>
  </r>
  <r>
    <n v="175"/>
    <d v="2011-01-08T00:00:00"/>
    <n v="1"/>
    <n v="0"/>
    <n v="1"/>
    <n v="13"/>
    <b v="0"/>
    <n v="6"/>
    <n v="1"/>
    <n v="0.2"/>
    <n v="0.18179999999999999"/>
    <n v="0.44"/>
    <n v="0.32840000000000003"/>
    <n v="7"/>
    <n v="95"/>
    <n v="102"/>
    <s v="Sunday"/>
    <s v="Mild Cold"/>
    <s v="Normal"/>
    <s v="Medium"/>
    <s v="Afternoon"/>
    <x v="0"/>
  </r>
  <r>
    <n v="176"/>
    <d v="2011-01-08T00:00:00"/>
    <n v="1"/>
    <n v="0"/>
    <n v="1"/>
    <n v="14"/>
    <b v="0"/>
    <n v="6"/>
    <n v="1"/>
    <n v="0.2"/>
    <n v="0.16669999999999999"/>
    <n v="0.32"/>
    <n v="0.49249999999999999"/>
    <n v="12"/>
    <n v="83"/>
    <n v="95"/>
    <s v="Sunday"/>
    <s v="Mild Cold"/>
    <s v="Normal"/>
    <s v="Medium"/>
    <s v="Afternoon"/>
    <x v="0"/>
  </r>
  <r>
    <n v="177"/>
    <d v="2011-01-08T00:00:00"/>
    <n v="1"/>
    <n v="0"/>
    <n v="1"/>
    <n v="15"/>
    <b v="0"/>
    <n v="6"/>
    <n v="1"/>
    <n v="0.2"/>
    <n v="0.16669999999999999"/>
    <n v="0.32"/>
    <n v="0.44779999999999998"/>
    <n v="5"/>
    <n v="69"/>
    <n v="74"/>
    <s v="Sunday"/>
    <s v="Mild Cold"/>
    <s v="Normal"/>
    <s v="Medium"/>
    <s v="Afternoon"/>
    <x v="0"/>
  </r>
  <r>
    <n v="178"/>
    <d v="2011-01-08T00:00:00"/>
    <n v="1"/>
    <n v="0"/>
    <n v="1"/>
    <n v="16"/>
    <b v="0"/>
    <n v="6"/>
    <n v="1"/>
    <n v="0.18"/>
    <n v="0.13639999999999999"/>
    <n v="0.28999999999999998"/>
    <n v="0.44779999999999998"/>
    <n v="8"/>
    <n v="68"/>
    <n v="76"/>
    <s v="Sunday"/>
    <s v="Mild Cold"/>
    <s v="Normal"/>
    <s v="Medium"/>
    <s v="Afternoon"/>
    <x v="3"/>
  </r>
  <r>
    <n v="179"/>
    <d v="2011-01-08T00:00:00"/>
    <n v="1"/>
    <n v="0"/>
    <n v="1"/>
    <n v="17"/>
    <b v="0"/>
    <n v="6"/>
    <n v="1"/>
    <n v="0.16"/>
    <n v="0.1212"/>
    <n v="0.37"/>
    <n v="0.55220000000000002"/>
    <n v="5"/>
    <n v="64"/>
    <n v="69"/>
    <s v="Sunday"/>
    <s v="Mild Cold"/>
    <s v="Rush Hour"/>
    <s v="Medium"/>
    <s v="Afternoon"/>
    <x v="3"/>
  </r>
  <r>
    <n v="180"/>
    <d v="2011-01-08T00:00:00"/>
    <n v="1"/>
    <n v="0"/>
    <n v="1"/>
    <n v="18"/>
    <b v="0"/>
    <n v="6"/>
    <n v="1"/>
    <n v="0.14000000000000001"/>
    <n v="0.1212"/>
    <n v="0.39"/>
    <n v="0.29849999999999999"/>
    <n v="3"/>
    <n v="52"/>
    <n v="55"/>
    <s v="Sunday"/>
    <s v="Mild Cold"/>
    <s v="Rush Hour"/>
    <s v="Medium"/>
    <s v="Evening"/>
    <x v="3"/>
  </r>
  <r>
    <n v="181"/>
    <d v="2011-01-08T00:00:00"/>
    <n v="1"/>
    <n v="0"/>
    <n v="1"/>
    <n v="19"/>
    <b v="0"/>
    <n v="6"/>
    <n v="1"/>
    <n v="0.14000000000000001"/>
    <n v="0.1212"/>
    <n v="0.36"/>
    <n v="0.25369999999999998"/>
    <n v="4"/>
    <n v="26"/>
    <n v="30"/>
    <s v="Sunday"/>
    <s v="Mild Cold"/>
    <s v="Rush Hour"/>
    <s v="Low"/>
    <s v="Evening"/>
    <x v="3"/>
  </r>
  <r>
    <n v="182"/>
    <d v="2011-01-08T00:00:00"/>
    <n v="1"/>
    <n v="0"/>
    <n v="1"/>
    <n v="20"/>
    <b v="0"/>
    <n v="6"/>
    <n v="1"/>
    <n v="0.12"/>
    <n v="0.1212"/>
    <n v="0.36"/>
    <n v="0.25369999999999998"/>
    <n v="0"/>
    <n v="28"/>
    <n v="28"/>
    <s v="Sunday"/>
    <s v="Mild Cold"/>
    <s v="Normal"/>
    <s v="Low"/>
    <s v="Evening"/>
    <x v="3"/>
  </r>
  <r>
    <n v="183"/>
    <d v="2011-01-08T00:00:00"/>
    <n v="1"/>
    <n v="0"/>
    <n v="1"/>
    <n v="21"/>
    <b v="0"/>
    <n v="6"/>
    <n v="1"/>
    <n v="0.12"/>
    <n v="0.1061"/>
    <n v="0.39"/>
    <n v="0.35820000000000002"/>
    <n v="2"/>
    <n v="35"/>
    <n v="37"/>
    <s v="Sunday"/>
    <s v="Mild Cold"/>
    <s v="Normal"/>
    <s v="Low"/>
    <s v="Evening"/>
    <x v="3"/>
  </r>
  <r>
    <n v="184"/>
    <d v="2011-01-08T00:00:00"/>
    <n v="1"/>
    <n v="0"/>
    <n v="1"/>
    <n v="22"/>
    <b v="0"/>
    <n v="6"/>
    <n v="1"/>
    <n v="0.12"/>
    <n v="0.1061"/>
    <n v="0.36"/>
    <n v="0.3881"/>
    <n v="1"/>
    <n v="33"/>
    <n v="34"/>
    <s v="Sunday"/>
    <s v="Mild Cold"/>
    <s v="Normal"/>
    <s v="Low"/>
    <s v="Evening"/>
    <x v="3"/>
  </r>
  <r>
    <n v="185"/>
    <d v="2011-01-08T00:00:00"/>
    <n v="1"/>
    <n v="0"/>
    <n v="1"/>
    <n v="23"/>
    <b v="0"/>
    <n v="6"/>
    <n v="1"/>
    <n v="0.1"/>
    <n v="6.0600000000000001E-2"/>
    <n v="0.39"/>
    <n v="0.44779999999999998"/>
    <n v="0"/>
    <n v="22"/>
    <n v="22"/>
    <s v="Sunday"/>
    <s v="Mild Cold"/>
    <s v="Normal"/>
    <s v="Low"/>
    <s v="Evening"/>
    <x v="3"/>
  </r>
  <r>
    <n v="186"/>
    <d v="2011-01-09T00:00:00"/>
    <n v="1"/>
    <n v="0"/>
    <n v="1"/>
    <n v="0"/>
    <b v="0"/>
    <n v="0"/>
    <n v="1"/>
    <n v="0.1"/>
    <n v="7.5800000000000006E-2"/>
    <n v="0.42"/>
    <n v="0.3881"/>
    <n v="1"/>
    <n v="24"/>
    <n v="25"/>
    <s v="Monday"/>
    <s v="Mild Cold"/>
    <s v="Normal"/>
    <s v="Low"/>
    <s v="Night"/>
    <x v="3"/>
  </r>
  <r>
    <n v="187"/>
    <d v="2011-01-09T00:00:00"/>
    <n v="1"/>
    <n v="0"/>
    <n v="1"/>
    <n v="1"/>
    <b v="0"/>
    <n v="0"/>
    <n v="1"/>
    <n v="0.1"/>
    <n v="6.0600000000000001E-2"/>
    <n v="0.42"/>
    <n v="0.4627"/>
    <n v="0"/>
    <n v="12"/>
    <n v="12"/>
    <s v="Monday"/>
    <s v="Mild Cold"/>
    <s v="Normal"/>
    <s v="Low"/>
    <s v="Night"/>
    <x v="3"/>
  </r>
  <r>
    <n v="188"/>
    <d v="2011-01-09T00:00:00"/>
    <n v="1"/>
    <n v="0"/>
    <n v="1"/>
    <n v="2"/>
    <b v="0"/>
    <n v="0"/>
    <n v="1"/>
    <n v="0.1"/>
    <n v="6.0600000000000001E-2"/>
    <n v="0.46"/>
    <n v="0.4627"/>
    <n v="0"/>
    <n v="11"/>
    <n v="11"/>
    <s v="Monday"/>
    <s v="Mild Cold"/>
    <s v="Normal"/>
    <s v="Low"/>
    <s v="Night"/>
    <x v="3"/>
  </r>
  <r>
    <n v="189"/>
    <d v="2011-01-09T00:00:00"/>
    <n v="1"/>
    <n v="0"/>
    <n v="1"/>
    <n v="3"/>
    <b v="0"/>
    <n v="0"/>
    <n v="1"/>
    <n v="0.1"/>
    <n v="7.5800000000000006E-2"/>
    <n v="0.46"/>
    <n v="0.41789999999999999"/>
    <n v="0"/>
    <n v="4"/>
    <n v="4"/>
    <s v="Monday"/>
    <s v="Mild Cold"/>
    <s v="Normal"/>
    <s v="Low"/>
    <s v="Night"/>
    <x v="3"/>
  </r>
  <r>
    <n v="190"/>
    <d v="2011-01-09T00:00:00"/>
    <n v="1"/>
    <n v="0"/>
    <n v="1"/>
    <n v="4"/>
    <b v="0"/>
    <n v="0"/>
    <n v="1"/>
    <n v="0.08"/>
    <n v="9.0899999999999995E-2"/>
    <n v="0.53"/>
    <n v="0.19400000000000001"/>
    <n v="0"/>
    <n v="1"/>
    <n v="1"/>
    <s v="Monday"/>
    <s v="Mild Cold"/>
    <s v="Normal"/>
    <s v="Low"/>
    <s v="Night"/>
    <x v="4"/>
  </r>
  <r>
    <n v="191"/>
    <d v="2011-01-09T00:00:00"/>
    <n v="1"/>
    <n v="0"/>
    <n v="1"/>
    <n v="5"/>
    <b v="0"/>
    <n v="0"/>
    <n v="1"/>
    <n v="0.08"/>
    <n v="9.0899999999999995E-2"/>
    <n v="0.53"/>
    <n v="0.19400000000000001"/>
    <n v="0"/>
    <n v="1"/>
    <n v="1"/>
    <s v="Monday"/>
    <s v="Mild Cold"/>
    <s v="Normal"/>
    <s v="Low"/>
    <s v="Night"/>
    <x v="4"/>
  </r>
  <r>
    <n v="192"/>
    <d v="2011-01-09T00:00:00"/>
    <n v="1"/>
    <n v="0"/>
    <n v="1"/>
    <n v="6"/>
    <b v="0"/>
    <n v="0"/>
    <n v="1"/>
    <n v="0.1"/>
    <n v="9.0899999999999995E-2"/>
    <n v="0.49"/>
    <n v="0.28360000000000002"/>
    <n v="0"/>
    <n v="1"/>
    <n v="1"/>
    <s v="Monday"/>
    <s v="Mild Cold"/>
    <s v="Normal"/>
    <s v="Low"/>
    <s v="Morning"/>
    <x v="3"/>
  </r>
  <r>
    <n v="193"/>
    <d v="2011-01-09T00:00:00"/>
    <n v="1"/>
    <n v="0"/>
    <n v="1"/>
    <n v="7"/>
    <b v="0"/>
    <n v="0"/>
    <n v="1"/>
    <n v="0.08"/>
    <n v="9.0899999999999995E-2"/>
    <n v="0.53"/>
    <n v="0.19400000000000001"/>
    <n v="1"/>
    <n v="5"/>
    <n v="6"/>
    <s v="Monday"/>
    <s v="Mild Cold"/>
    <s v="Rush Hour"/>
    <s v="Low"/>
    <s v="Morning"/>
    <x v="4"/>
  </r>
  <r>
    <n v="194"/>
    <d v="2011-01-09T00:00:00"/>
    <n v="1"/>
    <n v="0"/>
    <n v="1"/>
    <n v="8"/>
    <b v="0"/>
    <n v="0"/>
    <n v="1"/>
    <n v="0.1"/>
    <n v="9.0899999999999995E-2"/>
    <n v="0.49"/>
    <n v="0.28360000000000002"/>
    <n v="0"/>
    <n v="10"/>
    <n v="10"/>
    <s v="Monday"/>
    <s v="Mild Cold"/>
    <s v="Rush Hour"/>
    <s v="Low"/>
    <s v="Morning"/>
    <x v="3"/>
  </r>
  <r>
    <n v="195"/>
    <d v="2011-01-09T00:00:00"/>
    <n v="1"/>
    <n v="0"/>
    <n v="1"/>
    <n v="9"/>
    <b v="0"/>
    <n v="0"/>
    <n v="1"/>
    <n v="0.12"/>
    <n v="7.5800000000000006E-2"/>
    <n v="0.46"/>
    <n v="0.52239999999999998"/>
    <n v="0"/>
    <n v="19"/>
    <n v="19"/>
    <s v="Monday"/>
    <s v="Mild Cold"/>
    <s v="Rush Hour"/>
    <s v="Low"/>
    <s v="Morning"/>
    <x v="3"/>
  </r>
  <r>
    <n v="196"/>
    <d v="2011-01-09T00:00:00"/>
    <n v="1"/>
    <n v="0"/>
    <n v="1"/>
    <n v="10"/>
    <b v="0"/>
    <n v="0"/>
    <n v="1"/>
    <n v="0.14000000000000001"/>
    <n v="0.1061"/>
    <n v="0.43"/>
    <n v="0.3881"/>
    <n v="0"/>
    <n v="49"/>
    <n v="49"/>
    <s v="Monday"/>
    <s v="Mild Cold"/>
    <s v="Normal"/>
    <s v="Low"/>
    <s v="Morning"/>
    <x v="3"/>
  </r>
  <r>
    <n v="197"/>
    <d v="2011-01-09T00:00:00"/>
    <n v="1"/>
    <n v="0"/>
    <n v="1"/>
    <n v="11"/>
    <b v="0"/>
    <n v="0"/>
    <n v="1"/>
    <n v="0.16"/>
    <n v="0.1212"/>
    <n v="0.4"/>
    <n v="0.52239999999999998"/>
    <n v="2"/>
    <n v="47"/>
    <n v="49"/>
    <s v="Monday"/>
    <s v="Mild Cold"/>
    <s v="Normal"/>
    <s v="Low"/>
    <s v="Morning"/>
    <x v="3"/>
  </r>
  <r>
    <n v="198"/>
    <d v="2011-01-09T00:00:00"/>
    <n v="1"/>
    <n v="0"/>
    <n v="1"/>
    <n v="12"/>
    <b v="0"/>
    <n v="0"/>
    <n v="1"/>
    <n v="0.18"/>
    <n v="0.13639999999999999"/>
    <n v="0.37"/>
    <n v="0.44779999999999998"/>
    <n v="4"/>
    <n v="79"/>
    <n v="83"/>
    <s v="Monday"/>
    <s v="Mild Cold"/>
    <s v="Normal"/>
    <s v="Medium"/>
    <s v="Afternoon"/>
    <x v="3"/>
  </r>
  <r>
    <n v="199"/>
    <d v="2011-01-09T00:00:00"/>
    <n v="1"/>
    <n v="0"/>
    <n v="1"/>
    <n v="13"/>
    <b v="0"/>
    <n v="0"/>
    <n v="1"/>
    <n v="0.2"/>
    <n v="0.16669999999999999"/>
    <n v="0.34"/>
    <n v="0.44779999999999998"/>
    <n v="6"/>
    <n v="69"/>
    <n v="75"/>
    <s v="Monday"/>
    <s v="Mild Cold"/>
    <s v="Normal"/>
    <s v="Medium"/>
    <s v="Afternoon"/>
    <x v="0"/>
  </r>
  <r>
    <n v="200"/>
    <d v="2011-01-09T00:00:00"/>
    <n v="1"/>
    <n v="0"/>
    <n v="1"/>
    <n v="14"/>
    <b v="0"/>
    <n v="0"/>
    <n v="1"/>
    <n v="0.22"/>
    <n v="0.18179999999999999"/>
    <n v="0.32"/>
    <n v="0.4627"/>
    <n v="8"/>
    <n v="64"/>
    <n v="72"/>
    <s v="Monday"/>
    <s v="Mild Cold"/>
    <s v="Normal"/>
    <s v="Medium"/>
    <s v="Afternoon"/>
    <x v="0"/>
  </r>
  <r>
    <n v="201"/>
    <d v="2011-01-09T00:00:00"/>
    <n v="1"/>
    <n v="0"/>
    <n v="1"/>
    <n v="15"/>
    <b v="0"/>
    <n v="0"/>
    <n v="1"/>
    <n v="0.22"/>
    <n v="0.19700000000000001"/>
    <n v="0.35"/>
    <n v="0.35820000000000002"/>
    <n v="5"/>
    <n v="77"/>
    <n v="82"/>
    <s v="Monday"/>
    <s v="Mild Cold"/>
    <s v="Normal"/>
    <s v="Medium"/>
    <s v="Afternoon"/>
    <x v="0"/>
  </r>
  <r>
    <n v="202"/>
    <d v="2011-01-09T00:00:00"/>
    <n v="1"/>
    <n v="0"/>
    <n v="1"/>
    <n v="16"/>
    <b v="0"/>
    <n v="0"/>
    <n v="1"/>
    <n v="0.2"/>
    <n v="0.16669999999999999"/>
    <n v="0.34"/>
    <n v="0.44779999999999998"/>
    <n v="13"/>
    <n v="79"/>
    <n v="92"/>
    <s v="Monday"/>
    <s v="Mild Cold"/>
    <s v="Normal"/>
    <s v="Medium"/>
    <s v="Afternoon"/>
    <x v="0"/>
  </r>
  <r>
    <n v="203"/>
    <d v="2011-01-09T00:00:00"/>
    <n v="1"/>
    <n v="0"/>
    <n v="1"/>
    <n v="17"/>
    <b v="0"/>
    <n v="0"/>
    <n v="1"/>
    <n v="0.18"/>
    <n v="0.1515"/>
    <n v="0.37"/>
    <n v="0.3881"/>
    <n v="3"/>
    <n v="59"/>
    <n v="62"/>
    <s v="Monday"/>
    <s v="Mild Cold"/>
    <s v="Rush Hour"/>
    <s v="Medium"/>
    <s v="Afternoon"/>
    <x v="3"/>
  </r>
  <r>
    <n v="204"/>
    <d v="2011-01-09T00:00:00"/>
    <n v="1"/>
    <n v="0"/>
    <n v="1"/>
    <n v="18"/>
    <b v="0"/>
    <n v="0"/>
    <n v="1"/>
    <n v="0.16"/>
    <n v="0.13639999999999999"/>
    <n v="0.4"/>
    <n v="0.32840000000000003"/>
    <n v="4"/>
    <n v="44"/>
    <n v="48"/>
    <s v="Monday"/>
    <s v="Mild Cold"/>
    <s v="Rush Hour"/>
    <s v="Low"/>
    <s v="Evening"/>
    <x v="3"/>
  </r>
  <r>
    <n v="205"/>
    <d v="2011-01-09T00:00:00"/>
    <n v="1"/>
    <n v="0"/>
    <n v="1"/>
    <n v="19"/>
    <b v="0"/>
    <n v="0"/>
    <n v="1"/>
    <n v="0.16"/>
    <n v="0.13639999999999999"/>
    <n v="0.43"/>
    <n v="0.32840000000000003"/>
    <n v="1"/>
    <n v="40"/>
    <n v="41"/>
    <s v="Monday"/>
    <s v="Mild Cold"/>
    <s v="Rush Hour"/>
    <s v="Low"/>
    <s v="Evening"/>
    <x v="3"/>
  </r>
  <r>
    <n v="206"/>
    <d v="2011-01-09T00:00:00"/>
    <n v="1"/>
    <n v="0"/>
    <n v="1"/>
    <n v="20"/>
    <b v="0"/>
    <n v="0"/>
    <n v="1"/>
    <n v="0.14000000000000001"/>
    <n v="0.1212"/>
    <n v="0.46"/>
    <n v="0.25369999999999998"/>
    <n v="0"/>
    <n v="38"/>
    <n v="38"/>
    <s v="Monday"/>
    <s v="Mild Cold"/>
    <s v="Normal"/>
    <s v="Low"/>
    <s v="Evening"/>
    <x v="3"/>
  </r>
  <r>
    <n v="207"/>
    <d v="2011-01-09T00:00:00"/>
    <n v="1"/>
    <n v="0"/>
    <n v="1"/>
    <n v="21"/>
    <b v="0"/>
    <n v="0"/>
    <n v="1"/>
    <n v="0.14000000000000001"/>
    <n v="0.1061"/>
    <n v="0.46"/>
    <n v="0.41789999999999999"/>
    <n v="1"/>
    <n v="19"/>
    <n v="20"/>
    <s v="Monday"/>
    <s v="Mild Cold"/>
    <s v="Normal"/>
    <s v="Low"/>
    <s v="Evening"/>
    <x v="3"/>
  </r>
  <r>
    <n v="208"/>
    <d v="2011-01-09T00:00:00"/>
    <n v="1"/>
    <n v="0"/>
    <n v="1"/>
    <n v="22"/>
    <b v="0"/>
    <n v="0"/>
    <n v="1"/>
    <n v="0.14000000000000001"/>
    <n v="0.1212"/>
    <n v="0.46"/>
    <n v="0.29849999999999999"/>
    <n v="5"/>
    <n v="10"/>
    <n v="15"/>
    <s v="Monday"/>
    <s v="Mild Cold"/>
    <s v="Normal"/>
    <s v="Low"/>
    <s v="Evening"/>
    <x v="3"/>
  </r>
  <r>
    <n v="209"/>
    <d v="2011-01-09T00:00:00"/>
    <n v="1"/>
    <n v="0"/>
    <n v="1"/>
    <n v="23"/>
    <b v="0"/>
    <n v="0"/>
    <n v="1"/>
    <n v="0.12"/>
    <n v="0.13639999999999999"/>
    <n v="0.5"/>
    <n v="0.19400000000000001"/>
    <n v="0"/>
    <n v="6"/>
    <n v="6"/>
    <s v="Monday"/>
    <s v="Mild Cold"/>
    <s v="Normal"/>
    <s v="Low"/>
    <s v="Evening"/>
    <x v="3"/>
  </r>
  <r>
    <n v="210"/>
    <d v="2011-01-10T00:00:00"/>
    <n v="1"/>
    <n v="0"/>
    <n v="1"/>
    <n v="0"/>
    <b v="0"/>
    <n v="1"/>
    <n v="1"/>
    <n v="0.12"/>
    <n v="0.1212"/>
    <n v="0.5"/>
    <n v="0.28360000000000002"/>
    <n v="2"/>
    <n v="3"/>
    <n v="5"/>
    <s v="Tuesday"/>
    <s v="Mild Cold"/>
    <s v="Normal"/>
    <s v="Low"/>
    <s v="Night"/>
    <x v="3"/>
  </r>
  <r>
    <n v="211"/>
    <d v="2011-01-10T00:00:00"/>
    <n v="1"/>
    <n v="0"/>
    <n v="1"/>
    <n v="1"/>
    <b v="0"/>
    <n v="1"/>
    <n v="1"/>
    <n v="0.12"/>
    <n v="0.1212"/>
    <n v="0.5"/>
    <n v="0.28360000000000002"/>
    <n v="1"/>
    <n v="0"/>
    <n v="1"/>
    <s v="Tuesday"/>
    <s v="Mild Cold"/>
    <s v="Normal"/>
    <s v="Low"/>
    <s v="Night"/>
    <x v="3"/>
  </r>
  <r>
    <n v="212"/>
    <d v="2011-01-10T00:00:00"/>
    <n v="1"/>
    <n v="0"/>
    <n v="1"/>
    <n v="2"/>
    <b v="0"/>
    <n v="1"/>
    <n v="1"/>
    <n v="0.12"/>
    <n v="0.1212"/>
    <n v="0.5"/>
    <n v="0.22389999999999999"/>
    <n v="0"/>
    <n v="3"/>
    <n v="3"/>
    <s v="Tuesday"/>
    <s v="Mild Cold"/>
    <s v="Normal"/>
    <s v="Low"/>
    <s v="Night"/>
    <x v="3"/>
  </r>
  <r>
    <n v="213"/>
    <d v="2011-01-10T00:00:00"/>
    <n v="1"/>
    <n v="0"/>
    <n v="1"/>
    <n v="3"/>
    <b v="0"/>
    <n v="1"/>
    <n v="1"/>
    <n v="0.12"/>
    <n v="0.1212"/>
    <n v="0.5"/>
    <n v="0.22389999999999999"/>
    <n v="0"/>
    <n v="1"/>
    <n v="1"/>
    <s v="Tuesday"/>
    <s v="Mild Cold"/>
    <s v="Normal"/>
    <s v="Low"/>
    <s v="Night"/>
    <x v="3"/>
  </r>
  <r>
    <n v="214"/>
    <d v="2011-01-10T00:00:00"/>
    <n v="1"/>
    <n v="0"/>
    <n v="1"/>
    <n v="4"/>
    <b v="0"/>
    <n v="1"/>
    <n v="1"/>
    <n v="0.1"/>
    <n v="0.1212"/>
    <n v="0.54"/>
    <n v="0.1343"/>
    <n v="1"/>
    <n v="2"/>
    <n v="3"/>
    <s v="Tuesday"/>
    <s v="Mild Cold"/>
    <s v="Normal"/>
    <s v="Low"/>
    <s v="Night"/>
    <x v="3"/>
  </r>
  <r>
    <n v="215"/>
    <d v="2011-01-10T00:00:00"/>
    <n v="1"/>
    <n v="0"/>
    <n v="1"/>
    <n v="5"/>
    <b v="0"/>
    <n v="1"/>
    <n v="1"/>
    <n v="0.1"/>
    <n v="0.1061"/>
    <n v="0.54"/>
    <n v="0.25369999999999998"/>
    <n v="0"/>
    <n v="3"/>
    <n v="3"/>
    <s v="Tuesday"/>
    <s v="Mild Cold"/>
    <s v="Normal"/>
    <s v="Low"/>
    <s v="Night"/>
    <x v="3"/>
  </r>
  <r>
    <n v="216"/>
    <d v="2011-01-10T00:00:00"/>
    <n v="1"/>
    <n v="0"/>
    <n v="1"/>
    <n v="6"/>
    <b v="0"/>
    <n v="1"/>
    <n v="1"/>
    <n v="0.12"/>
    <n v="0.1212"/>
    <n v="0.5"/>
    <n v="0.28360000000000002"/>
    <n v="0"/>
    <n v="31"/>
    <n v="31"/>
    <s v="Tuesday"/>
    <s v="Mild Cold"/>
    <s v="Normal"/>
    <s v="Low"/>
    <s v="Morning"/>
    <x v="3"/>
  </r>
  <r>
    <n v="217"/>
    <d v="2011-01-10T00:00:00"/>
    <n v="1"/>
    <n v="0"/>
    <n v="1"/>
    <n v="7"/>
    <b v="0"/>
    <n v="1"/>
    <n v="1"/>
    <n v="0.12"/>
    <n v="0.1212"/>
    <n v="0.5"/>
    <n v="0.22389999999999999"/>
    <n v="2"/>
    <n v="75"/>
    <n v="77"/>
    <s v="Tuesday"/>
    <s v="Mild Cold"/>
    <s v="Rush Hour"/>
    <s v="Medium"/>
    <s v="Morning"/>
    <x v="3"/>
  </r>
  <r>
    <n v="218"/>
    <d v="2011-01-10T00:00:00"/>
    <n v="1"/>
    <n v="0"/>
    <n v="1"/>
    <n v="8"/>
    <b v="0"/>
    <n v="1"/>
    <n v="2"/>
    <n v="0.12"/>
    <n v="0.1212"/>
    <n v="0.5"/>
    <n v="0.28360000000000002"/>
    <n v="4"/>
    <n v="184"/>
    <n v="188"/>
    <s v="Tuesday"/>
    <s v="More Than Mild"/>
    <s v="Rush Hour"/>
    <s v="High"/>
    <s v="Morning"/>
    <x v="3"/>
  </r>
  <r>
    <n v="219"/>
    <d v="2011-01-10T00:00:00"/>
    <n v="1"/>
    <n v="0"/>
    <n v="1"/>
    <n v="9"/>
    <b v="0"/>
    <n v="1"/>
    <n v="2"/>
    <n v="0.14000000000000001"/>
    <n v="0.1212"/>
    <n v="0.5"/>
    <n v="0.25369999999999998"/>
    <n v="2"/>
    <n v="92"/>
    <n v="94"/>
    <s v="Tuesday"/>
    <s v="More Than Mild"/>
    <s v="Rush Hour"/>
    <s v="Medium"/>
    <s v="Morning"/>
    <x v="3"/>
  </r>
  <r>
    <n v="220"/>
    <d v="2011-01-10T00:00:00"/>
    <n v="1"/>
    <n v="0"/>
    <n v="1"/>
    <n v="10"/>
    <b v="0"/>
    <n v="1"/>
    <n v="2"/>
    <n v="0.14000000000000001"/>
    <n v="0.1212"/>
    <n v="0.5"/>
    <n v="0.29849999999999999"/>
    <n v="0"/>
    <n v="31"/>
    <n v="31"/>
    <s v="Tuesday"/>
    <s v="More Than Mild"/>
    <s v="Normal"/>
    <s v="Low"/>
    <s v="Morning"/>
    <x v="3"/>
  </r>
  <r>
    <n v="221"/>
    <d v="2011-01-10T00:00:00"/>
    <n v="1"/>
    <n v="0"/>
    <n v="1"/>
    <n v="11"/>
    <b v="0"/>
    <n v="1"/>
    <n v="2"/>
    <n v="0.16"/>
    <n v="0.13639999999999999"/>
    <n v="0.47"/>
    <n v="0.28360000000000002"/>
    <n v="2"/>
    <n v="28"/>
    <n v="30"/>
    <s v="Tuesday"/>
    <s v="More Than Mild"/>
    <s v="Normal"/>
    <s v="Low"/>
    <s v="Morning"/>
    <x v="3"/>
  </r>
  <r>
    <n v="222"/>
    <d v="2011-01-10T00:00:00"/>
    <n v="1"/>
    <n v="0"/>
    <n v="1"/>
    <n v="12"/>
    <b v="0"/>
    <n v="1"/>
    <n v="2"/>
    <n v="0.2"/>
    <n v="0.18179999999999999"/>
    <n v="0.4"/>
    <n v="0.28360000000000002"/>
    <n v="5"/>
    <n v="47"/>
    <n v="52"/>
    <s v="Tuesday"/>
    <s v="More Than Mild"/>
    <s v="Normal"/>
    <s v="Medium"/>
    <s v="Afternoon"/>
    <x v="0"/>
  </r>
  <r>
    <n v="223"/>
    <d v="2011-01-10T00:00:00"/>
    <n v="1"/>
    <n v="0"/>
    <n v="1"/>
    <n v="13"/>
    <b v="0"/>
    <n v="1"/>
    <n v="2"/>
    <n v="0.2"/>
    <n v="0.18179999999999999"/>
    <n v="0.4"/>
    <n v="0.28360000000000002"/>
    <n v="4"/>
    <n v="50"/>
    <n v="54"/>
    <s v="Tuesday"/>
    <s v="More Than Mild"/>
    <s v="Normal"/>
    <s v="Medium"/>
    <s v="Afternoon"/>
    <x v="0"/>
  </r>
  <r>
    <n v="224"/>
    <d v="2011-01-10T00:00:00"/>
    <n v="1"/>
    <n v="0"/>
    <n v="1"/>
    <n v="14"/>
    <b v="0"/>
    <n v="1"/>
    <n v="2"/>
    <n v="0.2"/>
    <n v="0.19700000000000001"/>
    <n v="0.4"/>
    <n v="0.22389999999999999"/>
    <n v="0"/>
    <n v="47"/>
    <n v="47"/>
    <s v="Tuesday"/>
    <s v="More Than Mild"/>
    <s v="Normal"/>
    <s v="Low"/>
    <s v="Afternoon"/>
    <x v="0"/>
  </r>
  <r>
    <n v="225"/>
    <d v="2011-01-10T00:00:00"/>
    <n v="1"/>
    <n v="0"/>
    <n v="1"/>
    <n v="15"/>
    <b v="0"/>
    <n v="1"/>
    <n v="2"/>
    <n v="0.2"/>
    <n v="0.19700000000000001"/>
    <n v="0.4"/>
    <n v="0.22389999999999999"/>
    <n v="2"/>
    <n v="43"/>
    <n v="45"/>
    <s v="Tuesday"/>
    <s v="More Than Mild"/>
    <s v="Normal"/>
    <s v="Low"/>
    <s v="Afternoon"/>
    <x v="0"/>
  </r>
  <r>
    <n v="226"/>
    <d v="2011-01-10T00:00:00"/>
    <n v="1"/>
    <n v="0"/>
    <n v="1"/>
    <n v="16"/>
    <b v="0"/>
    <n v="1"/>
    <n v="1"/>
    <n v="0.2"/>
    <n v="0.21210000000000001"/>
    <n v="0.4"/>
    <n v="0.1343"/>
    <n v="4"/>
    <n v="70"/>
    <n v="74"/>
    <s v="Tuesday"/>
    <s v="Mild Cold"/>
    <s v="Normal"/>
    <s v="Medium"/>
    <s v="Afternoon"/>
    <x v="0"/>
  </r>
  <r>
    <n v="227"/>
    <d v="2011-01-10T00:00:00"/>
    <n v="1"/>
    <n v="0"/>
    <n v="1"/>
    <n v="17"/>
    <b v="0"/>
    <n v="1"/>
    <n v="1"/>
    <n v="0.2"/>
    <n v="0.2273"/>
    <n v="0.4"/>
    <n v="0.1045"/>
    <n v="4"/>
    <n v="174"/>
    <n v="178"/>
    <s v="Tuesday"/>
    <s v="Mild Cold"/>
    <s v="Rush Hour"/>
    <s v="High"/>
    <s v="Afternoon"/>
    <x v="0"/>
  </r>
  <r>
    <n v="228"/>
    <d v="2011-01-10T00:00:00"/>
    <n v="1"/>
    <n v="0"/>
    <n v="1"/>
    <n v="18"/>
    <b v="0"/>
    <n v="1"/>
    <n v="1"/>
    <n v="0.2"/>
    <n v="0.19700000000000001"/>
    <n v="0.4"/>
    <n v="0.22389999999999999"/>
    <n v="1"/>
    <n v="154"/>
    <n v="155"/>
    <s v="Tuesday"/>
    <s v="Mild Cold"/>
    <s v="Rush Hour"/>
    <s v="High"/>
    <s v="Evening"/>
    <x v="0"/>
  </r>
  <r>
    <n v="229"/>
    <d v="2011-01-10T00:00:00"/>
    <n v="1"/>
    <n v="0"/>
    <n v="1"/>
    <n v="19"/>
    <b v="0"/>
    <n v="1"/>
    <n v="1"/>
    <n v="0.16"/>
    <n v="0.16669999999999999"/>
    <n v="0.47"/>
    <n v="0.16420000000000001"/>
    <n v="3"/>
    <n v="92"/>
    <n v="95"/>
    <s v="Tuesday"/>
    <s v="Mild Cold"/>
    <s v="Rush Hour"/>
    <s v="Medium"/>
    <s v="Evening"/>
    <x v="3"/>
  </r>
  <r>
    <n v="230"/>
    <d v="2011-01-10T00:00:00"/>
    <n v="1"/>
    <n v="0"/>
    <n v="1"/>
    <n v="20"/>
    <b v="0"/>
    <n v="1"/>
    <n v="1"/>
    <n v="0.16"/>
    <n v="0.16669999999999999"/>
    <n v="0.5"/>
    <n v="0.16420000000000001"/>
    <n v="1"/>
    <n v="73"/>
    <n v="74"/>
    <s v="Tuesday"/>
    <s v="Mild Cold"/>
    <s v="Normal"/>
    <s v="Medium"/>
    <s v="Evening"/>
    <x v="3"/>
  </r>
  <r>
    <n v="231"/>
    <d v="2011-01-10T00:00:00"/>
    <n v="1"/>
    <n v="0"/>
    <n v="1"/>
    <n v="21"/>
    <b v="0"/>
    <n v="1"/>
    <n v="1"/>
    <n v="0.14000000000000001"/>
    <n v="0.13639999999999999"/>
    <n v="0.59"/>
    <n v="0.19400000000000001"/>
    <n v="1"/>
    <n v="37"/>
    <n v="38"/>
    <s v="Tuesday"/>
    <s v="Mild Cold"/>
    <s v="Normal"/>
    <s v="Low"/>
    <s v="Evening"/>
    <x v="3"/>
  </r>
  <r>
    <n v="232"/>
    <d v="2011-01-10T00:00:00"/>
    <n v="1"/>
    <n v="0"/>
    <n v="1"/>
    <n v="22"/>
    <b v="0"/>
    <n v="1"/>
    <n v="1"/>
    <n v="0.14000000000000001"/>
    <n v="0.1515"/>
    <n v="0.59"/>
    <n v="0.16420000000000001"/>
    <n v="2"/>
    <n v="22"/>
    <n v="24"/>
    <s v="Tuesday"/>
    <s v="Mild Cold"/>
    <s v="Normal"/>
    <s v="Low"/>
    <s v="Evening"/>
    <x v="3"/>
  </r>
  <r>
    <n v="233"/>
    <d v="2011-01-10T00:00:00"/>
    <n v="1"/>
    <n v="0"/>
    <n v="1"/>
    <n v="23"/>
    <b v="0"/>
    <n v="1"/>
    <n v="1"/>
    <n v="0.14000000000000001"/>
    <n v="0.1515"/>
    <n v="0.59"/>
    <n v="0.16420000000000001"/>
    <n v="0"/>
    <n v="18"/>
    <n v="18"/>
    <s v="Tuesday"/>
    <s v="Mild Cold"/>
    <s v="Normal"/>
    <s v="Low"/>
    <s v="Evening"/>
    <x v="3"/>
  </r>
  <r>
    <n v="234"/>
    <d v="2011-01-11T00:00:00"/>
    <n v="1"/>
    <n v="0"/>
    <n v="1"/>
    <n v="0"/>
    <b v="0"/>
    <n v="2"/>
    <n v="1"/>
    <n v="0.14000000000000001"/>
    <n v="0.16669999999999999"/>
    <n v="0.59"/>
    <n v="0.1045"/>
    <n v="2"/>
    <n v="10"/>
    <n v="12"/>
    <s v="Wednesday"/>
    <s v="Mild Cold"/>
    <s v="Normal"/>
    <s v="Low"/>
    <s v="Night"/>
    <x v="3"/>
  </r>
  <r>
    <n v="235"/>
    <d v="2011-01-11T00:00:00"/>
    <n v="1"/>
    <n v="0"/>
    <n v="1"/>
    <n v="1"/>
    <b v="0"/>
    <n v="2"/>
    <n v="1"/>
    <n v="0.14000000000000001"/>
    <n v="0.1515"/>
    <n v="0.59"/>
    <n v="0.16420000000000001"/>
    <n v="0"/>
    <n v="3"/>
    <n v="3"/>
    <s v="Wednesday"/>
    <s v="Mild Cold"/>
    <s v="Normal"/>
    <s v="Low"/>
    <s v="Night"/>
    <x v="3"/>
  </r>
  <r>
    <n v="236"/>
    <d v="2011-01-11T00:00:00"/>
    <n v="1"/>
    <n v="0"/>
    <n v="1"/>
    <n v="2"/>
    <b v="0"/>
    <n v="2"/>
    <n v="2"/>
    <n v="0.16"/>
    <n v="0.1515"/>
    <n v="0.55000000000000004"/>
    <n v="0.19400000000000001"/>
    <n v="0"/>
    <n v="3"/>
    <n v="3"/>
    <s v="Wednesday"/>
    <s v="More Than Mild"/>
    <s v="Normal"/>
    <s v="Low"/>
    <s v="Night"/>
    <x v="3"/>
  </r>
  <r>
    <n v="237"/>
    <d v="2011-01-11T00:00:00"/>
    <n v="1"/>
    <n v="0"/>
    <n v="1"/>
    <n v="5"/>
    <b v="0"/>
    <n v="2"/>
    <n v="2"/>
    <n v="0.16"/>
    <n v="0.18179999999999999"/>
    <n v="0.55000000000000004"/>
    <n v="0.1343"/>
    <n v="0"/>
    <n v="6"/>
    <n v="6"/>
    <s v="Wednesday"/>
    <s v="More Than Mild"/>
    <s v="Normal"/>
    <s v="Low"/>
    <s v="Night"/>
    <x v="3"/>
  </r>
  <r>
    <n v="238"/>
    <d v="2011-01-11T00:00:00"/>
    <n v="1"/>
    <n v="0"/>
    <n v="1"/>
    <n v="6"/>
    <b v="0"/>
    <n v="2"/>
    <n v="2"/>
    <n v="0.16"/>
    <n v="0.18179999999999999"/>
    <n v="0.55000000000000004"/>
    <n v="0.1343"/>
    <n v="0"/>
    <n v="27"/>
    <n v="27"/>
    <s v="Wednesday"/>
    <s v="More Than Mild"/>
    <s v="Normal"/>
    <s v="Low"/>
    <s v="Morning"/>
    <x v="3"/>
  </r>
  <r>
    <n v="239"/>
    <d v="2011-01-11T00:00:00"/>
    <n v="1"/>
    <n v="0"/>
    <n v="1"/>
    <n v="7"/>
    <b v="0"/>
    <n v="2"/>
    <n v="2"/>
    <n v="0.16"/>
    <n v="0.2273"/>
    <n v="0.55000000000000004"/>
    <n v="0"/>
    <n v="2"/>
    <n v="97"/>
    <n v="99"/>
    <s v="Wednesday"/>
    <s v="More Than Mild"/>
    <s v="Rush Hour"/>
    <s v="Medium"/>
    <s v="Morning"/>
    <x v="3"/>
  </r>
  <r>
    <n v="240"/>
    <d v="2011-01-11T00:00:00"/>
    <n v="1"/>
    <n v="0"/>
    <n v="1"/>
    <n v="8"/>
    <b v="0"/>
    <n v="2"/>
    <n v="2"/>
    <n v="0.18"/>
    <n v="0.21210000000000001"/>
    <n v="0.51"/>
    <n v="8.9599999999999999E-2"/>
    <n v="3"/>
    <n v="214"/>
    <n v="217"/>
    <s v="Wednesday"/>
    <s v="More Than Mild"/>
    <s v="Rush Hour"/>
    <s v="High"/>
    <s v="Morning"/>
    <x v="3"/>
  </r>
  <r>
    <n v="241"/>
    <d v="2011-01-11T00:00:00"/>
    <n v="1"/>
    <n v="0"/>
    <n v="1"/>
    <n v="9"/>
    <b v="0"/>
    <n v="2"/>
    <n v="2"/>
    <n v="0.18"/>
    <n v="0.19700000000000001"/>
    <n v="0.51"/>
    <n v="0.16420000000000001"/>
    <n v="3"/>
    <n v="127"/>
    <n v="130"/>
    <s v="Wednesday"/>
    <s v="More Than Mild"/>
    <s v="Rush Hour"/>
    <s v="Medium"/>
    <s v="Morning"/>
    <x v="3"/>
  </r>
  <r>
    <n v="242"/>
    <d v="2011-01-11T00:00:00"/>
    <n v="1"/>
    <n v="0"/>
    <n v="1"/>
    <n v="10"/>
    <b v="0"/>
    <n v="2"/>
    <n v="2"/>
    <n v="0.2"/>
    <n v="0.21210000000000001"/>
    <n v="0.51"/>
    <n v="0.16420000000000001"/>
    <n v="3"/>
    <n v="51"/>
    <n v="54"/>
    <s v="Wednesday"/>
    <s v="More Than Mild"/>
    <s v="Normal"/>
    <s v="Medium"/>
    <s v="Morning"/>
    <x v="0"/>
  </r>
  <r>
    <n v="243"/>
    <d v="2011-01-11T00:00:00"/>
    <n v="1"/>
    <n v="0"/>
    <n v="1"/>
    <n v="11"/>
    <b v="0"/>
    <n v="2"/>
    <n v="2"/>
    <n v="0.2"/>
    <n v="0.21210000000000001"/>
    <n v="0.47"/>
    <n v="0.1343"/>
    <n v="4"/>
    <n v="31"/>
    <n v="35"/>
    <s v="Wednesday"/>
    <s v="More Than Mild"/>
    <s v="Normal"/>
    <s v="Low"/>
    <s v="Morning"/>
    <x v="0"/>
  </r>
  <r>
    <n v="244"/>
    <d v="2011-01-11T00:00:00"/>
    <n v="1"/>
    <n v="0"/>
    <n v="1"/>
    <n v="12"/>
    <b v="0"/>
    <n v="2"/>
    <n v="2"/>
    <n v="0.2"/>
    <n v="0.2273"/>
    <n v="0.51"/>
    <n v="0.1045"/>
    <n v="2"/>
    <n v="55"/>
    <n v="57"/>
    <s v="Wednesday"/>
    <s v="More Than Mild"/>
    <s v="Normal"/>
    <s v="Medium"/>
    <s v="Afternoon"/>
    <x v="0"/>
  </r>
  <r>
    <n v="245"/>
    <d v="2011-01-11T00:00:00"/>
    <n v="1"/>
    <n v="0"/>
    <n v="1"/>
    <n v="13"/>
    <b v="0"/>
    <n v="2"/>
    <n v="2"/>
    <n v="0.2"/>
    <n v="0.2273"/>
    <n v="0.59"/>
    <n v="8.9599999999999999E-2"/>
    <n v="6"/>
    <n v="46"/>
    <n v="52"/>
    <s v="Wednesday"/>
    <s v="More Than Mild"/>
    <s v="Normal"/>
    <s v="Medium"/>
    <s v="Afternoon"/>
    <x v="0"/>
  </r>
  <r>
    <n v="246"/>
    <d v="2011-01-11T00:00:00"/>
    <n v="1"/>
    <n v="0"/>
    <n v="1"/>
    <n v="14"/>
    <b v="0"/>
    <n v="2"/>
    <n v="2"/>
    <n v="0.2"/>
    <n v="0.2273"/>
    <n v="0.59"/>
    <n v="8.9599999999999999E-2"/>
    <n v="3"/>
    <n v="60"/>
    <n v="63"/>
    <s v="Wednesday"/>
    <s v="More Than Mild"/>
    <s v="Normal"/>
    <s v="Medium"/>
    <s v="Afternoon"/>
    <x v="0"/>
  </r>
  <r>
    <n v="247"/>
    <d v="2011-01-11T00:00:00"/>
    <n v="1"/>
    <n v="0"/>
    <n v="1"/>
    <n v="15"/>
    <b v="0"/>
    <n v="2"/>
    <n v="2"/>
    <n v="0.16"/>
    <n v="0.19700000000000001"/>
    <n v="0.8"/>
    <n v="8.9599999999999999E-2"/>
    <n v="2"/>
    <n v="45"/>
    <n v="47"/>
    <s v="Wednesday"/>
    <s v="More Than Mild"/>
    <s v="Normal"/>
    <s v="Low"/>
    <s v="Afternoon"/>
    <x v="3"/>
  </r>
  <r>
    <n v="248"/>
    <d v="2011-01-11T00:00:00"/>
    <n v="1"/>
    <n v="0"/>
    <n v="1"/>
    <n v="16"/>
    <b v="0"/>
    <n v="2"/>
    <n v="2"/>
    <n v="0.16"/>
    <n v="0.1515"/>
    <n v="0.86"/>
    <n v="0.22389999999999999"/>
    <n v="4"/>
    <n v="72"/>
    <n v="76"/>
    <s v="Wednesday"/>
    <s v="More Than Mild"/>
    <s v="Normal"/>
    <s v="Medium"/>
    <s v="Afternoon"/>
    <x v="3"/>
  </r>
  <r>
    <n v="249"/>
    <d v="2011-01-11T00:00:00"/>
    <n v="1"/>
    <n v="0"/>
    <n v="1"/>
    <n v="17"/>
    <b v="0"/>
    <n v="2"/>
    <n v="2"/>
    <n v="0.16"/>
    <n v="0.1515"/>
    <n v="0.86"/>
    <n v="0.22389999999999999"/>
    <n v="6"/>
    <n v="130"/>
    <n v="136"/>
    <s v="Wednesday"/>
    <s v="More Than Mild"/>
    <s v="Rush Hour"/>
    <s v="Medium"/>
    <s v="Afternoon"/>
    <x v="3"/>
  </r>
  <r>
    <n v="250"/>
    <d v="2011-01-11T00:00:00"/>
    <n v="1"/>
    <n v="0"/>
    <n v="1"/>
    <n v="18"/>
    <b v="0"/>
    <n v="2"/>
    <n v="3"/>
    <n v="0.16"/>
    <n v="0.18179999999999999"/>
    <n v="0.93"/>
    <n v="0.1045"/>
    <n v="1"/>
    <n v="94"/>
    <n v="95"/>
    <s v="Wednesday"/>
    <s v="Dark Cloude"/>
    <s v="Rush Hour"/>
    <s v="Medium"/>
    <s v="Evening"/>
    <x v="3"/>
  </r>
  <r>
    <n v="251"/>
    <d v="2011-01-11T00:00:00"/>
    <n v="1"/>
    <n v="0"/>
    <n v="1"/>
    <n v="19"/>
    <b v="0"/>
    <n v="2"/>
    <n v="3"/>
    <n v="0.16"/>
    <n v="0.2273"/>
    <n v="0.93"/>
    <n v="0"/>
    <n v="0"/>
    <n v="51"/>
    <n v="51"/>
    <s v="Wednesday"/>
    <s v="Dark Cloude"/>
    <s v="Rush Hour"/>
    <s v="Medium"/>
    <s v="Evening"/>
    <x v="3"/>
  </r>
  <r>
    <n v="252"/>
    <d v="2011-01-11T00:00:00"/>
    <n v="1"/>
    <n v="0"/>
    <n v="1"/>
    <n v="20"/>
    <b v="0"/>
    <n v="2"/>
    <n v="3"/>
    <n v="0.16"/>
    <n v="0.1515"/>
    <n v="0.93"/>
    <n v="0.19400000000000001"/>
    <n v="0"/>
    <n v="32"/>
    <n v="32"/>
    <s v="Wednesday"/>
    <s v="Dark Cloude"/>
    <s v="Normal"/>
    <s v="Low"/>
    <s v="Evening"/>
    <x v="3"/>
  </r>
  <r>
    <n v="253"/>
    <d v="2011-01-11T00:00:00"/>
    <n v="1"/>
    <n v="0"/>
    <n v="1"/>
    <n v="21"/>
    <b v="0"/>
    <n v="2"/>
    <n v="3"/>
    <n v="0.16"/>
    <n v="0.19700000000000001"/>
    <n v="0.86"/>
    <n v="8.9599999999999999E-2"/>
    <n v="0"/>
    <n v="20"/>
    <n v="20"/>
    <s v="Wednesday"/>
    <s v="Dark Cloude"/>
    <s v="Normal"/>
    <s v="Low"/>
    <s v="Evening"/>
    <x v="3"/>
  </r>
  <r>
    <n v="254"/>
    <d v="2011-01-11T00:00:00"/>
    <n v="1"/>
    <n v="0"/>
    <n v="1"/>
    <n v="22"/>
    <b v="0"/>
    <n v="2"/>
    <n v="3"/>
    <n v="0.16"/>
    <n v="0.18179999999999999"/>
    <n v="0.93"/>
    <n v="0.1045"/>
    <n v="1"/>
    <n v="28"/>
    <n v="29"/>
    <s v="Wednesday"/>
    <s v="Dark Cloude"/>
    <s v="Normal"/>
    <s v="Low"/>
    <s v="Evening"/>
    <x v="3"/>
  </r>
  <r>
    <n v="255"/>
    <d v="2011-01-11T00:00:00"/>
    <n v="1"/>
    <n v="0"/>
    <n v="1"/>
    <n v="23"/>
    <b v="0"/>
    <n v="2"/>
    <n v="3"/>
    <n v="0.16"/>
    <n v="0.19700000000000001"/>
    <n v="0.93"/>
    <n v="8.9599999999999999E-2"/>
    <n v="1"/>
    <n v="18"/>
    <n v="19"/>
    <s v="Wednesday"/>
    <s v="Dark Cloude"/>
    <s v="Normal"/>
    <s v="Low"/>
    <s v="Evening"/>
    <x v="3"/>
  </r>
  <r>
    <n v="256"/>
    <d v="2011-01-12T00:00:00"/>
    <n v="1"/>
    <n v="0"/>
    <n v="1"/>
    <n v="0"/>
    <b v="0"/>
    <n v="3"/>
    <n v="2"/>
    <n v="0.16"/>
    <n v="0.19700000000000001"/>
    <n v="0.86"/>
    <n v="8.9599999999999999E-2"/>
    <n v="0"/>
    <n v="7"/>
    <n v="7"/>
    <s v="Thursday"/>
    <s v="More Than Mild"/>
    <s v="Normal"/>
    <s v="Low"/>
    <s v="Night"/>
    <x v="3"/>
  </r>
  <r>
    <n v="257"/>
    <d v="2011-01-12T00:00:00"/>
    <n v="1"/>
    <n v="0"/>
    <n v="1"/>
    <n v="1"/>
    <b v="0"/>
    <n v="3"/>
    <n v="2"/>
    <n v="0.16"/>
    <n v="0.18179999999999999"/>
    <n v="0.86"/>
    <n v="0.1045"/>
    <n v="0"/>
    <n v="6"/>
    <n v="6"/>
    <s v="Thursday"/>
    <s v="More Than Mild"/>
    <s v="Normal"/>
    <s v="Low"/>
    <s v="Night"/>
    <x v="3"/>
  </r>
  <r>
    <n v="258"/>
    <d v="2011-01-12T00:00:00"/>
    <n v="1"/>
    <n v="0"/>
    <n v="1"/>
    <n v="2"/>
    <b v="0"/>
    <n v="3"/>
    <n v="1"/>
    <n v="0.14000000000000001"/>
    <n v="0.1515"/>
    <n v="0.86"/>
    <n v="0.1343"/>
    <n v="0"/>
    <n v="1"/>
    <n v="1"/>
    <s v="Thursday"/>
    <s v="Mild Cold"/>
    <s v="Normal"/>
    <s v="Low"/>
    <s v="Night"/>
    <x v="3"/>
  </r>
  <r>
    <n v="259"/>
    <d v="2011-01-12T00:00:00"/>
    <n v="1"/>
    <n v="0"/>
    <n v="1"/>
    <n v="5"/>
    <b v="0"/>
    <n v="3"/>
    <n v="1"/>
    <n v="0.14000000000000001"/>
    <n v="0.1515"/>
    <n v="0.86"/>
    <n v="0.16420000000000001"/>
    <n v="0"/>
    <n v="5"/>
    <n v="5"/>
    <s v="Thursday"/>
    <s v="Mild Cold"/>
    <s v="Normal"/>
    <s v="Low"/>
    <s v="Night"/>
    <x v="3"/>
  </r>
  <r>
    <n v="260"/>
    <d v="2011-01-12T00:00:00"/>
    <n v="1"/>
    <n v="0"/>
    <n v="1"/>
    <n v="6"/>
    <b v="0"/>
    <n v="3"/>
    <n v="1"/>
    <n v="0.12"/>
    <n v="0.1515"/>
    <n v="0.93"/>
    <n v="0.1343"/>
    <n v="0"/>
    <n v="16"/>
    <n v="16"/>
    <s v="Thursday"/>
    <s v="Mild Cold"/>
    <s v="Normal"/>
    <s v="Low"/>
    <s v="Morning"/>
    <x v="3"/>
  </r>
  <r>
    <n v="261"/>
    <d v="2011-01-12T00:00:00"/>
    <n v="1"/>
    <n v="0"/>
    <n v="1"/>
    <n v="7"/>
    <b v="0"/>
    <n v="3"/>
    <n v="1"/>
    <n v="0.14000000000000001"/>
    <n v="0.1515"/>
    <n v="0.69"/>
    <n v="0.1343"/>
    <n v="0"/>
    <n v="54"/>
    <n v="54"/>
    <s v="Thursday"/>
    <s v="Mild Cold"/>
    <s v="Rush Hour"/>
    <s v="Medium"/>
    <s v="Morning"/>
    <x v="3"/>
  </r>
  <r>
    <n v="262"/>
    <d v="2011-01-12T00:00:00"/>
    <n v="1"/>
    <n v="0"/>
    <n v="1"/>
    <n v="8"/>
    <b v="0"/>
    <n v="3"/>
    <n v="1"/>
    <n v="0.16"/>
    <n v="0.16669999999999999"/>
    <n v="0.59"/>
    <n v="0.16420000000000001"/>
    <n v="3"/>
    <n v="125"/>
    <n v="128"/>
    <s v="Thursday"/>
    <s v="Mild Cold"/>
    <s v="Rush Hour"/>
    <s v="Medium"/>
    <s v="Morning"/>
    <x v="3"/>
  </r>
  <r>
    <n v="263"/>
    <d v="2011-01-12T00:00:00"/>
    <n v="1"/>
    <n v="0"/>
    <n v="1"/>
    <n v="9"/>
    <b v="0"/>
    <n v="3"/>
    <n v="1"/>
    <n v="0.16"/>
    <n v="0.13639999999999999"/>
    <n v="0.59"/>
    <n v="0.32840000000000003"/>
    <n v="3"/>
    <n v="78"/>
    <n v="81"/>
    <s v="Thursday"/>
    <s v="Mild Cold"/>
    <s v="Rush Hour"/>
    <s v="Medium"/>
    <s v="Morning"/>
    <x v="3"/>
  </r>
  <r>
    <n v="264"/>
    <d v="2011-01-12T00:00:00"/>
    <n v="1"/>
    <n v="0"/>
    <n v="1"/>
    <n v="10"/>
    <b v="0"/>
    <n v="3"/>
    <n v="1"/>
    <n v="0.18"/>
    <n v="0.18179999999999999"/>
    <n v="0.55000000000000004"/>
    <n v="0.22389999999999999"/>
    <n v="0"/>
    <n v="39"/>
    <n v="39"/>
    <s v="Thursday"/>
    <s v="Mild Cold"/>
    <s v="Normal"/>
    <s v="Low"/>
    <s v="Morning"/>
    <x v="3"/>
  </r>
  <r>
    <n v="265"/>
    <d v="2011-01-12T00:00:00"/>
    <n v="1"/>
    <n v="0"/>
    <n v="1"/>
    <n v="11"/>
    <b v="0"/>
    <n v="3"/>
    <n v="1"/>
    <n v="0.2"/>
    <n v="0.18179999999999999"/>
    <n v="0.51"/>
    <n v="0.3881"/>
    <n v="3"/>
    <n v="32"/>
    <n v="35"/>
    <s v="Thursday"/>
    <s v="Mild Cold"/>
    <s v="Normal"/>
    <s v="Low"/>
    <s v="Morning"/>
    <x v="0"/>
  </r>
  <r>
    <n v="266"/>
    <d v="2011-01-12T00:00:00"/>
    <n v="1"/>
    <n v="0"/>
    <n v="1"/>
    <n v="12"/>
    <b v="0"/>
    <n v="3"/>
    <n v="1"/>
    <n v="0.2"/>
    <n v="0.1515"/>
    <n v="0.47"/>
    <n v="0.58209999999999995"/>
    <n v="3"/>
    <n v="52"/>
    <n v="55"/>
    <s v="Thursday"/>
    <s v="Mild Cold"/>
    <s v="Normal"/>
    <s v="Medium"/>
    <s v="Afternoon"/>
    <x v="0"/>
  </r>
  <r>
    <n v="267"/>
    <d v="2011-01-12T00:00:00"/>
    <n v="1"/>
    <n v="0"/>
    <n v="1"/>
    <n v="13"/>
    <b v="0"/>
    <n v="3"/>
    <n v="1"/>
    <n v="0.22"/>
    <n v="0.19700000000000001"/>
    <n v="0.44"/>
    <n v="0.35820000000000002"/>
    <n v="0"/>
    <n v="49"/>
    <n v="49"/>
    <s v="Thursday"/>
    <s v="Mild Cold"/>
    <s v="Normal"/>
    <s v="Low"/>
    <s v="Afternoon"/>
    <x v="0"/>
  </r>
  <r>
    <n v="268"/>
    <d v="2011-01-12T00:00:00"/>
    <n v="1"/>
    <n v="0"/>
    <n v="1"/>
    <n v="14"/>
    <b v="0"/>
    <n v="3"/>
    <n v="1"/>
    <n v="0.2"/>
    <n v="0.18179999999999999"/>
    <n v="0.47"/>
    <n v="0.32840000000000003"/>
    <n v="0"/>
    <n v="44"/>
    <n v="44"/>
    <s v="Thursday"/>
    <s v="Mild Cold"/>
    <s v="Normal"/>
    <s v="Low"/>
    <s v="Afternoon"/>
    <x v="0"/>
  </r>
  <r>
    <n v="269"/>
    <d v="2011-01-12T00:00:00"/>
    <n v="1"/>
    <n v="0"/>
    <n v="1"/>
    <n v="15"/>
    <b v="0"/>
    <n v="3"/>
    <n v="1"/>
    <n v="0.2"/>
    <n v="0.16669999999999999"/>
    <n v="0.47"/>
    <n v="0.41789999999999999"/>
    <n v="1"/>
    <n v="48"/>
    <n v="49"/>
    <s v="Thursday"/>
    <s v="Mild Cold"/>
    <s v="Normal"/>
    <s v="Low"/>
    <s v="Afternoon"/>
    <x v="0"/>
  </r>
  <r>
    <n v="270"/>
    <d v="2011-01-12T00:00:00"/>
    <n v="1"/>
    <n v="0"/>
    <n v="1"/>
    <n v="16"/>
    <b v="0"/>
    <n v="3"/>
    <n v="1"/>
    <n v="0.22"/>
    <n v="0.19700000000000001"/>
    <n v="0.44"/>
    <n v="0.32840000000000003"/>
    <n v="5"/>
    <n v="63"/>
    <n v="68"/>
    <s v="Thursday"/>
    <s v="Mild Cold"/>
    <s v="Normal"/>
    <s v="Medium"/>
    <s v="Afternoon"/>
    <x v="0"/>
  </r>
  <r>
    <n v="271"/>
    <d v="2011-01-12T00:00:00"/>
    <n v="1"/>
    <n v="0"/>
    <n v="1"/>
    <n v="17"/>
    <b v="0"/>
    <n v="3"/>
    <n v="1"/>
    <n v="0.2"/>
    <n v="0.18179999999999999"/>
    <n v="0.47"/>
    <n v="0.35820000000000002"/>
    <n v="0"/>
    <n v="139"/>
    <n v="139"/>
    <s v="Thursday"/>
    <s v="Mild Cold"/>
    <s v="Rush Hour"/>
    <s v="Medium"/>
    <s v="Afternoon"/>
    <x v="0"/>
  </r>
  <r>
    <n v="272"/>
    <d v="2011-01-12T00:00:00"/>
    <n v="1"/>
    <n v="0"/>
    <n v="1"/>
    <n v="18"/>
    <b v="0"/>
    <n v="3"/>
    <n v="1"/>
    <n v="0.2"/>
    <n v="0.1515"/>
    <n v="0.47"/>
    <n v="0.52239999999999998"/>
    <n v="2"/>
    <n v="135"/>
    <n v="137"/>
    <s v="Thursday"/>
    <s v="Mild Cold"/>
    <s v="Rush Hour"/>
    <s v="Medium"/>
    <s v="Evening"/>
    <x v="0"/>
  </r>
  <r>
    <n v="273"/>
    <d v="2011-01-12T00:00:00"/>
    <n v="1"/>
    <n v="0"/>
    <n v="1"/>
    <n v="19"/>
    <b v="0"/>
    <n v="3"/>
    <n v="1"/>
    <n v="0.18"/>
    <n v="0.1515"/>
    <n v="0.47"/>
    <n v="0.41789999999999999"/>
    <n v="1"/>
    <n v="82"/>
    <n v="83"/>
    <s v="Thursday"/>
    <s v="Mild Cold"/>
    <s v="Rush Hour"/>
    <s v="Medium"/>
    <s v="Evening"/>
    <x v="3"/>
  </r>
  <r>
    <n v="274"/>
    <d v="2011-01-12T00:00:00"/>
    <n v="1"/>
    <n v="0"/>
    <n v="1"/>
    <n v="20"/>
    <b v="0"/>
    <n v="3"/>
    <n v="1"/>
    <n v="0.16"/>
    <n v="0.13639999999999999"/>
    <n v="0.5"/>
    <n v="0.32840000000000003"/>
    <n v="2"/>
    <n v="54"/>
    <n v="56"/>
    <s v="Thursday"/>
    <s v="Mild Cold"/>
    <s v="Normal"/>
    <s v="Medium"/>
    <s v="Evening"/>
    <x v="3"/>
  </r>
  <r>
    <n v="275"/>
    <d v="2011-01-12T00:00:00"/>
    <n v="1"/>
    <n v="0"/>
    <n v="1"/>
    <n v="21"/>
    <b v="0"/>
    <n v="3"/>
    <n v="1"/>
    <n v="0.16"/>
    <n v="0.13639999999999999"/>
    <n v="0.55000000000000004"/>
    <n v="0.32840000000000003"/>
    <n v="0"/>
    <n v="57"/>
    <n v="57"/>
    <s v="Thursday"/>
    <s v="Mild Cold"/>
    <s v="Normal"/>
    <s v="Medium"/>
    <s v="Evening"/>
    <x v="3"/>
  </r>
  <r>
    <n v="276"/>
    <d v="2011-01-12T00:00:00"/>
    <n v="1"/>
    <n v="0"/>
    <n v="1"/>
    <n v="22"/>
    <b v="0"/>
    <n v="3"/>
    <n v="1"/>
    <n v="0.16"/>
    <n v="0.1212"/>
    <n v="0.55000000000000004"/>
    <n v="0.44779999999999998"/>
    <n v="1"/>
    <n v="32"/>
    <n v="33"/>
    <s v="Thursday"/>
    <s v="Mild Cold"/>
    <s v="Normal"/>
    <s v="Low"/>
    <s v="Evening"/>
    <x v="3"/>
  </r>
  <r>
    <n v="277"/>
    <d v="2011-01-12T00:00:00"/>
    <n v="1"/>
    <n v="0"/>
    <n v="1"/>
    <n v="23"/>
    <b v="0"/>
    <n v="3"/>
    <n v="1"/>
    <n v="0.14000000000000001"/>
    <n v="0.1061"/>
    <n v="0.59"/>
    <n v="0.41789999999999999"/>
    <n v="1"/>
    <n v="19"/>
    <n v="20"/>
    <s v="Thursday"/>
    <s v="Mild Cold"/>
    <s v="Normal"/>
    <s v="Low"/>
    <s v="Evening"/>
    <x v="3"/>
  </r>
  <r>
    <n v="278"/>
    <d v="2011-01-13T00:00:00"/>
    <n v="1"/>
    <n v="0"/>
    <n v="1"/>
    <n v="0"/>
    <b v="0"/>
    <n v="4"/>
    <n v="1"/>
    <n v="0.14000000000000001"/>
    <n v="0.1212"/>
    <n v="0.59"/>
    <n v="0.28360000000000002"/>
    <n v="1"/>
    <n v="6"/>
    <n v="7"/>
    <s v="Friday"/>
    <s v="Mild Cold"/>
    <s v="Normal"/>
    <s v="Low"/>
    <s v="Night"/>
    <x v="3"/>
  </r>
  <r>
    <n v="279"/>
    <d v="2011-01-13T00:00:00"/>
    <n v="1"/>
    <n v="0"/>
    <n v="1"/>
    <n v="1"/>
    <b v="0"/>
    <n v="4"/>
    <n v="1"/>
    <n v="0.14000000000000001"/>
    <n v="0.1212"/>
    <n v="0.5"/>
    <n v="0.28360000000000002"/>
    <n v="0"/>
    <n v="2"/>
    <n v="2"/>
    <s v="Friday"/>
    <s v="Mild Cold"/>
    <s v="Normal"/>
    <s v="Low"/>
    <s v="Night"/>
    <x v="3"/>
  </r>
  <r>
    <n v="280"/>
    <d v="2011-01-13T00:00:00"/>
    <n v="1"/>
    <n v="0"/>
    <n v="1"/>
    <n v="2"/>
    <b v="0"/>
    <n v="4"/>
    <n v="1"/>
    <n v="0.14000000000000001"/>
    <n v="0.1212"/>
    <n v="0.5"/>
    <n v="0.35820000000000002"/>
    <n v="0"/>
    <n v="2"/>
    <n v="2"/>
    <s v="Friday"/>
    <s v="Mild Cold"/>
    <s v="Normal"/>
    <s v="Low"/>
    <s v="Night"/>
    <x v="3"/>
  </r>
  <r>
    <n v="281"/>
    <d v="2011-01-13T00:00:00"/>
    <n v="1"/>
    <n v="0"/>
    <n v="1"/>
    <n v="3"/>
    <b v="0"/>
    <n v="4"/>
    <n v="1"/>
    <n v="0.14000000000000001"/>
    <n v="0.1212"/>
    <n v="0.5"/>
    <n v="0.32840000000000003"/>
    <n v="0"/>
    <n v="3"/>
    <n v="3"/>
    <s v="Friday"/>
    <s v="Mild Cold"/>
    <s v="Normal"/>
    <s v="Low"/>
    <s v="Night"/>
    <x v="3"/>
  </r>
  <r>
    <n v="282"/>
    <d v="2011-01-13T00:00:00"/>
    <n v="1"/>
    <n v="0"/>
    <n v="1"/>
    <n v="4"/>
    <b v="0"/>
    <n v="4"/>
    <n v="1"/>
    <n v="0.14000000000000001"/>
    <n v="0.1212"/>
    <n v="0.5"/>
    <n v="0.25369999999999998"/>
    <n v="0"/>
    <n v="4"/>
    <n v="4"/>
    <s v="Friday"/>
    <s v="Mild Cold"/>
    <s v="Normal"/>
    <s v="Low"/>
    <s v="Night"/>
    <x v="3"/>
  </r>
  <r>
    <n v="283"/>
    <d v="2011-01-13T00:00:00"/>
    <n v="1"/>
    <n v="0"/>
    <n v="1"/>
    <n v="5"/>
    <b v="0"/>
    <n v="4"/>
    <n v="1"/>
    <n v="0.14000000000000001"/>
    <n v="0.1212"/>
    <n v="0.5"/>
    <n v="0.29849999999999999"/>
    <n v="0"/>
    <n v="3"/>
    <n v="3"/>
    <s v="Friday"/>
    <s v="Mild Cold"/>
    <s v="Normal"/>
    <s v="Low"/>
    <s v="Night"/>
    <x v="3"/>
  </r>
  <r>
    <n v="284"/>
    <d v="2011-01-13T00:00:00"/>
    <n v="1"/>
    <n v="0"/>
    <n v="1"/>
    <n v="6"/>
    <b v="0"/>
    <n v="4"/>
    <n v="1"/>
    <n v="0.12"/>
    <n v="0.1515"/>
    <n v="0.54"/>
    <n v="0.1343"/>
    <n v="0"/>
    <n v="28"/>
    <n v="28"/>
    <s v="Friday"/>
    <s v="Mild Cold"/>
    <s v="Normal"/>
    <s v="Low"/>
    <s v="Morning"/>
    <x v="3"/>
  </r>
  <r>
    <n v="285"/>
    <d v="2011-01-13T00:00:00"/>
    <n v="1"/>
    <n v="0"/>
    <n v="1"/>
    <n v="7"/>
    <b v="0"/>
    <n v="4"/>
    <n v="1"/>
    <n v="0.12"/>
    <n v="0.1515"/>
    <n v="0.54"/>
    <n v="0.1343"/>
    <n v="0"/>
    <n v="72"/>
    <n v="72"/>
    <s v="Friday"/>
    <s v="Mild Cold"/>
    <s v="Rush Hour"/>
    <s v="Medium"/>
    <s v="Morning"/>
    <x v="3"/>
  </r>
  <r>
    <n v="286"/>
    <d v="2011-01-13T00:00:00"/>
    <n v="1"/>
    <n v="0"/>
    <n v="1"/>
    <n v="8"/>
    <b v="0"/>
    <n v="4"/>
    <n v="1"/>
    <n v="0.14000000000000001"/>
    <n v="0.13639999999999999"/>
    <n v="0.5"/>
    <n v="0.19400000000000001"/>
    <n v="5"/>
    <n v="197"/>
    <n v="202"/>
    <s v="Friday"/>
    <s v="Mild Cold"/>
    <s v="Rush Hour"/>
    <s v="High"/>
    <s v="Morning"/>
    <x v="3"/>
  </r>
  <r>
    <n v="287"/>
    <d v="2011-01-13T00:00:00"/>
    <n v="1"/>
    <n v="0"/>
    <n v="1"/>
    <n v="9"/>
    <b v="0"/>
    <n v="4"/>
    <n v="1"/>
    <n v="0.14000000000000001"/>
    <n v="0.1212"/>
    <n v="0.5"/>
    <n v="0.32840000000000003"/>
    <n v="2"/>
    <n v="137"/>
    <n v="139"/>
    <s v="Friday"/>
    <s v="Mild Cold"/>
    <s v="Rush Hour"/>
    <s v="Medium"/>
    <s v="Morning"/>
    <x v="3"/>
  </r>
  <r>
    <n v="288"/>
    <d v="2011-01-13T00:00:00"/>
    <n v="1"/>
    <n v="0"/>
    <n v="1"/>
    <n v="10"/>
    <b v="0"/>
    <n v="4"/>
    <n v="2"/>
    <n v="0.16"/>
    <n v="0.13639999999999999"/>
    <n v="0.5"/>
    <n v="0.35820000000000002"/>
    <n v="2"/>
    <n v="36"/>
    <n v="38"/>
    <s v="Friday"/>
    <s v="More Than Mild"/>
    <s v="Normal"/>
    <s v="Low"/>
    <s v="Morning"/>
    <x v="3"/>
  </r>
  <r>
    <n v="289"/>
    <d v="2011-01-13T00:00:00"/>
    <n v="1"/>
    <n v="0"/>
    <n v="1"/>
    <n v="11"/>
    <b v="0"/>
    <n v="4"/>
    <n v="2"/>
    <n v="0.2"/>
    <n v="0.16669999999999999"/>
    <n v="0.44"/>
    <n v="0.44779999999999998"/>
    <n v="4"/>
    <n v="33"/>
    <n v="37"/>
    <s v="Friday"/>
    <s v="More Than Mild"/>
    <s v="Normal"/>
    <s v="Low"/>
    <s v="Morning"/>
    <x v="0"/>
  </r>
  <r>
    <n v="290"/>
    <d v="2011-01-13T00:00:00"/>
    <n v="1"/>
    <n v="0"/>
    <n v="1"/>
    <n v="12"/>
    <b v="0"/>
    <n v="4"/>
    <n v="1"/>
    <n v="0.2"/>
    <n v="0.16669999999999999"/>
    <n v="0.44"/>
    <n v="0.41789999999999999"/>
    <n v="3"/>
    <n v="49"/>
    <n v="52"/>
    <s v="Friday"/>
    <s v="Mild Cold"/>
    <s v="Normal"/>
    <s v="Medium"/>
    <s v="Afternoon"/>
    <x v="0"/>
  </r>
  <r>
    <n v="291"/>
    <d v="2011-01-13T00:00:00"/>
    <n v="1"/>
    <n v="0"/>
    <n v="1"/>
    <n v="13"/>
    <b v="0"/>
    <n v="4"/>
    <n v="1"/>
    <n v="0.22"/>
    <n v="0.19700000000000001"/>
    <n v="0.41"/>
    <n v="0.44779999999999998"/>
    <n v="2"/>
    <n v="81"/>
    <n v="83"/>
    <s v="Friday"/>
    <s v="Mild Cold"/>
    <s v="Normal"/>
    <s v="Medium"/>
    <s v="Afternoon"/>
    <x v="0"/>
  </r>
  <r>
    <n v="292"/>
    <d v="2011-01-13T00:00:00"/>
    <n v="1"/>
    <n v="0"/>
    <n v="1"/>
    <n v="14"/>
    <b v="0"/>
    <n v="4"/>
    <n v="1"/>
    <n v="0.22"/>
    <n v="0.19700000000000001"/>
    <n v="0.41"/>
    <n v="0.3881"/>
    <n v="3"/>
    <n v="39"/>
    <n v="42"/>
    <s v="Friday"/>
    <s v="Mild Cold"/>
    <s v="Normal"/>
    <s v="Low"/>
    <s v="Afternoon"/>
    <x v="0"/>
  </r>
  <r>
    <n v="293"/>
    <d v="2011-01-13T00:00:00"/>
    <n v="1"/>
    <n v="0"/>
    <n v="1"/>
    <n v="15"/>
    <b v="0"/>
    <n v="4"/>
    <n v="1"/>
    <n v="0.24"/>
    <n v="0.21210000000000001"/>
    <n v="0.38"/>
    <n v="0.29849999999999999"/>
    <n v="5"/>
    <n v="55"/>
    <n v="60"/>
    <s v="Friday"/>
    <s v="Mild Cold"/>
    <s v="Normal"/>
    <s v="Medium"/>
    <s v="Afternoon"/>
    <x v="0"/>
  </r>
  <r>
    <n v="294"/>
    <d v="2011-01-13T00:00:00"/>
    <n v="1"/>
    <n v="0"/>
    <n v="1"/>
    <n v="16"/>
    <b v="0"/>
    <n v="4"/>
    <n v="1"/>
    <n v="0.24"/>
    <n v="0.21210000000000001"/>
    <n v="0.38"/>
    <n v="0.35820000000000002"/>
    <n v="2"/>
    <n v="76"/>
    <n v="78"/>
    <s v="Friday"/>
    <s v="Mild Cold"/>
    <s v="Normal"/>
    <s v="Medium"/>
    <s v="Afternoon"/>
    <x v="0"/>
  </r>
  <r>
    <n v="295"/>
    <d v="2011-01-13T00:00:00"/>
    <n v="1"/>
    <n v="0"/>
    <n v="1"/>
    <n v="17"/>
    <b v="0"/>
    <n v="4"/>
    <n v="1"/>
    <n v="0.2"/>
    <n v="0.18179999999999999"/>
    <n v="0.4"/>
    <n v="0.28360000000000002"/>
    <n v="4"/>
    <n v="158"/>
    <n v="162"/>
    <s v="Friday"/>
    <s v="Mild Cold"/>
    <s v="Rush Hour"/>
    <s v="High"/>
    <s v="Afternoon"/>
    <x v="0"/>
  </r>
  <r>
    <n v="296"/>
    <d v="2011-01-13T00:00:00"/>
    <n v="1"/>
    <n v="0"/>
    <n v="1"/>
    <n v="18"/>
    <b v="0"/>
    <n v="4"/>
    <n v="1"/>
    <n v="0.2"/>
    <n v="0.18179999999999999"/>
    <n v="0.4"/>
    <n v="0.32840000000000003"/>
    <n v="3"/>
    <n v="141"/>
    <n v="144"/>
    <s v="Friday"/>
    <s v="Mild Cold"/>
    <s v="Rush Hour"/>
    <s v="Medium"/>
    <s v="Evening"/>
    <x v="0"/>
  </r>
  <r>
    <n v="297"/>
    <d v="2011-01-13T00:00:00"/>
    <n v="1"/>
    <n v="0"/>
    <n v="1"/>
    <n v="19"/>
    <b v="0"/>
    <n v="4"/>
    <n v="1"/>
    <n v="0.16"/>
    <n v="0.1515"/>
    <n v="0.47"/>
    <n v="0.25369999999999998"/>
    <n v="1"/>
    <n v="98"/>
    <n v="99"/>
    <s v="Friday"/>
    <s v="Mild Cold"/>
    <s v="Rush Hour"/>
    <s v="Medium"/>
    <s v="Evening"/>
    <x v="3"/>
  </r>
  <r>
    <n v="298"/>
    <d v="2011-01-13T00:00:00"/>
    <n v="1"/>
    <n v="0"/>
    <n v="1"/>
    <n v="20"/>
    <b v="0"/>
    <n v="4"/>
    <n v="1"/>
    <n v="0.16"/>
    <n v="0.1515"/>
    <n v="0.47"/>
    <n v="0.22389999999999999"/>
    <n v="0"/>
    <n v="64"/>
    <n v="64"/>
    <s v="Friday"/>
    <s v="Mild Cold"/>
    <s v="Normal"/>
    <s v="Medium"/>
    <s v="Evening"/>
    <x v="3"/>
  </r>
  <r>
    <n v="299"/>
    <d v="2011-01-13T00:00:00"/>
    <n v="1"/>
    <n v="0"/>
    <n v="1"/>
    <n v="21"/>
    <b v="0"/>
    <n v="4"/>
    <n v="1"/>
    <n v="0.14000000000000001"/>
    <n v="0.1212"/>
    <n v="0.46"/>
    <n v="0.29849999999999999"/>
    <n v="0"/>
    <n v="40"/>
    <n v="40"/>
    <s v="Friday"/>
    <s v="Mild Cold"/>
    <s v="Normal"/>
    <s v="Low"/>
    <s v="Evening"/>
    <x v="3"/>
  </r>
  <r>
    <n v="300"/>
    <d v="2011-01-13T00:00:00"/>
    <n v="1"/>
    <n v="0"/>
    <n v="1"/>
    <n v="22"/>
    <b v="0"/>
    <n v="4"/>
    <n v="1"/>
    <n v="0.14000000000000001"/>
    <n v="0.1212"/>
    <n v="0.46"/>
    <n v="0.32840000000000003"/>
    <n v="0"/>
    <n v="30"/>
    <n v="30"/>
    <s v="Friday"/>
    <s v="Mild Cold"/>
    <s v="Normal"/>
    <s v="Low"/>
    <s v="Evening"/>
    <x v="3"/>
  </r>
  <r>
    <n v="301"/>
    <d v="2011-01-13T00:00:00"/>
    <n v="1"/>
    <n v="0"/>
    <n v="1"/>
    <n v="23"/>
    <b v="0"/>
    <n v="4"/>
    <n v="1"/>
    <n v="0.12"/>
    <n v="0.13639999999999999"/>
    <n v="0.5"/>
    <n v="0.19400000000000001"/>
    <n v="1"/>
    <n v="14"/>
    <n v="15"/>
    <s v="Friday"/>
    <s v="Mild Cold"/>
    <s v="Normal"/>
    <s v="Low"/>
    <s v="Evening"/>
    <x v="3"/>
  </r>
  <r>
    <n v="302"/>
    <d v="2011-01-14T00:00:00"/>
    <n v="1"/>
    <n v="0"/>
    <n v="1"/>
    <n v="0"/>
    <b v="0"/>
    <n v="5"/>
    <n v="1"/>
    <n v="0.12"/>
    <n v="0.13639999999999999"/>
    <n v="0.5"/>
    <n v="0.19400000000000001"/>
    <n v="0"/>
    <n v="14"/>
    <n v="14"/>
    <s v="Saturday"/>
    <s v="Mild Cold"/>
    <s v="Normal"/>
    <s v="Low"/>
    <s v="Night"/>
    <x v="3"/>
  </r>
  <r>
    <n v="303"/>
    <d v="2011-01-14T00:00:00"/>
    <n v="1"/>
    <n v="0"/>
    <n v="1"/>
    <n v="1"/>
    <b v="0"/>
    <n v="5"/>
    <n v="1"/>
    <n v="0.1"/>
    <n v="0.1212"/>
    <n v="0.54"/>
    <n v="0.16420000000000001"/>
    <n v="0"/>
    <n v="5"/>
    <n v="5"/>
    <s v="Saturday"/>
    <s v="Mild Cold"/>
    <s v="Normal"/>
    <s v="Low"/>
    <s v="Night"/>
    <x v="3"/>
  </r>
  <r>
    <n v="304"/>
    <d v="2011-01-14T00:00:00"/>
    <n v="1"/>
    <n v="0"/>
    <n v="1"/>
    <n v="2"/>
    <b v="0"/>
    <n v="5"/>
    <n v="1"/>
    <n v="0.1"/>
    <n v="0.1212"/>
    <n v="0.54"/>
    <n v="0.1343"/>
    <n v="0"/>
    <n v="1"/>
    <n v="1"/>
    <s v="Saturday"/>
    <s v="Mild Cold"/>
    <s v="Normal"/>
    <s v="Low"/>
    <s v="Night"/>
    <x v="3"/>
  </r>
  <r>
    <n v="305"/>
    <d v="2011-01-14T00:00:00"/>
    <n v="1"/>
    <n v="0"/>
    <n v="1"/>
    <n v="3"/>
    <b v="0"/>
    <n v="5"/>
    <n v="1"/>
    <n v="0.1"/>
    <n v="0.13639999999999999"/>
    <n v="0.54"/>
    <n v="0.1045"/>
    <n v="0"/>
    <n v="1"/>
    <n v="1"/>
    <s v="Saturday"/>
    <s v="Mild Cold"/>
    <s v="Normal"/>
    <s v="Low"/>
    <s v="Night"/>
    <x v="3"/>
  </r>
  <r>
    <n v="306"/>
    <d v="2011-01-14T00:00:00"/>
    <n v="1"/>
    <n v="0"/>
    <n v="1"/>
    <n v="5"/>
    <b v="0"/>
    <n v="5"/>
    <n v="1"/>
    <n v="0.1"/>
    <n v="0.13639999999999999"/>
    <n v="0.54"/>
    <n v="8.9599999999999999E-2"/>
    <n v="0"/>
    <n v="8"/>
    <n v="8"/>
    <s v="Saturday"/>
    <s v="Mild Cold"/>
    <s v="Normal"/>
    <s v="Low"/>
    <s v="Night"/>
    <x v="3"/>
  </r>
  <r>
    <n v="307"/>
    <d v="2011-01-14T00:00:00"/>
    <n v="1"/>
    <n v="0"/>
    <n v="1"/>
    <n v="6"/>
    <b v="0"/>
    <n v="5"/>
    <n v="1"/>
    <n v="0.1"/>
    <n v="0.18179999999999999"/>
    <n v="0.54"/>
    <n v="0"/>
    <n v="0"/>
    <n v="17"/>
    <n v="17"/>
    <s v="Saturday"/>
    <s v="Mild Cold"/>
    <s v="Normal"/>
    <s v="Low"/>
    <s v="Morning"/>
    <x v="3"/>
  </r>
  <r>
    <n v="308"/>
    <d v="2011-01-14T00:00:00"/>
    <n v="1"/>
    <n v="0"/>
    <n v="1"/>
    <n v="7"/>
    <b v="0"/>
    <n v="5"/>
    <n v="1"/>
    <n v="0.1"/>
    <n v="0.1212"/>
    <n v="0.74"/>
    <n v="0.16420000000000001"/>
    <n v="0"/>
    <n v="70"/>
    <n v="70"/>
    <s v="Saturday"/>
    <s v="Mild Cold"/>
    <s v="Rush Hour"/>
    <s v="Medium"/>
    <s v="Morning"/>
    <x v="3"/>
  </r>
  <r>
    <n v="309"/>
    <d v="2011-01-14T00:00:00"/>
    <n v="1"/>
    <n v="0"/>
    <n v="1"/>
    <n v="8"/>
    <b v="0"/>
    <n v="5"/>
    <n v="1"/>
    <n v="0.12"/>
    <n v="0.16669999999999999"/>
    <n v="0.68"/>
    <n v="0"/>
    <n v="2"/>
    <n v="156"/>
    <n v="158"/>
    <s v="Saturday"/>
    <s v="Mild Cold"/>
    <s v="Rush Hour"/>
    <s v="High"/>
    <s v="Morning"/>
    <x v="3"/>
  </r>
  <r>
    <n v="310"/>
    <d v="2011-01-14T00:00:00"/>
    <n v="1"/>
    <n v="0"/>
    <n v="1"/>
    <n v="9"/>
    <b v="0"/>
    <n v="5"/>
    <n v="1"/>
    <n v="0.14000000000000001"/>
    <n v="0.1515"/>
    <n v="0.69"/>
    <n v="0.1343"/>
    <n v="0"/>
    <n v="117"/>
    <n v="117"/>
    <s v="Saturday"/>
    <s v="Mild Cold"/>
    <s v="Rush Hour"/>
    <s v="Medium"/>
    <s v="Morning"/>
    <x v="3"/>
  </r>
  <r>
    <n v="311"/>
    <d v="2011-01-14T00:00:00"/>
    <n v="1"/>
    <n v="0"/>
    <n v="1"/>
    <n v="10"/>
    <b v="0"/>
    <n v="5"/>
    <n v="1"/>
    <n v="0.18"/>
    <n v="0.18179999999999999"/>
    <n v="0.55000000000000004"/>
    <n v="0.19400000000000001"/>
    <n v="4"/>
    <n v="40"/>
    <n v="44"/>
    <s v="Saturday"/>
    <s v="Mild Cold"/>
    <s v="Normal"/>
    <s v="Low"/>
    <s v="Morning"/>
    <x v="3"/>
  </r>
  <r>
    <n v="312"/>
    <d v="2011-01-14T00:00:00"/>
    <n v="1"/>
    <n v="0"/>
    <n v="1"/>
    <n v="11"/>
    <b v="0"/>
    <n v="5"/>
    <n v="1"/>
    <n v="0.18"/>
    <n v="0.16669999999999999"/>
    <n v="0.51"/>
    <n v="0.28360000000000002"/>
    <n v="6"/>
    <n v="47"/>
    <n v="53"/>
    <s v="Saturday"/>
    <s v="Mild Cold"/>
    <s v="Normal"/>
    <s v="Medium"/>
    <s v="Morning"/>
    <x v="3"/>
  </r>
  <r>
    <n v="313"/>
    <d v="2011-01-14T00:00:00"/>
    <n v="1"/>
    <n v="0"/>
    <n v="1"/>
    <n v="12"/>
    <b v="0"/>
    <n v="5"/>
    <n v="1"/>
    <n v="0.2"/>
    <n v="0.19700000000000001"/>
    <n v="0.44"/>
    <n v="0.25369999999999998"/>
    <n v="2"/>
    <n v="59"/>
    <n v="61"/>
    <s v="Saturday"/>
    <s v="Mild Cold"/>
    <s v="Normal"/>
    <s v="Medium"/>
    <s v="Afternoon"/>
    <x v="0"/>
  </r>
  <r>
    <n v="314"/>
    <d v="2011-01-14T00:00:00"/>
    <n v="1"/>
    <n v="0"/>
    <n v="1"/>
    <n v="13"/>
    <b v="0"/>
    <n v="5"/>
    <n v="1"/>
    <n v="0.22"/>
    <n v="0.19700000000000001"/>
    <n v="0.37"/>
    <n v="0.3881"/>
    <n v="4"/>
    <n v="73"/>
    <n v="77"/>
    <s v="Saturday"/>
    <s v="Mild Cold"/>
    <s v="Normal"/>
    <s v="Medium"/>
    <s v="Afternoon"/>
    <x v="0"/>
  </r>
  <r>
    <n v="315"/>
    <d v="2011-01-14T00:00:00"/>
    <n v="1"/>
    <n v="0"/>
    <n v="1"/>
    <n v="14"/>
    <b v="0"/>
    <n v="5"/>
    <n v="1"/>
    <n v="0.22"/>
    <n v="0.21210000000000001"/>
    <n v="0.41"/>
    <n v="0.28360000000000002"/>
    <n v="5"/>
    <n v="59"/>
    <n v="64"/>
    <s v="Saturday"/>
    <s v="Mild Cold"/>
    <s v="Normal"/>
    <s v="Medium"/>
    <s v="Afternoon"/>
    <x v="0"/>
  </r>
  <r>
    <n v="316"/>
    <d v="2011-01-14T00:00:00"/>
    <n v="1"/>
    <n v="0"/>
    <n v="1"/>
    <n v="15"/>
    <b v="0"/>
    <n v="5"/>
    <n v="1"/>
    <n v="0.24"/>
    <n v="0.2424"/>
    <n v="0.38"/>
    <n v="0.16420000000000001"/>
    <n v="9"/>
    <n v="59"/>
    <n v="68"/>
    <s v="Saturday"/>
    <s v="Mild Cold"/>
    <s v="Normal"/>
    <s v="Medium"/>
    <s v="Afternoon"/>
    <x v="0"/>
  </r>
  <r>
    <n v="317"/>
    <d v="2011-01-14T00:00:00"/>
    <n v="1"/>
    <n v="0"/>
    <n v="1"/>
    <n v="16"/>
    <b v="0"/>
    <n v="5"/>
    <n v="1"/>
    <n v="0.22"/>
    <n v="0.2424"/>
    <n v="0.41"/>
    <n v="0.1045"/>
    <n v="3"/>
    <n v="87"/>
    <n v="90"/>
    <s v="Saturday"/>
    <s v="Mild Cold"/>
    <s v="Normal"/>
    <s v="Medium"/>
    <s v="Afternoon"/>
    <x v="0"/>
  </r>
  <r>
    <n v="318"/>
    <d v="2011-01-14T00:00:00"/>
    <n v="1"/>
    <n v="0"/>
    <n v="1"/>
    <n v="17"/>
    <b v="0"/>
    <n v="5"/>
    <n v="1"/>
    <n v="0.22"/>
    <n v="0.2273"/>
    <n v="0.41"/>
    <n v="0.16420000000000001"/>
    <n v="4"/>
    <n v="155"/>
    <n v="159"/>
    <s v="Saturday"/>
    <s v="Mild Cold"/>
    <s v="Rush Hour"/>
    <s v="High"/>
    <s v="Afternoon"/>
    <x v="0"/>
  </r>
  <r>
    <n v="319"/>
    <d v="2011-01-14T00:00:00"/>
    <n v="1"/>
    <n v="0"/>
    <n v="1"/>
    <n v="18"/>
    <b v="0"/>
    <n v="5"/>
    <n v="1"/>
    <n v="0.2"/>
    <n v="0.2576"/>
    <n v="0.47"/>
    <n v="0"/>
    <n v="5"/>
    <n v="134"/>
    <n v="139"/>
    <s v="Saturday"/>
    <s v="Mild Cold"/>
    <s v="Rush Hour"/>
    <s v="Medium"/>
    <s v="Evening"/>
    <x v="0"/>
  </r>
  <r>
    <n v="320"/>
    <d v="2011-01-14T00:00:00"/>
    <n v="1"/>
    <n v="0"/>
    <n v="1"/>
    <n v="19"/>
    <b v="0"/>
    <n v="5"/>
    <n v="1"/>
    <n v="0.16"/>
    <n v="0.19700000000000001"/>
    <n v="0.59"/>
    <n v="8.9599999999999999E-2"/>
    <n v="3"/>
    <n v="89"/>
    <n v="92"/>
    <s v="Saturday"/>
    <s v="Mild Cold"/>
    <s v="Rush Hour"/>
    <s v="Medium"/>
    <s v="Evening"/>
    <x v="3"/>
  </r>
  <r>
    <n v="321"/>
    <d v="2011-01-14T00:00:00"/>
    <n v="1"/>
    <n v="0"/>
    <n v="1"/>
    <n v="20"/>
    <b v="0"/>
    <n v="5"/>
    <n v="1"/>
    <n v="0.18"/>
    <n v="0.2424"/>
    <n v="0.59"/>
    <n v="0"/>
    <n v="0"/>
    <n v="68"/>
    <n v="68"/>
    <s v="Saturday"/>
    <s v="Mild Cold"/>
    <s v="Normal"/>
    <s v="Medium"/>
    <s v="Evening"/>
    <x v="3"/>
  </r>
  <r>
    <n v="322"/>
    <d v="2011-01-14T00:00:00"/>
    <n v="1"/>
    <n v="0"/>
    <n v="1"/>
    <n v="21"/>
    <b v="0"/>
    <n v="5"/>
    <n v="1"/>
    <n v="0.16"/>
    <n v="0.2273"/>
    <n v="0.69"/>
    <n v="0"/>
    <n v="4"/>
    <n v="48"/>
    <n v="52"/>
    <s v="Saturday"/>
    <s v="Mild Cold"/>
    <s v="Normal"/>
    <s v="Medium"/>
    <s v="Evening"/>
    <x v="3"/>
  </r>
  <r>
    <n v="323"/>
    <d v="2011-01-14T00:00:00"/>
    <n v="1"/>
    <n v="0"/>
    <n v="1"/>
    <n v="22"/>
    <b v="0"/>
    <n v="5"/>
    <n v="2"/>
    <n v="0.16"/>
    <n v="0.2273"/>
    <n v="0.69"/>
    <n v="0"/>
    <n v="2"/>
    <n v="34"/>
    <n v="36"/>
    <s v="Saturday"/>
    <s v="More Than Mild"/>
    <s v="Normal"/>
    <s v="Low"/>
    <s v="Evening"/>
    <x v="3"/>
  </r>
  <r>
    <n v="324"/>
    <d v="2011-01-14T00:00:00"/>
    <n v="1"/>
    <n v="0"/>
    <n v="1"/>
    <n v="23"/>
    <b v="0"/>
    <n v="5"/>
    <n v="2"/>
    <n v="0.18"/>
    <n v="0.2424"/>
    <n v="0.55000000000000004"/>
    <n v="0"/>
    <n v="1"/>
    <n v="26"/>
    <n v="27"/>
    <s v="Saturday"/>
    <s v="More Than Mild"/>
    <s v="Normal"/>
    <s v="Low"/>
    <s v="Evening"/>
    <x v="3"/>
  </r>
  <r>
    <n v="325"/>
    <d v="2011-01-15T00:00:00"/>
    <n v="1"/>
    <n v="0"/>
    <n v="1"/>
    <n v="0"/>
    <b v="0"/>
    <n v="6"/>
    <n v="1"/>
    <n v="0.18"/>
    <n v="0.2424"/>
    <n v="0.55000000000000004"/>
    <n v="0"/>
    <n v="3"/>
    <n v="25"/>
    <n v="28"/>
    <s v="Sunday"/>
    <s v="Mild Cold"/>
    <s v="Normal"/>
    <s v="Low"/>
    <s v="Night"/>
    <x v="3"/>
  </r>
  <r>
    <n v="326"/>
    <d v="2011-01-15T00:00:00"/>
    <n v="1"/>
    <n v="0"/>
    <n v="1"/>
    <n v="1"/>
    <b v="0"/>
    <n v="6"/>
    <n v="2"/>
    <n v="0.16"/>
    <n v="0.19700000000000001"/>
    <n v="0.59"/>
    <n v="8.9599999999999999E-2"/>
    <n v="2"/>
    <n v="18"/>
    <n v="20"/>
    <s v="Sunday"/>
    <s v="More Than Mild"/>
    <s v="Normal"/>
    <s v="Low"/>
    <s v="Night"/>
    <x v="3"/>
  </r>
  <r>
    <n v="327"/>
    <d v="2011-01-15T00:00:00"/>
    <n v="1"/>
    <n v="0"/>
    <n v="1"/>
    <n v="2"/>
    <b v="0"/>
    <n v="6"/>
    <n v="2"/>
    <n v="0.16"/>
    <n v="0.19700000000000001"/>
    <n v="0.59"/>
    <n v="8.9599999999999999E-2"/>
    <n v="0"/>
    <n v="12"/>
    <n v="12"/>
    <s v="Sunday"/>
    <s v="More Than Mild"/>
    <s v="Normal"/>
    <s v="Low"/>
    <s v="Night"/>
    <x v="3"/>
  </r>
  <r>
    <n v="328"/>
    <d v="2011-01-15T00:00:00"/>
    <n v="1"/>
    <n v="0"/>
    <n v="1"/>
    <n v="3"/>
    <b v="0"/>
    <n v="6"/>
    <n v="2"/>
    <n v="0.16"/>
    <n v="0.2273"/>
    <n v="0.59"/>
    <n v="0"/>
    <n v="1"/>
    <n v="7"/>
    <n v="8"/>
    <s v="Sunday"/>
    <s v="More Than Mild"/>
    <s v="Normal"/>
    <s v="Low"/>
    <s v="Night"/>
    <x v="3"/>
  </r>
  <r>
    <n v="329"/>
    <d v="2011-01-15T00:00:00"/>
    <n v="1"/>
    <n v="0"/>
    <n v="1"/>
    <n v="4"/>
    <b v="0"/>
    <n v="6"/>
    <n v="2"/>
    <n v="0.16"/>
    <n v="0.2273"/>
    <n v="0.59"/>
    <n v="0"/>
    <n v="0"/>
    <n v="5"/>
    <n v="5"/>
    <s v="Sunday"/>
    <s v="More Than Mild"/>
    <s v="Normal"/>
    <s v="Low"/>
    <s v="Night"/>
    <x v="3"/>
  </r>
  <r>
    <n v="330"/>
    <d v="2011-01-15T00:00:00"/>
    <n v="1"/>
    <n v="0"/>
    <n v="1"/>
    <n v="5"/>
    <b v="0"/>
    <n v="6"/>
    <n v="1"/>
    <n v="0.16"/>
    <n v="0.2273"/>
    <n v="0.59"/>
    <n v="0"/>
    <n v="0"/>
    <n v="1"/>
    <n v="1"/>
    <s v="Sunday"/>
    <s v="Mild Cold"/>
    <s v="Normal"/>
    <s v="Low"/>
    <s v="Night"/>
    <x v="3"/>
  </r>
  <r>
    <n v="331"/>
    <d v="2011-01-15T00:00:00"/>
    <n v="1"/>
    <n v="0"/>
    <n v="1"/>
    <n v="6"/>
    <b v="0"/>
    <n v="6"/>
    <n v="1"/>
    <n v="0.14000000000000001"/>
    <n v="0.16669999999999999"/>
    <n v="0.63"/>
    <n v="0.1045"/>
    <n v="1"/>
    <n v="2"/>
    <n v="3"/>
    <s v="Sunday"/>
    <s v="Mild Cold"/>
    <s v="Normal"/>
    <s v="Low"/>
    <s v="Morning"/>
    <x v="3"/>
  </r>
  <r>
    <n v="332"/>
    <d v="2011-01-15T00:00:00"/>
    <n v="1"/>
    <n v="0"/>
    <n v="1"/>
    <n v="7"/>
    <b v="0"/>
    <n v="6"/>
    <n v="1"/>
    <n v="0.14000000000000001"/>
    <n v="0.21210000000000001"/>
    <n v="0.63"/>
    <n v="0"/>
    <n v="1"/>
    <n v="9"/>
    <n v="10"/>
    <s v="Sunday"/>
    <s v="Mild Cold"/>
    <s v="Rush Hour"/>
    <s v="Low"/>
    <s v="Morning"/>
    <x v="3"/>
  </r>
  <r>
    <n v="333"/>
    <d v="2011-01-15T00:00:00"/>
    <n v="1"/>
    <n v="0"/>
    <n v="1"/>
    <n v="8"/>
    <b v="0"/>
    <n v="6"/>
    <n v="1"/>
    <n v="0.14000000000000001"/>
    <n v="0.1515"/>
    <n v="0.63"/>
    <n v="0.1343"/>
    <n v="1"/>
    <n v="22"/>
    <n v="23"/>
    <s v="Sunday"/>
    <s v="Mild Cold"/>
    <s v="Rush Hour"/>
    <s v="Low"/>
    <s v="Morning"/>
    <x v="3"/>
  </r>
  <r>
    <n v="334"/>
    <d v="2011-01-15T00:00:00"/>
    <n v="1"/>
    <n v="0"/>
    <n v="1"/>
    <n v="9"/>
    <b v="0"/>
    <n v="6"/>
    <n v="1"/>
    <n v="0.16"/>
    <n v="0.18179999999999999"/>
    <n v="0.64"/>
    <n v="0.1343"/>
    <n v="2"/>
    <n v="31"/>
    <n v="33"/>
    <s v="Sunday"/>
    <s v="Mild Cold"/>
    <s v="Rush Hour"/>
    <s v="Low"/>
    <s v="Morning"/>
    <x v="3"/>
  </r>
  <r>
    <n v="335"/>
    <d v="2011-01-15T00:00:00"/>
    <n v="1"/>
    <n v="0"/>
    <n v="1"/>
    <n v="10"/>
    <b v="0"/>
    <n v="6"/>
    <n v="1"/>
    <n v="0.18"/>
    <n v="0.19700000000000001"/>
    <n v="0.59"/>
    <n v="0.16420000000000001"/>
    <n v="2"/>
    <n v="57"/>
    <n v="59"/>
    <s v="Sunday"/>
    <s v="Mild Cold"/>
    <s v="Normal"/>
    <s v="Medium"/>
    <s v="Morning"/>
    <x v="3"/>
  </r>
  <r>
    <n v="336"/>
    <d v="2011-01-15T00:00:00"/>
    <n v="1"/>
    <n v="0"/>
    <n v="1"/>
    <n v="11"/>
    <b v="0"/>
    <n v="6"/>
    <n v="1"/>
    <n v="0.2"/>
    <n v="0.19700000000000001"/>
    <n v="0.55000000000000004"/>
    <n v="0.22389999999999999"/>
    <n v="18"/>
    <n v="54"/>
    <n v="72"/>
    <s v="Sunday"/>
    <s v="Mild Cold"/>
    <s v="Normal"/>
    <s v="Medium"/>
    <s v="Morning"/>
    <x v="0"/>
  </r>
  <r>
    <n v="337"/>
    <d v="2011-01-15T00:00:00"/>
    <n v="1"/>
    <n v="0"/>
    <n v="1"/>
    <n v="12"/>
    <b v="0"/>
    <n v="6"/>
    <n v="1"/>
    <n v="0.24"/>
    <n v="0.2273"/>
    <n v="0.48"/>
    <n v="0.22389999999999999"/>
    <n v="15"/>
    <n v="74"/>
    <n v="89"/>
    <s v="Sunday"/>
    <s v="Mild Cold"/>
    <s v="Normal"/>
    <s v="Medium"/>
    <s v="Afternoon"/>
    <x v="0"/>
  </r>
  <r>
    <n v="338"/>
    <d v="2011-01-15T00:00:00"/>
    <n v="1"/>
    <n v="0"/>
    <n v="1"/>
    <n v="13"/>
    <b v="0"/>
    <n v="6"/>
    <n v="1"/>
    <n v="0.28000000000000003"/>
    <n v="0.2576"/>
    <n v="0.38"/>
    <n v="0.29849999999999999"/>
    <n v="21"/>
    <n v="80"/>
    <n v="101"/>
    <s v="Sunday"/>
    <s v="Mild Cold"/>
    <s v="Normal"/>
    <s v="Medium"/>
    <s v="Afternoon"/>
    <x v="0"/>
  </r>
  <r>
    <n v="339"/>
    <d v="2011-01-15T00:00:00"/>
    <n v="1"/>
    <n v="0"/>
    <n v="1"/>
    <n v="14"/>
    <b v="0"/>
    <n v="6"/>
    <n v="1"/>
    <n v="0.3"/>
    <n v="0.28789999999999999"/>
    <n v="0.39"/>
    <n v="0.28360000000000002"/>
    <n v="26"/>
    <n v="92"/>
    <n v="118"/>
    <s v="Sunday"/>
    <s v="Mild Cold"/>
    <s v="Normal"/>
    <s v="Medium"/>
    <s v="Afternoon"/>
    <x v="1"/>
  </r>
  <r>
    <n v="340"/>
    <d v="2011-01-15T00:00:00"/>
    <n v="1"/>
    <n v="0"/>
    <n v="1"/>
    <n v="15"/>
    <b v="0"/>
    <n v="6"/>
    <n v="2"/>
    <n v="0.32"/>
    <n v="0.31819999999999998"/>
    <n v="0.36"/>
    <n v="0.19400000000000001"/>
    <n v="21"/>
    <n v="108"/>
    <n v="129"/>
    <s v="Sunday"/>
    <s v="More Than Mild"/>
    <s v="Normal"/>
    <s v="Medium"/>
    <s v="Afternoon"/>
    <x v="1"/>
  </r>
  <r>
    <n v="341"/>
    <d v="2011-01-15T00:00:00"/>
    <n v="1"/>
    <n v="0"/>
    <n v="1"/>
    <n v="16"/>
    <b v="0"/>
    <n v="6"/>
    <n v="2"/>
    <n v="0.34"/>
    <n v="0.33329999999999999"/>
    <n v="0.34"/>
    <n v="0.19400000000000001"/>
    <n v="33"/>
    <n v="95"/>
    <n v="128"/>
    <s v="Sunday"/>
    <s v="More Than Mild"/>
    <s v="Normal"/>
    <s v="Medium"/>
    <s v="Afternoon"/>
    <x v="1"/>
  </r>
  <r>
    <n v="342"/>
    <d v="2011-01-15T00:00:00"/>
    <n v="1"/>
    <n v="0"/>
    <n v="1"/>
    <n v="17"/>
    <b v="0"/>
    <n v="6"/>
    <n v="2"/>
    <n v="0.32"/>
    <n v="0.30299999999999999"/>
    <n v="0.36"/>
    <n v="0.28360000000000002"/>
    <n v="29"/>
    <n v="54"/>
    <n v="83"/>
    <s v="Sunday"/>
    <s v="More Than Mild"/>
    <s v="Rush Hour"/>
    <s v="Medium"/>
    <s v="Afternoon"/>
    <x v="1"/>
  </r>
  <r>
    <n v="343"/>
    <d v="2011-01-15T00:00:00"/>
    <n v="1"/>
    <n v="0"/>
    <n v="1"/>
    <n v="18"/>
    <b v="0"/>
    <n v="6"/>
    <n v="2"/>
    <n v="0.3"/>
    <n v="0.28789999999999999"/>
    <n v="0.45"/>
    <n v="0.25369999999999998"/>
    <n v="15"/>
    <n v="69"/>
    <n v="84"/>
    <s v="Sunday"/>
    <s v="More Than Mild"/>
    <s v="Rush Hour"/>
    <s v="Medium"/>
    <s v="Evening"/>
    <x v="1"/>
  </r>
  <r>
    <n v="344"/>
    <d v="2011-01-15T00:00:00"/>
    <n v="1"/>
    <n v="0"/>
    <n v="1"/>
    <n v="19"/>
    <b v="0"/>
    <n v="6"/>
    <n v="2"/>
    <n v="0.32"/>
    <n v="0.30299999999999999"/>
    <n v="0.39"/>
    <n v="0.25369999999999998"/>
    <n v="14"/>
    <n v="60"/>
    <n v="74"/>
    <s v="Sunday"/>
    <s v="More Than Mild"/>
    <s v="Rush Hour"/>
    <s v="Medium"/>
    <s v="Evening"/>
    <x v="1"/>
  </r>
  <r>
    <n v="345"/>
    <d v="2011-01-15T00:00:00"/>
    <n v="1"/>
    <n v="0"/>
    <n v="1"/>
    <n v="20"/>
    <b v="0"/>
    <n v="6"/>
    <n v="2"/>
    <n v="0.32"/>
    <n v="0.30299999999999999"/>
    <n v="0.39"/>
    <n v="0.25369999999999998"/>
    <n v="6"/>
    <n v="35"/>
    <n v="41"/>
    <s v="Sunday"/>
    <s v="More Than Mild"/>
    <s v="Normal"/>
    <s v="Low"/>
    <s v="Evening"/>
    <x v="1"/>
  </r>
  <r>
    <n v="346"/>
    <d v="2011-01-15T00:00:00"/>
    <n v="1"/>
    <n v="0"/>
    <n v="1"/>
    <n v="21"/>
    <b v="0"/>
    <n v="6"/>
    <n v="2"/>
    <n v="0.32"/>
    <n v="0.30299999999999999"/>
    <n v="0.39"/>
    <n v="0.22389999999999999"/>
    <n v="6"/>
    <n v="51"/>
    <n v="57"/>
    <s v="Sunday"/>
    <s v="More Than Mild"/>
    <s v="Normal"/>
    <s v="Medium"/>
    <s v="Evening"/>
    <x v="1"/>
  </r>
  <r>
    <n v="347"/>
    <d v="2011-01-15T00:00:00"/>
    <n v="1"/>
    <n v="0"/>
    <n v="1"/>
    <n v="22"/>
    <b v="0"/>
    <n v="6"/>
    <n v="2"/>
    <n v="0.3"/>
    <n v="0.31819999999999998"/>
    <n v="0.42"/>
    <n v="0.1045"/>
    <n v="0"/>
    <n v="26"/>
    <n v="26"/>
    <s v="Sunday"/>
    <s v="More Than Mild"/>
    <s v="Normal"/>
    <s v="Low"/>
    <s v="Evening"/>
    <x v="1"/>
  </r>
  <r>
    <n v="348"/>
    <d v="2011-01-15T00:00:00"/>
    <n v="1"/>
    <n v="0"/>
    <n v="1"/>
    <n v="23"/>
    <b v="0"/>
    <n v="6"/>
    <n v="1"/>
    <n v="0.3"/>
    <n v="0.28789999999999999"/>
    <n v="0.45"/>
    <n v="0.28360000000000002"/>
    <n v="5"/>
    <n v="39"/>
    <n v="44"/>
    <s v="Sunday"/>
    <s v="Mild Cold"/>
    <s v="Normal"/>
    <s v="Low"/>
    <s v="Evening"/>
    <x v="1"/>
  </r>
  <r>
    <n v="349"/>
    <d v="2011-01-16T00:00:00"/>
    <n v="1"/>
    <n v="0"/>
    <n v="1"/>
    <n v="0"/>
    <b v="0"/>
    <n v="0"/>
    <n v="1"/>
    <n v="0.26"/>
    <n v="0.30299999999999999"/>
    <n v="0.56000000000000005"/>
    <n v="0"/>
    <n v="6"/>
    <n v="33"/>
    <n v="39"/>
    <s v="Monday"/>
    <s v="Mild Cold"/>
    <s v="Normal"/>
    <s v="Low"/>
    <s v="Night"/>
    <x v="0"/>
  </r>
  <r>
    <n v="350"/>
    <d v="2011-01-16T00:00:00"/>
    <n v="1"/>
    <n v="0"/>
    <n v="1"/>
    <n v="1"/>
    <b v="0"/>
    <n v="0"/>
    <n v="1"/>
    <n v="0.26"/>
    <n v="0.2727"/>
    <n v="0.56000000000000005"/>
    <n v="0.1343"/>
    <n v="4"/>
    <n v="19"/>
    <n v="23"/>
    <s v="Monday"/>
    <s v="Mild Cold"/>
    <s v="Normal"/>
    <s v="Low"/>
    <s v="Night"/>
    <x v="0"/>
  </r>
  <r>
    <n v="351"/>
    <d v="2011-01-16T00:00:00"/>
    <n v="1"/>
    <n v="0"/>
    <n v="1"/>
    <n v="2"/>
    <b v="0"/>
    <n v="0"/>
    <n v="1"/>
    <n v="0.26"/>
    <n v="0.28789999999999999"/>
    <n v="0.56000000000000005"/>
    <n v="8.9599999999999999E-2"/>
    <n v="3"/>
    <n v="13"/>
    <n v="16"/>
    <s v="Monday"/>
    <s v="Mild Cold"/>
    <s v="Normal"/>
    <s v="Low"/>
    <s v="Night"/>
    <x v="0"/>
  </r>
  <r>
    <n v="352"/>
    <d v="2011-01-16T00:00:00"/>
    <n v="1"/>
    <n v="0"/>
    <n v="1"/>
    <n v="3"/>
    <b v="0"/>
    <n v="0"/>
    <n v="1"/>
    <n v="0.22"/>
    <n v="0.2727"/>
    <n v="0.69"/>
    <n v="0"/>
    <n v="9"/>
    <n v="6"/>
    <n v="15"/>
    <s v="Monday"/>
    <s v="Mild Cold"/>
    <s v="Normal"/>
    <s v="Low"/>
    <s v="Night"/>
    <x v="0"/>
  </r>
  <r>
    <n v="353"/>
    <d v="2011-01-16T00:00:00"/>
    <n v="1"/>
    <n v="0"/>
    <n v="1"/>
    <n v="4"/>
    <b v="0"/>
    <n v="0"/>
    <n v="1"/>
    <n v="0.26"/>
    <n v="0.2576"/>
    <n v="0.56000000000000005"/>
    <n v="0.16420000000000001"/>
    <n v="0"/>
    <n v="1"/>
    <n v="1"/>
    <s v="Monday"/>
    <s v="Mild Cold"/>
    <s v="Normal"/>
    <s v="Low"/>
    <s v="Night"/>
    <x v="0"/>
  </r>
  <r>
    <n v="354"/>
    <d v="2011-01-16T00:00:00"/>
    <n v="1"/>
    <n v="0"/>
    <n v="1"/>
    <n v="5"/>
    <b v="0"/>
    <n v="0"/>
    <n v="2"/>
    <n v="0.26"/>
    <n v="0.2576"/>
    <n v="0.56000000000000005"/>
    <n v="0.16420000000000001"/>
    <n v="1"/>
    <n v="1"/>
    <n v="2"/>
    <s v="Monday"/>
    <s v="More Than Mild"/>
    <s v="Normal"/>
    <s v="Low"/>
    <s v="Night"/>
    <x v="0"/>
  </r>
  <r>
    <n v="355"/>
    <d v="2011-01-16T00:00:00"/>
    <n v="1"/>
    <n v="0"/>
    <n v="1"/>
    <n v="6"/>
    <b v="0"/>
    <n v="0"/>
    <n v="2"/>
    <n v="0.26"/>
    <n v="0.2576"/>
    <n v="0.56000000000000005"/>
    <n v="0.16420000000000001"/>
    <n v="0"/>
    <n v="1"/>
    <n v="1"/>
    <s v="Monday"/>
    <s v="More Than Mild"/>
    <s v="Normal"/>
    <s v="Low"/>
    <s v="Morning"/>
    <x v="0"/>
  </r>
  <r>
    <n v="356"/>
    <d v="2011-01-16T00:00:00"/>
    <n v="1"/>
    <n v="0"/>
    <n v="1"/>
    <n v="7"/>
    <b v="0"/>
    <n v="0"/>
    <n v="2"/>
    <n v="0.24"/>
    <n v="0.21210000000000001"/>
    <n v="0.56000000000000005"/>
    <n v="0.29849999999999999"/>
    <n v="0"/>
    <n v="3"/>
    <n v="3"/>
    <s v="Monday"/>
    <s v="More Than Mild"/>
    <s v="Rush Hour"/>
    <s v="Low"/>
    <s v="Morning"/>
    <x v="0"/>
  </r>
  <r>
    <n v="357"/>
    <d v="2011-01-16T00:00:00"/>
    <n v="1"/>
    <n v="0"/>
    <n v="1"/>
    <n v="8"/>
    <b v="0"/>
    <n v="0"/>
    <n v="1"/>
    <n v="0.22"/>
    <n v="0.21210000000000001"/>
    <n v="0.55000000000000004"/>
    <n v="0.28360000000000002"/>
    <n v="0"/>
    <n v="18"/>
    <n v="18"/>
    <s v="Monday"/>
    <s v="Mild Cold"/>
    <s v="Rush Hour"/>
    <s v="Low"/>
    <s v="Morning"/>
    <x v="0"/>
  </r>
  <r>
    <n v="358"/>
    <d v="2011-01-16T00:00:00"/>
    <n v="1"/>
    <n v="0"/>
    <n v="1"/>
    <n v="9"/>
    <b v="0"/>
    <n v="0"/>
    <n v="1"/>
    <n v="0.22"/>
    <n v="0.21210000000000001"/>
    <n v="0.51"/>
    <n v="0.25369999999999998"/>
    <n v="3"/>
    <n v="29"/>
    <n v="32"/>
    <s v="Monday"/>
    <s v="Mild Cold"/>
    <s v="Rush Hour"/>
    <s v="Low"/>
    <s v="Morning"/>
    <x v="0"/>
  </r>
  <r>
    <n v="359"/>
    <d v="2011-01-16T00:00:00"/>
    <n v="1"/>
    <n v="0"/>
    <n v="1"/>
    <n v="10"/>
    <b v="0"/>
    <n v="0"/>
    <n v="1"/>
    <n v="0.22"/>
    <n v="0.21210000000000001"/>
    <n v="0.51"/>
    <n v="0.28360000000000002"/>
    <n v="8"/>
    <n v="71"/>
    <n v="79"/>
    <s v="Monday"/>
    <s v="Mild Cold"/>
    <s v="Normal"/>
    <s v="Medium"/>
    <s v="Morning"/>
    <x v="0"/>
  </r>
  <r>
    <n v="360"/>
    <d v="2011-01-16T00:00:00"/>
    <n v="1"/>
    <n v="0"/>
    <n v="1"/>
    <n v="11"/>
    <b v="0"/>
    <n v="0"/>
    <n v="1"/>
    <n v="0.24"/>
    <n v="0.2273"/>
    <n v="0.44"/>
    <n v="0.25369999999999998"/>
    <n v="23"/>
    <n v="70"/>
    <n v="93"/>
    <s v="Monday"/>
    <s v="Mild Cold"/>
    <s v="Normal"/>
    <s v="Medium"/>
    <s v="Morning"/>
    <x v="0"/>
  </r>
  <r>
    <n v="361"/>
    <d v="2011-01-16T00:00:00"/>
    <n v="1"/>
    <n v="0"/>
    <n v="1"/>
    <n v="12"/>
    <b v="0"/>
    <n v="0"/>
    <n v="1"/>
    <n v="0.24"/>
    <n v="0.21210000000000001"/>
    <n v="0.41"/>
    <n v="0.28360000000000002"/>
    <n v="29"/>
    <n v="75"/>
    <n v="104"/>
    <s v="Monday"/>
    <s v="Mild Cold"/>
    <s v="Normal"/>
    <s v="Medium"/>
    <s v="Afternoon"/>
    <x v="0"/>
  </r>
  <r>
    <n v="362"/>
    <d v="2011-01-16T00:00:00"/>
    <n v="1"/>
    <n v="0"/>
    <n v="1"/>
    <n v="13"/>
    <b v="0"/>
    <n v="0"/>
    <n v="1"/>
    <n v="0.26"/>
    <n v="0.2273"/>
    <n v="0.35"/>
    <n v="0.29849999999999999"/>
    <n v="23"/>
    <n v="95"/>
    <n v="118"/>
    <s v="Monday"/>
    <s v="Mild Cold"/>
    <s v="Normal"/>
    <s v="Medium"/>
    <s v="Afternoon"/>
    <x v="0"/>
  </r>
  <r>
    <n v="363"/>
    <d v="2011-01-16T00:00:00"/>
    <n v="1"/>
    <n v="0"/>
    <n v="1"/>
    <n v="14"/>
    <b v="0"/>
    <n v="0"/>
    <n v="1"/>
    <n v="0.28000000000000003"/>
    <n v="0.2727"/>
    <n v="0.36"/>
    <n v="0.25369999999999998"/>
    <n v="22"/>
    <n v="69"/>
    <n v="91"/>
    <s v="Monday"/>
    <s v="Mild Cold"/>
    <s v="Normal"/>
    <s v="Medium"/>
    <s v="Afternoon"/>
    <x v="0"/>
  </r>
  <r>
    <n v="364"/>
    <d v="2011-01-16T00:00:00"/>
    <n v="1"/>
    <n v="0"/>
    <n v="1"/>
    <n v="15"/>
    <b v="0"/>
    <n v="0"/>
    <n v="1"/>
    <n v="0.26"/>
    <n v="0.2424"/>
    <n v="0.38"/>
    <n v="0.25369999999999998"/>
    <n v="35"/>
    <n v="78"/>
    <n v="113"/>
    <s v="Monday"/>
    <s v="Mild Cold"/>
    <s v="Normal"/>
    <s v="Medium"/>
    <s v="Afternoon"/>
    <x v="0"/>
  </r>
  <r>
    <n v="365"/>
    <d v="2011-01-16T00:00:00"/>
    <n v="1"/>
    <n v="0"/>
    <n v="1"/>
    <n v="16"/>
    <b v="0"/>
    <n v="0"/>
    <n v="1"/>
    <n v="0.24"/>
    <n v="0.2273"/>
    <n v="0.38"/>
    <n v="0.22389999999999999"/>
    <n v="22"/>
    <n v="77"/>
    <n v="99"/>
    <s v="Monday"/>
    <s v="Mild Cold"/>
    <s v="Normal"/>
    <s v="Medium"/>
    <s v="Afternoon"/>
    <x v="0"/>
  </r>
  <r>
    <n v="366"/>
    <d v="2011-01-16T00:00:00"/>
    <n v="1"/>
    <n v="0"/>
    <n v="1"/>
    <n v="17"/>
    <b v="0"/>
    <n v="0"/>
    <n v="1"/>
    <n v="0.22"/>
    <n v="0.21210000000000001"/>
    <n v="0.37"/>
    <n v="0.25369999999999998"/>
    <n v="23"/>
    <n v="82"/>
    <n v="105"/>
    <s v="Monday"/>
    <s v="Mild Cold"/>
    <s v="Rush Hour"/>
    <s v="Medium"/>
    <s v="Afternoon"/>
    <x v="0"/>
  </r>
  <r>
    <n v="367"/>
    <d v="2011-01-16T00:00:00"/>
    <n v="1"/>
    <n v="0"/>
    <n v="1"/>
    <n v="18"/>
    <b v="0"/>
    <n v="0"/>
    <n v="1"/>
    <n v="0.2"/>
    <n v="0.21210000000000001"/>
    <n v="0.4"/>
    <n v="0.16420000000000001"/>
    <n v="11"/>
    <n v="56"/>
    <n v="67"/>
    <s v="Monday"/>
    <s v="Mild Cold"/>
    <s v="Rush Hour"/>
    <s v="Medium"/>
    <s v="Evening"/>
    <x v="0"/>
  </r>
  <r>
    <n v="368"/>
    <d v="2011-01-16T00:00:00"/>
    <n v="1"/>
    <n v="0"/>
    <n v="1"/>
    <n v="19"/>
    <b v="0"/>
    <n v="0"/>
    <n v="1"/>
    <n v="0.18"/>
    <n v="0.19700000000000001"/>
    <n v="0.47"/>
    <n v="0.1343"/>
    <n v="14"/>
    <n v="47"/>
    <n v="61"/>
    <s v="Monday"/>
    <s v="Mild Cold"/>
    <s v="Rush Hour"/>
    <s v="Medium"/>
    <s v="Evening"/>
    <x v="3"/>
  </r>
  <r>
    <n v="369"/>
    <d v="2011-01-16T00:00:00"/>
    <n v="1"/>
    <n v="0"/>
    <n v="1"/>
    <n v="20"/>
    <b v="0"/>
    <n v="0"/>
    <n v="1"/>
    <n v="0.18"/>
    <n v="0.19700000000000001"/>
    <n v="0.47"/>
    <n v="0.16420000000000001"/>
    <n v="7"/>
    <n v="50"/>
    <n v="57"/>
    <s v="Monday"/>
    <s v="Mild Cold"/>
    <s v="Normal"/>
    <s v="Medium"/>
    <s v="Evening"/>
    <x v="3"/>
  </r>
  <r>
    <n v="370"/>
    <d v="2011-01-16T00:00:00"/>
    <n v="1"/>
    <n v="0"/>
    <n v="1"/>
    <n v="21"/>
    <b v="0"/>
    <n v="0"/>
    <n v="1"/>
    <n v="0.18"/>
    <n v="0.19700000000000001"/>
    <n v="0.51"/>
    <n v="0.16420000000000001"/>
    <n v="6"/>
    <n v="22"/>
    <n v="28"/>
    <s v="Monday"/>
    <s v="Mild Cold"/>
    <s v="Normal"/>
    <s v="Low"/>
    <s v="Evening"/>
    <x v="3"/>
  </r>
  <r>
    <n v="371"/>
    <d v="2011-01-16T00:00:00"/>
    <n v="1"/>
    <n v="0"/>
    <n v="1"/>
    <n v="22"/>
    <b v="0"/>
    <n v="0"/>
    <n v="2"/>
    <n v="0.2"/>
    <n v="0.21210000000000001"/>
    <n v="0.49"/>
    <n v="0.1343"/>
    <n v="2"/>
    <n v="19"/>
    <n v="21"/>
    <s v="Monday"/>
    <s v="More Than Mild"/>
    <s v="Normal"/>
    <s v="Low"/>
    <s v="Evening"/>
    <x v="0"/>
  </r>
  <r>
    <n v="372"/>
    <d v="2011-01-16T00:00:00"/>
    <n v="1"/>
    <n v="0"/>
    <n v="1"/>
    <n v="23"/>
    <b v="0"/>
    <n v="0"/>
    <n v="2"/>
    <n v="0.2"/>
    <n v="0.2273"/>
    <n v="0.4"/>
    <n v="0.1045"/>
    <n v="0"/>
    <n v="18"/>
    <n v="18"/>
    <s v="Monday"/>
    <s v="More Than Mild"/>
    <s v="Normal"/>
    <s v="Low"/>
    <s v="Evening"/>
    <x v="0"/>
  </r>
  <r>
    <n v="373"/>
    <d v="2011-01-17T00:00:00"/>
    <n v="1"/>
    <n v="0"/>
    <n v="1"/>
    <n v="0"/>
    <b v="1"/>
    <n v="1"/>
    <n v="2"/>
    <n v="0.2"/>
    <n v="0.19700000000000001"/>
    <n v="0.47"/>
    <n v="0.22389999999999999"/>
    <n v="1"/>
    <n v="16"/>
    <n v="17"/>
    <s v="Tuesday"/>
    <s v="More Than Mild"/>
    <s v="Normal"/>
    <s v="Low"/>
    <s v="Night"/>
    <x v="0"/>
  </r>
  <r>
    <n v="374"/>
    <d v="2011-01-17T00:00:00"/>
    <n v="1"/>
    <n v="0"/>
    <n v="1"/>
    <n v="1"/>
    <b v="1"/>
    <n v="1"/>
    <n v="2"/>
    <n v="0.2"/>
    <n v="0.19700000000000001"/>
    <n v="0.44"/>
    <n v="0.19400000000000001"/>
    <n v="1"/>
    <n v="15"/>
    <n v="16"/>
    <s v="Tuesday"/>
    <s v="More Than Mild"/>
    <s v="Normal"/>
    <s v="Low"/>
    <s v="Night"/>
    <x v="0"/>
  </r>
  <r>
    <n v="375"/>
    <d v="2011-01-17T00:00:00"/>
    <n v="1"/>
    <n v="0"/>
    <n v="1"/>
    <n v="2"/>
    <b v="1"/>
    <n v="1"/>
    <n v="2"/>
    <n v="0.18"/>
    <n v="0.16669999999999999"/>
    <n v="0.43"/>
    <n v="0.25369999999999998"/>
    <n v="0"/>
    <n v="8"/>
    <n v="8"/>
    <s v="Tuesday"/>
    <s v="More Than Mild"/>
    <s v="Normal"/>
    <s v="Low"/>
    <s v="Night"/>
    <x v="3"/>
  </r>
  <r>
    <n v="376"/>
    <d v="2011-01-17T00:00:00"/>
    <n v="1"/>
    <n v="0"/>
    <n v="1"/>
    <n v="3"/>
    <b v="1"/>
    <n v="1"/>
    <n v="2"/>
    <n v="0.18"/>
    <n v="0.18179999999999999"/>
    <n v="0.43"/>
    <n v="0.19400000000000001"/>
    <n v="0"/>
    <n v="2"/>
    <n v="2"/>
    <s v="Tuesday"/>
    <s v="More Than Mild"/>
    <s v="Normal"/>
    <s v="Low"/>
    <s v="Night"/>
    <x v="3"/>
  </r>
  <r>
    <n v="377"/>
    <d v="2011-01-17T00:00:00"/>
    <n v="1"/>
    <n v="0"/>
    <n v="1"/>
    <n v="4"/>
    <b v="1"/>
    <n v="1"/>
    <n v="2"/>
    <n v="0.18"/>
    <n v="0.19700000000000001"/>
    <n v="0.43"/>
    <n v="0.1343"/>
    <n v="1"/>
    <n v="2"/>
    <n v="3"/>
    <s v="Tuesday"/>
    <s v="More Than Mild"/>
    <s v="Normal"/>
    <s v="Low"/>
    <s v="Night"/>
    <x v="3"/>
  </r>
  <r>
    <n v="378"/>
    <d v="2011-01-17T00:00:00"/>
    <n v="1"/>
    <n v="0"/>
    <n v="1"/>
    <n v="5"/>
    <b v="1"/>
    <n v="1"/>
    <n v="2"/>
    <n v="0.18"/>
    <n v="0.19700000000000001"/>
    <n v="0.43"/>
    <n v="0.16420000000000001"/>
    <n v="0"/>
    <n v="1"/>
    <n v="1"/>
    <s v="Tuesday"/>
    <s v="More Than Mild"/>
    <s v="Normal"/>
    <s v="Low"/>
    <s v="Night"/>
    <x v="3"/>
  </r>
  <r>
    <n v="379"/>
    <d v="2011-01-17T00:00:00"/>
    <n v="1"/>
    <n v="0"/>
    <n v="1"/>
    <n v="6"/>
    <b v="1"/>
    <n v="1"/>
    <n v="2"/>
    <n v="0.18"/>
    <n v="0.18179999999999999"/>
    <n v="0.43"/>
    <n v="0.19400000000000001"/>
    <n v="0"/>
    <n v="5"/>
    <n v="5"/>
    <s v="Tuesday"/>
    <s v="More Than Mild"/>
    <s v="Normal"/>
    <s v="Low"/>
    <s v="Morning"/>
    <x v="3"/>
  </r>
  <r>
    <n v="380"/>
    <d v="2011-01-17T00:00:00"/>
    <n v="1"/>
    <n v="0"/>
    <n v="1"/>
    <n v="7"/>
    <b v="1"/>
    <n v="1"/>
    <n v="2"/>
    <n v="0.16"/>
    <n v="0.18179999999999999"/>
    <n v="0.5"/>
    <n v="0.1343"/>
    <n v="4"/>
    <n v="9"/>
    <n v="13"/>
    <s v="Tuesday"/>
    <s v="More Than Mild"/>
    <s v="Rush Hour"/>
    <s v="Low"/>
    <s v="Morning"/>
    <x v="3"/>
  </r>
  <r>
    <n v="381"/>
    <d v="2011-01-17T00:00:00"/>
    <n v="1"/>
    <n v="0"/>
    <n v="1"/>
    <n v="8"/>
    <b v="1"/>
    <n v="1"/>
    <n v="2"/>
    <n v="0.16"/>
    <n v="0.1515"/>
    <n v="0.47"/>
    <n v="0.22389999999999999"/>
    <n v="3"/>
    <n v="30"/>
    <n v="33"/>
    <s v="Tuesday"/>
    <s v="More Than Mild"/>
    <s v="Rush Hour"/>
    <s v="Low"/>
    <s v="Morning"/>
    <x v="3"/>
  </r>
  <r>
    <n v="382"/>
    <d v="2011-01-17T00:00:00"/>
    <n v="1"/>
    <n v="0"/>
    <n v="1"/>
    <n v="9"/>
    <b v="1"/>
    <n v="1"/>
    <n v="2"/>
    <n v="0.16"/>
    <n v="0.1515"/>
    <n v="0.47"/>
    <n v="0.22389999999999999"/>
    <n v="8"/>
    <n v="39"/>
    <n v="47"/>
    <s v="Tuesday"/>
    <s v="More Than Mild"/>
    <s v="Rush Hour"/>
    <s v="Low"/>
    <s v="Morning"/>
    <x v="3"/>
  </r>
  <r>
    <n v="383"/>
    <d v="2011-01-17T00:00:00"/>
    <n v="1"/>
    <n v="0"/>
    <n v="1"/>
    <n v="10"/>
    <b v="1"/>
    <n v="1"/>
    <n v="2"/>
    <n v="0.16"/>
    <n v="0.1515"/>
    <n v="0.5"/>
    <n v="0.25369999999999998"/>
    <n v="7"/>
    <n v="50"/>
    <n v="57"/>
    <s v="Tuesday"/>
    <s v="More Than Mild"/>
    <s v="Normal"/>
    <s v="Medium"/>
    <s v="Morning"/>
    <x v="3"/>
  </r>
  <r>
    <n v="384"/>
    <d v="2011-01-17T00:00:00"/>
    <n v="1"/>
    <n v="0"/>
    <n v="1"/>
    <n v="11"/>
    <b v="1"/>
    <n v="1"/>
    <n v="2"/>
    <n v="0.16"/>
    <n v="0.1515"/>
    <n v="0.55000000000000004"/>
    <n v="0.19400000000000001"/>
    <n v="9"/>
    <n v="55"/>
    <n v="64"/>
    <s v="Tuesday"/>
    <s v="More Than Mild"/>
    <s v="Normal"/>
    <s v="Medium"/>
    <s v="Morning"/>
    <x v="3"/>
  </r>
  <r>
    <n v="385"/>
    <d v="2011-01-17T00:00:00"/>
    <n v="1"/>
    <n v="0"/>
    <n v="1"/>
    <n v="12"/>
    <b v="1"/>
    <n v="1"/>
    <n v="2"/>
    <n v="0.18"/>
    <n v="0.19700000000000001"/>
    <n v="0.47"/>
    <n v="0.1343"/>
    <n v="10"/>
    <n v="70"/>
    <n v="80"/>
    <s v="Tuesday"/>
    <s v="More Than Mild"/>
    <s v="Normal"/>
    <s v="Medium"/>
    <s v="Afternoon"/>
    <x v="3"/>
  </r>
  <r>
    <n v="386"/>
    <d v="2011-01-17T00:00:00"/>
    <n v="1"/>
    <n v="0"/>
    <n v="1"/>
    <n v="13"/>
    <b v="1"/>
    <n v="1"/>
    <n v="2"/>
    <n v="0.18"/>
    <n v="0.19700000000000001"/>
    <n v="0.47"/>
    <n v="0.1343"/>
    <n v="13"/>
    <n v="80"/>
    <n v="93"/>
    <s v="Tuesday"/>
    <s v="More Than Mild"/>
    <s v="Normal"/>
    <s v="Medium"/>
    <s v="Afternoon"/>
    <x v="3"/>
  </r>
  <r>
    <n v="387"/>
    <d v="2011-01-17T00:00:00"/>
    <n v="1"/>
    <n v="0"/>
    <n v="1"/>
    <n v="14"/>
    <b v="1"/>
    <n v="1"/>
    <n v="2"/>
    <n v="0.18"/>
    <n v="0.21210000000000001"/>
    <n v="0.43"/>
    <n v="0.1045"/>
    <n v="12"/>
    <n v="74"/>
    <n v="86"/>
    <s v="Tuesday"/>
    <s v="More Than Mild"/>
    <s v="Normal"/>
    <s v="Medium"/>
    <s v="Afternoon"/>
    <x v="3"/>
  </r>
  <r>
    <n v="388"/>
    <d v="2011-01-17T00:00:00"/>
    <n v="1"/>
    <n v="0"/>
    <n v="1"/>
    <n v="15"/>
    <b v="1"/>
    <n v="1"/>
    <n v="2"/>
    <n v="0.2"/>
    <n v="0.21210000000000001"/>
    <n v="0.47"/>
    <n v="0.16420000000000001"/>
    <n v="21"/>
    <n v="72"/>
    <n v="93"/>
    <s v="Tuesday"/>
    <s v="More Than Mild"/>
    <s v="Normal"/>
    <s v="Medium"/>
    <s v="Afternoon"/>
    <x v="0"/>
  </r>
  <r>
    <n v="389"/>
    <d v="2011-01-17T00:00:00"/>
    <n v="1"/>
    <n v="0"/>
    <n v="1"/>
    <n v="16"/>
    <b v="1"/>
    <n v="1"/>
    <n v="2"/>
    <n v="0.2"/>
    <n v="0.21210000000000001"/>
    <n v="0.47"/>
    <n v="0.16420000000000001"/>
    <n v="6"/>
    <n v="76"/>
    <n v="82"/>
    <s v="Tuesday"/>
    <s v="More Than Mild"/>
    <s v="Normal"/>
    <s v="Medium"/>
    <s v="Afternoon"/>
    <x v="0"/>
  </r>
  <r>
    <n v="390"/>
    <d v="2011-01-17T00:00:00"/>
    <n v="1"/>
    <n v="0"/>
    <n v="1"/>
    <n v="17"/>
    <b v="1"/>
    <n v="1"/>
    <n v="1"/>
    <n v="0.2"/>
    <n v="0.19700000000000001"/>
    <n v="0.51"/>
    <n v="0.19400000000000001"/>
    <n v="4"/>
    <n v="67"/>
    <n v="71"/>
    <s v="Tuesday"/>
    <s v="Mild Cold"/>
    <s v="Rush Hour"/>
    <s v="Medium"/>
    <s v="Afternoon"/>
    <x v="0"/>
  </r>
  <r>
    <n v="391"/>
    <d v="2011-01-17T00:00:00"/>
    <n v="1"/>
    <n v="0"/>
    <n v="1"/>
    <n v="18"/>
    <b v="1"/>
    <n v="1"/>
    <n v="2"/>
    <n v="0.18"/>
    <n v="0.16669999999999999"/>
    <n v="0.55000000000000004"/>
    <n v="0.25369999999999998"/>
    <n v="7"/>
    <n v="85"/>
    <n v="92"/>
    <s v="Tuesday"/>
    <s v="More Than Mild"/>
    <s v="Rush Hour"/>
    <s v="Medium"/>
    <s v="Evening"/>
    <x v="3"/>
  </r>
  <r>
    <n v="392"/>
    <d v="2011-01-17T00:00:00"/>
    <n v="1"/>
    <n v="0"/>
    <n v="1"/>
    <n v="19"/>
    <b v="1"/>
    <n v="1"/>
    <n v="3"/>
    <n v="0.18"/>
    <n v="0.18179999999999999"/>
    <n v="0.59"/>
    <n v="0.19400000000000001"/>
    <n v="2"/>
    <n v="58"/>
    <n v="60"/>
    <s v="Tuesday"/>
    <s v="Dark Cloude"/>
    <s v="Rush Hour"/>
    <s v="Medium"/>
    <s v="Evening"/>
    <x v="3"/>
  </r>
  <r>
    <n v="393"/>
    <d v="2011-01-17T00:00:00"/>
    <n v="1"/>
    <n v="0"/>
    <n v="1"/>
    <n v="20"/>
    <b v="1"/>
    <n v="1"/>
    <n v="3"/>
    <n v="0.16"/>
    <n v="0.1515"/>
    <n v="0.8"/>
    <n v="0.19400000000000001"/>
    <n v="4"/>
    <n v="29"/>
    <n v="33"/>
    <s v="Tuesday"/>
    <s v="Dark Cloude"/>
    <s v="Normal"/>
    <s v="Low"/>
    <s v="Evening"/>
    <x v="3"/>
  </r>
  <r>
    <n v="394"/>
    <d v="2011-01-17T00:00:00"/>
    <n v="1"/>
    <n v="0"/>
    <n v="1"/>
    <n v="21"/>
    <b v="1"/>
    <n v="1"/>
    <n v="3"/>
    <n v="0.16"/>
    <n v="0.1515"/>
    <n v="0.8"/>
    <n v="0.19400000000000001"/>
    <n v="3"/>
    <n v="24"/>
    <n v="27"/>
    <s v="Tuesday"/>
    <s v="Dark Cloude"/>
    <s v="Normal"/>
    <s v="Low"/>
    <s v="Evening"/>
    <x v="3"/>
  </r>
  <r>
    <n v="395"/>
    <d v="2011-01-17T00:00:00"/>
    <n v="1"/>
    <n v="0"/>
    <n v="1"/>
    <n v="22"/>
    <b v="1"/>
    <n v="1"/>
    <n v="3"/>
    <n v="0.14000000000000001"/>
    <n v="0.1212"/>
    <n v="0.93"/>
    <n v="0.25369999999999998"/>
    <n v="0"/>
    <n v="13"/>
    <n v="13"/>
    <s v="Tuesday"/>
    <s v="Dark Cloude"/>
    <s v="Normal"/>
    <s v="Low"/>
    <s v="Evening"/>
    <x v="3"/>
  </r>
  <r>
    <n v="396"/>
    <d v="2011-01-17T00:00:00"/>
    <n v="1"/>
    <n v="0"/>
    <n v="1"/>
    <n v="23"/>
    <b v="1"/>
    <n v="1"/>
    <n v="3"/>
    <n v="0.16"/>
    <n v="0.13639999999999999"/>
    <n v="0.86"/>
    <n v="0.28360000000000002"/>
    <n v="1"/>
    <n v="3"/>
    <n v="4"/>
    <s v="Tuesday"/>
    <s v="Dark Cloude"/>
    <s v="Normal"/>
    <s v="Low"/>
    <s v="Evening"/>
    <x v="3"/>
  </r>
  <r>
    <n v="397"/>
    <d v="2011-01-18T00:00:00"/>
    <n v="1"/>
    <n v="0"/>
    <n v="1"/>
    <n v="12"/>
    <b v="0"/>
    <n v="2"/>
    <n v="2"/>
    <n v="0.2"/>
    <n v="0.18179999999999999"/>
    <n v="0.86"/>
    <n v="0.32840000000000003"/>
    <n v="0"/>
    <n v="3"/>
    <n v="3"/>
    <s v="Wednesday"/>
    <s v="More Than Mild"/>
    <s v="Normal"/>
    <s v="Low"/>
    <s v="Afternoon"/>
    <x v="0"/>
  </r>
  <r>
    <n v="398"/>
    <d v="2011-01-18T00:00:00"/>
    <n v="1"/>
    <n v="0"/>
    <n v="1"/>
    <n v="13"/>
    <b v="0"/>
    <n v="2"/>
    <n v="2"/>
    <n v="0.2"/>
    <n v="0.19700000000000001"/>
    <n v="0.86"/>
    <n v="0.22389999999999999"/>
    <n v="0"/>
    <n v="22"/>
    <n v="22"/>
    <s v="Wednesday"/>
    <s v="More Than Mild"/>
    <s v="Normal"/>
    <s v="Low"/>
    <s v="Afternoon"/>
    <x v="0"/>
  </r>
  <r>
    <n v="399"/>
    <d v="2011-01-18T00:00:00"/>
    <n v="1"/>
    <n v="0"/>
    <n v="1"/>
    <n v="14"/>
    <b v="0"/>
    <n v="2"/>
    <n v="2"/>
    <n v="0.22"/>
    <n v="0.2273"/>
    <n v="0.8"/>
    <n v="0.16420000000000001"/>
    <n v="2"/>
    <n v="26"/>
    <n v="28"/>
    <s v="Wednesday"/>
    <s v="More Than Mild"/>
    <s v="Normal"/>
    <s v="Low"/>
    <s v="Afternoon"/>
    <x v="0"/>
  </r>
  <r>
    <n v="400"/>
    <d v="2011-01-18T00:00:00"/>
    <n v="1"/>
    <n v="0"/>
    <n v="1"/>
    <n v="15"/>
    <b v="0"/>
    <n v="2"/>
    <n v="2"/>
    <n v="0.22"/>
    <n v="0.2273"/>
    <n v="0.87"/>
    <n v="0.16420000000000001"/>
    <n v="3"/>
    <n v="32"/>
    <n v="35"/>
    <s v="Wednesday"/>
    <s v="More Than Mild"/>
    <s v="Normal"/>
    <s v="Low"/>
    <s v="Afternoon"/>
    <x v="0"/>
  </r>
  <r>
    <n v="401"/>
    <d v="2011-01-18T00:00:00"/>
    <n v="1"/>
    <n v="0"/>
    <n v="1"/>
    <n v="16"/>
    <b v="0"/>
    <n v="2"/>
    <n v="2"/>
    <n v="0.22"/>
    <n v="0.2273"/>
    <n v="0.87"/>
    <n v="0.19400000000000001"/>
    <n v="0"/>
    <n v="61"/>
    <n v="61"/>
    <s v="Wednesday"/>
    <s v="More Than Mild"/>
    <s v="Normal"/>
    <s v="Medium"/>
    <s v="Afternoon"/>
    <x v="0"/>
  </r>
  <r>
    <n v="402"/>
    <d v="2011-01-18T00:00:00"/>
    <n v="1"/>
    <n v="0"/>
    <n v="1"/>
    <n v="17"/>
    <b v="0"/>
    <n v="2"/>
    <n v="2"/>
    <n v="0.22"/>
    <n v="0.2273"/>
    <n v="0.82"/>
    <n v="0.19400000000000001"/>
    <n v="1"/>
    <n v="124"/>
    <n v="125"/>
    <s v="Wednesday"/>
    <s v="More Than Mild"/>
    <s v="Rush Hour"/>
    <s v="Medium"/>
    <s v="Afternoon"/>
    <x v="0"/>
  </r>
  <r>
    <n v="403"/>
    <d v="2011-01-18T00:00:00"/>
    <n v="1"/>
    <n v="0"/>
    <n v="1"/>
    <n v="18"/>
    <b v="0"/>
    <n v="2"/>
    <n v="2"/>
    <n v="0.22"/>
    <n v="0.2273"/>
    <n v="0.8"/>
    <n v="0.16420000000000001"/>
    <n v="1"/>
    <n v="132"/>
    <n v="133"/>
    <s v="Wednesday"/>
    <s v="More Than Mild"/>
    <s v="Rush Hour"/>
    <s v="Medium"/>
    <s v="Evening"/>
    <x v="0"/>
  </r>
  <r>
    <n v="404"/>
    <d v="2011-01-18T00:00:00"/>
    <n v="1"/>
    <n v="0"/>
    <n v="1"/>
    <n v="19"/>
    <b v="0"/>
    <n v="2"/>
    <n v="2"/>
    <n v="0.22"/>
    <n v="0.2273"/>
    <n v="0.8"/>
    <n v="0.1343"/>
    <n v="1"/>
    <n v="98"/>
    <n v="99"/>
    <s v="Wednesday"/>
    <s v="More Than Mild"/>
    <s v="Rush Hour"/>
    <s v="Medium"/>
    <s v="Evening"/>
    <x v="0"/>
  </r>
  <r>
    <n v="405"/>
    <d v="2011-01-18T00:00:00"/>
    <n v="1"/>
    <n v="0"/>
    <n v="1"/>
    <n v="20"/>
    <b v="0"/>
    <n v="2"/>
    <n v="2"/>
    <n v="0.22"/>
    <n v="0.2727"/>
    <n v="0.87"/>
    <n v="0"/>
    <n v="0"/>
    <n v="83"/>
    <n v="83"/>
    <s v="Wednesday"/>
    <s v="More Than Mild"/>
    <s v="Normal"/>
    <s v="Medium"/>
    <s v="Evening"/>
    <x v="0"/>
  </r>
  <r>
    <n v="406"/>
    <d v="2011-01-18T00:00:00"/>
    <n v="1"/>
    <n v="0"/>
    <n v="1"/>
    <n v="21"/>
    <b v="0"/>
    <n v="2"/>
    <n v="2"/>
    <n v="0.22"/>
    <n v="0.2424"/>
    <n v="0.93"/>
    <n v="0.1045"/>
    <n v="0"/>
    <n v="41"/>
    <n v="41"/>
    <s v="Wednesday"/>
    <s v="More Than Mild"/>
    <s v="Normal"/>
    <s v="Low"/>
    <s v="Evening"/>
    <x v="0"/>
  </r>
  <r>
    <n v="407"/>
    <d v="2011-01-18T00:00:00"/>
    <n v="1"/>
    <n v="0"/>
    <n v="1"/>
    <n v="22"/>
    <b v="0"/>
    <n v="2"/>
    <n v="2"/>
    <n v="0.22"/>
    <n v="0.2576"/>
    <n v="0.93"/>
    <n v="8.9599999999999999E-2"/>
    <n v="0"/>
    <n v="33"/>
    <n v="33"/>
    <s v="Wednesday"/>
    <s v="More Than Mild"/>
    <s v="Normal"/>
    <s v="Low"/>
    <s v="Evening"/>
    <x v="0"/>
  </r>
  <r>
    <n v="408"/>
    <d v="2011-01-18T00:00:00"/>
    <n v="1"/>
    <n v="0"/>
    <n v="1"/>
    <n v="23"/>
    <b v="0"/>
    <n v="2"/>
    <n v="2"/>
    <n v="0.22"/>
    <n v="0.2727"/>
    <n v="0.93"/>
    <n v="0"/>
    <n v="1"/>
    <n v="19"/>
    <n v="20"/>
    <s v="Wednesday"/>
    <s v="More Than Mild"/>
    <s v="Normal"/>
    <s v="Low"/>
    <s v="Evening"/>
    <x v="0"/>
  </r>
  <r>
    <n v="409"/>
    <d v="2011-01-19T00:00:00"/>
    <n v="1"/>
    <n v="0"/>
    <n v="1"/>
    <n v="0"/>
    <b v="0"/>
    <n v="3"/>
    <n v="2"/>
    <n v="0.22"/>
    <n v="0.2727"/>
    <n v="0.93"/>
    <n v="0"/>
    <n v="0"/>
    <n v="3"/>
    <n v="3"/>
    <s v="Thursday"/>
    <s v="More Than Mild"/>
    <s v="Normal"/>
    <s v="Low"/>
    <s v="Night"/>
    <x v="0"/>
  </r>
  <r>
    <n v="410"/>
    <d v="2011-01-19T00:00:00"/>
    <n v="1"/>
    <n v="0"/>
    <n v="1"/>
    <n v="1"/>
    <b v="0"/>
    <n v="3"/>
    <n v="3"/>
    <n v="0.22"/>
    <n v="0.2273"/>
    <n v="0.93"/>
    <n v="0.1343"/>
    <n v="1"/>
    <n v="6"/>
    <n v="7"/>
    <s v="Thursday"/>
    <s v="Dark Cloude"/>
    <s v="Normal"/>
    <s v="Low"/>
    <s v="Night"/>
    <x v="0"/>
  </r>
  <r>
    <n v="411"/>
    <d v="2011-01-19T00:00:00"/>
    <n v="1"/>
    <n v="0"/>
    <n v="1"/>
    <n v="2"/>
    <b v="0"/>
    <n v="3"/>
    <n v="3"/>
    <n v="0.22"/>
    <n v="0.2273"/>
    <n v="0.93"/>
    <n v="0.1343"/>
    <n v="0"/>
    <n v="3"/>
    <n v="3"/>
    <s v="Thursday"/>
    <s v="Dark Cloude"/>
    <s v="Normal"/>
    <s v="Low"/>
    <s v="Night"/>
    <x v="0"/>
  </r>
  <r>
    <n v="412"/>
    <d v="2011-01-19T00:00:00"/>
    <n v="1"/>
    <n v="0"/>
    <n v="1"/>
    <n v="4"/>
    <b v="0"/>
    <n v="3"/>
    <n v="3"/>
    <n v="0.22"/>
    <n v="0.2273"/>
    <n v="0.93"/>
    <n v="0.1343"/>
    <n v="1"/>
    <n v="1"/>
    <n v="2"/>
    <s v="Thursday"/>
    <s v="Dark Cloude"/>
    <s v="Normal"/>
    <s v="Low"/>
    <s v="Night"/>
    <x v="0"/>
  </r>
  <r>
    <n v="413"/>
    <d v="2011-01-19T00:00:00"/>
    <n v="1"/>
    <n v="0"/>
    <n v="1"/>
    <n v="5"/>
    <b v="0"/>
    <n v="3"/>
    <n v="2"/>
    <n v="0.22"/>
    <n v="0.2576"/>
    <n v="0.93"/>
    <n v="8.9599999999999999E-2"/>
    <n v="0"/>
    <n v="7"/>
    <n v="7"/>
    <s v="Thursday"/>
    <s v="More Than Mild"/>
    <s v="Normal"/>
    <s v="Low"/>
    <s v="Night"/>
    <x v="0"/>
  </r>
  <r>
    <n v="414"/>
    <d v="2011-01-19T00:00:00"/>
    <n v="1"/>
    <n v="0"/>
    <n v="1"/>
    <n v="6"/>
    <b v="0"/>
    <n v="3"/>
    <n v="2"/>
    <n v="0.22"/>
    <n v="0.2576"/>
    <n v="0.93"/>
    <n v="8.9599999999999999E-2"/>
    <n v="0"/>
    <n v="32"/>
    <n v="32"/>
    <s v="Thursday"/>
    <s v="More Than Mild"/>
    <s v="Normal"/>
    <s v="Low"/>
    <s v="Morning"/>
    <x v="0"/>
  </r>
  <r>
    <n v="415"/>
    <d v="2011-01-19T00:00:00"/>
    <n v="1"/>
    <n v="0"/>
    <n v="1"/>
    <n v="7"/>
    <b v="0"/>
    <n v="3"/>
    <n v="2"/>
    <n v="0.24"/>
    <n v="0.2576"/>
    <n v="0.92"/>
    <n v="0.1045"/>
    <n v="1"/>
    <n v="89"/>
    <n v="90"/>
    <s v="Thursday"/>
    <s v="More Than Mild"/>
    <s v="Rush Hour"/>
    <s v="Medium"/>
    <s v="Morning"/>
    <x v="0"/>
  </r>
  <r>
    <n v="416"/>
    <d v="2011-01-19T00:00:00"/>
    <n v="1"/>
    <n v="0"/>
    <n v="1"/>
    <n v="8"/>
    <b v="0"/>
    <n v="3"/>
    <n v="2"/>
    <n v="0.24"/>
    <n v="0.2576"/>
    <n v="0.93"/>
    <n v="0.1045"/>
    <n v="1"/>
    <n v="196"/>
    <n v="197"/>
    <s v="Thursday"/>
    <s v="More Than Mild"/>
    <s v="Rush Hour"/>
    <s v="High"/>
    <s v="Morning"/>
    <x v="0"/>
  </r>
  <r>
    <n v="417"/>
    <d v="2011-01-19T00:00:00"/>
    <n v="1"/>
    <n v="0"/>
    <n v="1"/>
    <n v="9"/>
    <b v="0"/>
    <n v="3"/>
    <n v="2"/>
    <n v="0.24"/>
    <n v="0.2576"/>
    <n v="0.93"/>
    <n v="0.1045"/>
    <n v="2"/>
    <n v="107"/>
    <n v="109"/>
    <s v="Thursday"/>
    <s v="More Than Mild"/>
    <s v="Rush Hour"/>
    <s v="Medium"/>
    <s v="Morning"/>
    <x v="0"/>
  </r>
  <r>
    <n v="418"/>
    <d v="2011-01-19T00:00:00"/>
    <n v="1"/>
    <n v="0"/>
    <n v="1"/>
    <n v="10"/>
    <b v="0"/>
    <n v="3"/>
    <n v="2"/>
    <n v="0.26"/>
    <n v="0.2727"/>
    <n v="0.93"/>
    <n v="0.1343"/>
    <n v="1"/>
    <n v="46"/>
    <n v="47"/>
    <s v="Thursday"/>
    <s v="More Than Mild"/>
    <s v="Normal"/>
    <s v="Low"/>
    <s v="Morning"/>
    <x v="0"/>
  </r>
  <r>
    <n v="419"/>
    <d v="2011-01-19T00:00:00"/>
    <n v="1"/>
    <n v="0"/>
    <n v="1"/>
    <n v="11"/>
    <b v="0"/>
    <n v="3"/>
    <n v="2"/>
    <n v="0.28000000000000003"/>
    <n v="0.30299999999999999"/>
    <n v="0.87"/>
    <n v="8.9599999999999999E-2"/>
    <n v="5"/>
    <n v="47"/>
    <n v="52"/>
    <s v="Thursday"/>
    <s v="More Than Mild"/>
    <s v="Normal"/>
    <s v="Medium"/>
    <s v="Morning"/>
    <x v="0"/>
  </r>
  <r>
    <n v="420"/>
    <d v="2011-01-19T00:00:00"/>
    <n v="1"/>
    <n v="0"/>
    <n v="1"/>
    <n v="12"/>
    <b v="0"/>
    <n v="3"/>
    <n v="2"/>
    <n v="0.3"/>
    <n v="0.31819999999999998"/>
    <n v="0.81"/>
    <n v="8.9599999999999999E-2"/>
    <n v="5"/>
    <n v="65"/>
    <n v="70"/>
    <s v="Thursday"/>
    <s v="More Than Mild"/>
    <s v="Normal"/>
    <s v="Medium"/>
    <s v="Afternoon"/>
    <x v="1"/>
  </r>
  <r>
    <n v="421"/>
    <d v="2011-01-19T00:00:00"/>
    <n v="1"/>
    <n v="0"/>
    <n v="1"/>
    <n v="13"/>
    <b v="0"/>
    <n v="3"/>
    <n v="1"/>
    <n v="0.4"/>
    <n v="0.40910000000000002"/>
    <n v="0.62"/>
    <n v="0.28360000000000002"/>
    <n v="11"/>
    <n v="67"/>
    <n v="78"/>
    <s v="Thursday"/>
    <s v="Mild Cold"/>
    <s v="Normal"/>
    <s v="Medium"/>
    <s v="Afternoon"/>
    <x v="2"/>
  </r>
  <r>
    <n v="422"/>
    <d v="2011-01-19T00:00:00"/>
    <n v="1"/>
    <n v="0"/>
    <n v="1"/>
    <n v="14"/>
    <b v="0"/>
    <n v="3"/>
    <n v="1"/>
    <n v="0.4"/>
    <n v="0.40910000000000002"/>
    <n v="0.57999999999999996"/>
    <n v="0.25369999999999998"/>
    <n v="7"/>
    <n v="68"/>
    <n v="75"/>
    <s v="Thursday"/>
    <s v="Mild Cold"/>
    <s v="Normal"/>
    <s v="Medium"/>
    <s v="Afternoon"/>
    <x v="2"/>
  </r>
  <r>
    <n v="423"/>
    <d v="2011-01-19T00:00:00"/>
    <n v="1"/>
    <n v="0"/>
    <n v="1"/>
    <n v="15"/>
    <b v="0"/>
    <n v="3"/>
    <n v="1"/>
    <n v="0.4"/>
    <n v="0.40910000000000002"/>
    <n v="0.54"/>
    <n v="0.28360000000000002"/>
    <n v="4"/>
    <n v="78"/>
    <n v="82"/>
    <s v="Thursday"/>
    <s v="Mild Cold"/>
    <s v="Normal"/>
    <s v="Medium"/>
    <s v="Afternoon"/>
    <x v="2"/>
  </r>
  <r>
    <n v="424"/>
    <d v="2011-01-19T00:00:00"/>
    <n v="1"/>
    <n v="0"/>
    <n v="1"/>
    <n v="16"/>
    <b v="0"/>
    <n v="3"/>
    <n v="1"/>
    <n v="0.38"/>
    <n v="0.39389999999999997"/>
    <n v="0.57999999999999996"/>
    <n v="0.3881"/>
    <n v="10"/>
    <n v="94"/>
    <n v="104"/>
    <s v="Thursday"/>
    <s v="Mild Cold"/>
    <s v="Normal"/>
    <s v="Medium"/>
    <s v="Afternoon"/>
    <x v="1"/>
  </r>
  <r>
    <n v="425"/>
    <d v="2011-01-19T00:00:00"/>
    <n v="1"/>
    <n v="0"/>
    <n v="1"/>
    <n v="17"/>
    <b v="0"/>
    <n v="3"/>
    <n v="1"/>
    <n v="0.36"/>
    <n v="0.33329999999999999"/>
    <n v="0.56999999999999995"/>
    <n v="0.32840000000000003"/>
    <n v="7"/>
    <n v="190"/>
    <n v="197"/>
    <s v="Thursday"/>
    <s v="Mild Cold"/>
    <s v="Rush Hour"/>
    <s v="High"/>
    <s v="Afternoon"/>
    <x v="1"/>
  </r>
  <r>
    <n v="426"/>
    <d v="2011-01-19T00:00:00"/>
    <n v="1"/>
    <n v="0"/>
    <n v="1"/>
    <n v="18"/>
    <b v="0"/>
    <n v="3"/>
    <n v="1"/>
    <n v="0.34"/>
    <n v="0.31819999999999998"/>
    <n v="0.61"/>
    <n v="0.28360000000000002"/>
    <n v="5"/>
    <n v="156"/>
    <n v="161"/>
    <s v="Thursday"/>
    <s v="Mild Cold"/>
    <s v="Rush Hour"/>
    <s v="High"/>
    <s v="Evening"/>
    <x v="1"/>
  </r>
  <r>
    <n v="427"/>
    <d v="2011-01-19T00:00:00"/>
    <n v="1"/>
    <n v="0"/>
    <n v="1"/>
    <n v="19"/>
    <b v="0"/>
    <n v="3"/>
    <n v="1"/>
    <n v="0.32"/>
    <n v="0.28789999999999999"/>
    <n v="0.56999999999999995"/>
    <n v="0.41789999999999999"/>
    <n v="4"/>
    <n v="108"/>
    <n v="112"/>
    <s v="Thursday"/>
    <s v="Mild Cold"/>
    <s v="Rush Hour"/>
    <s v="Medium"/>
    <s v="Evening"/>
    <x v="1"/>
  </r>
  <r>
    <n v="428"/>
    <d v="2011-01-19T00:00:00"/>
    <n v="1"/>
    <n v="0"/>
    <n v="1"/>
    <n v="20"/>
    <b v="0"/>
    <n v="3"/>
    <n v="1"/>
    <n v="0.32"/>
    <n v="0.30299999999999999"/>
    <n v="0.49"/>
    <n v="0.29849999999999999"/>
    <n v="2"/>
    <n v="74"/>
    <n v="76"/>
    <s v="Thursday"/>
    <s v="Mild Cold"/>
    <s v="Normal"/>
    <s v="Medium"/>
    <s v="Evening"/>
    <x v="1"/>
  </r>
  <r>
    <n v="429"/>
    <d v="2011-01-19T00:00:00"/>
    <n v="1"/>
    <n v="0"/>
    <n v="1"/>
    <n v="21"/>
    <b v="0"/>
    <n v="3"/>
    <n v="1"/>
    <n v="0.32"/>
    <n v="0.28789999999999999"/>
    <n v="0.49"/>
    <n v="0.41789999999999999"/>
    <n v="4"/>
    <n v="55"/>
    <n v="59"/>
    <s v="Thursday"/>
    <s v="Mild Cold"/>
    <s v="Normal"/>
    <s v="Medium"/>
    <s v="Evening"/>
    <x v="1"/>
  </r>
  <r>
    <n v="430"/>
    <d v="2011-01-19T00:00:00"/>
    <n v="1"/>
    <n v="0"/>
    <n v="1"/>
    <n v="22"/>
    <b v="0"/>
    <n v="3"/>
    <n v="1"/>
    <n v="0.3"/>
    <n v="0.30299999999999999"/>
    <n v="0.52"/>
    <n v="0.16420000000000001"/>
    <n v="6"/>
    <n v="53"/>
    <n v="59"/>
    <s v="Thursday"/>
    <s v="Mild Cold"/>
    <s v="Normal"/>
    <s v="Medium"/>
    <s v="Evening"/>
    <x v="1"/>
  </r>
  <r>
    <n v="431"/>
    <d v="2011-01-19T00:00:00"/>
    <n v="1"/>
    <n v="0"/>
    <n v="1"/>
    <n v="23"/>
    <b v="0"/>
    <n v="3"/>
    <n v="1"/>
    <n v="0.3"/>
    <n v="0.2727"/>
    <n v="0.52"/>
    <n v="0.4627"/>
    <n v="1"/>
    <n v="27"/>
    <n v="28"/>
    <s v="Thursday"/>
    <s v="Mild Cold"/>
    <s v="Normal"/>
    <s v="Low"/>
    <s v="Evening"/>
    <x v="1"/>
  </r>
  <r>
    <n v="432"/>
    <d v="2011-01-20T00:00:00"/>
    <n v="1"/>
    <n v="0"/>
    <n v="1"/>
    <n v="0"/>
    <b v="0"/>
    <n v="4"/>
    <n v="1"/>
    <n v="0.26"/>
    <n v="0.2273"/>
    <n v="0.56000000000000005"/>
    <n v="0.3881"/>
    <n v="5"/>
    <n v="8"/>
    <n v="13"/>
    <s v="Friday"/>
    <s v="Mild Cold"/>
    <s v="Normal"/>
    <s v="Low"/>
    <s v="Night"/>
    <x v="0"/>
  </r>
  <r>
    <n v="433"/>
    <d v="2011-01-20T00:00:00"/>
    <n v="1"/>
    <n v="0"/>
    <n v="1"/>
    <n v="1"/>
    <b v="0"/>
    <n v="4"/>
    <n v="1"/>
    <n v="0.26"/>
    <n v="0.2727"/>
    <n v="0.56000000000000005"/>
    <n v="0"/>
    <n v="2"/>
    <n v="3"/>
    <n v="5"/>
    <s v="Friday"/>
    <s v="Mild Cold"/>
    <s v="Normal"/>
    <s v="Low"/>
    <s v="Night"/>
    <x v="0"/>
  </r>
  <r>
    <n v="434"/>
    <d v="2011-01-20T00:00:00"/>
    <n v="1"/>
    <n v="0"/>
    <n v="1"/>
    <n v="2"/>
    <b v="0"/>
    <n v="4"/>
    <n v="1"/>
    <n v="0.26"/>
    <n v="0.2727"/>
    <n v="0.56000000000000005"/>
    <n v="0"/>
    <n v="0"/>
    <n v="2"/>
    <n v="2"/>
    <s v="Friday"/>
    <s v="Mild Cold"/>
    <s v="Normal"/>
    <s v="Low"/>
    <s v="Night"/>
    <x v="0"/>
  </r>
  <r>
    <n v="435"/>
    <d v="2011-01-20T00:00:00"/>
    <n v="1"/>
    <n v="0"/>
    <n v="1"/>
    <n v="3"/>
    <b v="0"/>
    <n v="4"/>
    <n v="1"/>
    <n v="0.26"/>
    <n v="0.2576"/>
    <n v="0.56000000000000005"/>
    <n v="0.16420000000000001"/>
    <n v="0"/>
    <n v="1"/>
    <n v="1"/>
    <s v="Friday"/>
    <s v="Mild Cold"/>
    <s v="Normal"/>
    <s v="Low"/>
    <s v="Night"/>
    <x v="0"/>
  </r>
  <r>
    <n v="436"/>
    <d v="2011-01-20T00:00:00"/>
    <n v="1"/>
    <n v="0"/>
    <n v="1"/>
    <n v="4"/>
    <b v="0"/>
    <n v="4"/>
    <n v="1"/>
    <n v="0.26"/>
    <n v="0.2576"/>
    <n v="0.56000000000000005"/>
    <n v="0.16420000000000001"/>
    <n v="0"/>
    <n v="1"/>
    <n v="1"/>
    <s v="Friday"/>
    <s v="Mild Cold"/>
    <s v="Normal"/>
    <s v="Low"/>
    <s v="Night"/>
    <x v="0"/>
  </r>
  <r>
    <n v="437"/>
    <d v="2011-01-20T00:00:00"/>
    <n v="1"/>
    <n v="0"/>
    <n v="1"/>
    <n v="5"/>
    <b v="0"/>
    <n v="4"/>
    <n v="1"/>
    <n v="0.24"/>
    <n v="0.2273"/>
    <n v="0.6"/>
    <n v="0.22389999999999999"/>
    <n v="0"/>
    <n v="6"/>
    <n v="6"/>
    <s v="Friday"/>
    <s v="Mild Cold"/>
    <s v="Normal"/>
    <s v="Low"/>
    <s v="Night"/>
    <x v="0"/>
  </r>
  <r>
    <n v="438"/>
    <d v="2011-01-20T00:00:00"/>
    <n v="1"/>
    <n v="0"/>
    <n v="1"/>
    <n v="6"/>
    <b v="0"/>
    <n v="4"/>
    <n v="1"/>
    <n v="0.22"/>
    <n v="0.21210000000000001"/>
    <n v="0.6"/>
    <n v="0.22389999999999999"/>
    <n v="0"/>
    <n v="35"/>
    <n v="35"/>
    <s v="Friday"/>
    <s v="Mild Cold"/>
    <s v="Normal"/>
    <s v="Low"/>
    <s v="Morning"/>
    <x v="0"/>
  </r>
  <r>
    <n v="439"/>
    <d v="2011-01-20T00:00:00"/>
    <n v="1"/>
    <n v="0"/>
    <n v="1"/>
    <n v="7"/>
    <b v="0"/>
    <n v="4"/>
    <n v="1"/>
    <n v="0.22"/>
    <n v="0.21210000000000001"/>
    <n v="0.55000000000000004"/>
    <n v="0.22389999999999999"/>
    <n v="1"/>
    <n v="100"/>
    <n v="101"/>
    <s v="Friday"/>
    <s v="Mild Cold"/>
    <s v="Rush Hour"/>
    <s v="Medium"/>
    <s v="Morning"/>
    <x v="0"/>
  </r>
  <r>
    <n v="440"/>
    <d v="2011-01-20T00:00:00"/>
    <n v="1"/>
    <n v="0"/>
    <n v="1"/>
    <n v="8"/>
    <b v="0"/>
    <n v="4"/>
    <n v="1"/>
    <n v="0.22"/>
    <n v="0.21210000000000001"/>
    <n v="0.55000000000000004"/>
    <n v="0.28360000000000002"/>
    <n v="2"/>
    <n v="247"/>
    <n v="249"/>
    <s v="Friday"/>
    <s v="Mild Cold"/>
    <s v="Rush Hour"/>
    <s v="High"/>
    <s v="Morning"/>
    <x v="0"/>
  </r>
  <r>
    <n v="441"/>
    <d v="2011-01-20T00:00:00"/>
    <n v="1"/>
    <n v="0"/>
    <n v="1"/>
    <n v="9"/>
    <b v="0"/>
    <n v="4"/>
    <n v="2"/>
    <n v="0.24"/>
    <n v="0.2273"/>
    <n v="0.52"/>
    <n v="0.22389999999999999"/>
    <n v="3"/>
    <n v="140"/>
    <n v="143"/>
    <s v="Friday"/>
    <s v="More Than Mild"/>
    <s v="Rush Hour"/>
    <s v="Medium"/>
    <s v="Morning"/>
    <x v="0"/>
  </r>
  <r>
    <n v="442"/>
    <d v="2011-01-20T00:00:00"/>
    <n v="1"/>
    <n v="0"/>
    <n v="1"/>
    <n v="10"/>
    <b v="0"/>
    <n v="4"/>
    <n v="1"/>
    <n v="0.26"/>
    <n v="0.2273"/>
    <n v="0.48"/>
    <n v="0.29849999999999999"/>
    <n v="1"/>
    <n v="56"/>
    <n v="57"/>
    <s v="Friday"/>
    <s v="Mild Cold"/>
    <s v="Normal"/>
    <s v="Medium"/>
    <s v="Morning"/>
    <x v="0"/>
  </r>
  <r>
    <n v="443"/>
    <d v="2011-01-20T00:00:00"/>
    <n v="1"/>
    <n v="0"/>
    <n v="1"/>
    <n v="11"/>
    <b v="0"/>
    <n v="4"/>
    <n v="2"/>
    <n v="0.28000000000000003"/>
    <n v="0.2727"/>
    <n v="0.45"/>
    <n v="0.16420000000000001"/>
    <n v="5"/>
    <n v="63"/>
    <n v="68"/>
    <s v="Friday"/>
    <s v="More Than Mild"/>
    <s v="Normal"/>
    <s v="Medium"/>
    <s v="Morning"/>
    <x v="0"/>
  </r>
  <r>
    <n v="444"/>
    <d v="2011-01-20T00:00:00"/>
    <n v="1"/>
    <n v="0"/>
    <n v="1"/>
    <n v="12"/>
    <b v="0"/>
    <n v="4"/>
    <n v="2"/>
    <n v="0.3"/>
    <n v="0.33329999999999999"/>
    <n v="0.42"/>
    <n v="0"/>
    <n v="7"/>
    <n v="77"/>
    <n v="84"/>
    <s v="Friday"/>
    <s v="More Than Mild"/>
    <s v="Normal"/>
    <s v="Medium"/>
    <s v="Afternoon"/>
    <x v="1"/>
  </r>
  <r>
    <n v="445"/>
    <d v="2011-01-20T00:00:00"/>
    <n v="1"/>
    <n v="0"/>
    <n v="1"/>
    <n v="13"/>
    <b v="0"/>
    <n v="4"/>
    <n v="2"/>
    <n v="0.28000000000000003"/>
    <n v="0.28789999999999999"/>
    <n v="0.45"/>
    <n v="0.1045"/>
    <n v="12"/>
    <n v="86"/>
    <n v="98"/>
    <s v="Friday"/>
    <s v="More Than Mild"/>
    <s v="Normal"/>
    <s v="Medium"/>
    <s v="Afternoon"/>
    <x v="0"/>
  </r>
  <r>
    <n v="446"/>
    <d v="2011-01-20T00:00:00"/>
    <n v="1"/>
    <n v="0"/>
    <n v="1"/>
    <n v="14"/>
    <b v="0"/>
    <n v="4"/>
    <n v="2"/>
    <n v="0.3"/>
    <n v="0.30299999999999999"/>
    <n v="0.45"/>
    <n v="0.1343"/>
    <n v="6"/>
    <n v="75"/>
    <n v="81"/>
    <s v="Friday"/>
    <s v="More Than Mild"/>
    <s v="Normal"/>
    <s v="Medium"/>
    <s v="Afternoon"/>
    <x v="1"/>
  </r>
  <r>
    <n v="447"/>
    <d v="2011-01-20T00:00:00"/>
    <n v="1"/>
    <n v="0"/>
    <n v="1"/>
    <n v="15"/>
    <b v="0"/>
    <n v="4"/>
    <n v="2"/>
    <n v="0.32"/>
    <n v="0.31819999999999998"/>
    <n v="0.45"/>
    <n v="0.19400000000000001"/>
    <n v="8"/>
    <n v="62"/>
    <n v="70"/>
    <s v="Friday"/>
    <s v="More Than Mild"/>
    <s v="Normal"/>
    <s v="Medium"/>
    <s v="Afternoon"/>
    <x v="1"/>
  </r>
  <r>
    <n v="448"/>
    <d v="2011-01-20T00:00:00"/>
    <n v="1"/>
    <n v="0"/>
    <n v="1"/>
    <n v="16"/>
    <b v="0"/>
    <n v="4"/>
    <n v="2"/>
    <n v="0.3"/>
    <n v="0.30299999999999999"/>
    <n v="0.49"/>
    <n v="0.1343"/>
    <n v="8"/>
    <n v="83"/>
    <n v="91"/>
    <s v="Friday"/>
    <s v="More Than Mild"/>
    <s v="Normal"/>
    <s v="Medium"/>
    <s v="Afternoon"/>
    <x v="1"/>
  </r>
  <r>
    <n v="449"/>
    <d v="2011-01-20T00:00:00"/>
    <n v="1"/>
    <n v="0"/>
    <n v="1"/>
    <n v="17"/>
    <b v="0"/>
    <n v="4"/>
    <n v="2"/>
    <n v="0.3"/>
    <n v="0.31819999999999998"/>
    <n v="0.49"/>
    <n v="0.1045"/>
    <n v="8"/>
    <n v="207"/>
    <n v="215"/>
    <s v="Friday"/>
    <s v="More Than Mild"/>
    <s v="Rush Hour"/>
    <s v="High"/>
    <s v="Afternoon"/>
    <x v="1"/>
  </r>
  <r>
    <n v="450"/>
    <d v="2011-01-20T00:00:00"/>
    <n v="1"/>
    <n v="0"/>
    <n v="1"/>
    <n v="18"/>
    <b v="0"/>
    <n v="4"/>
    <n v="2"/>
    <n v="0.26"/>
    <n v="0.2576"/>
    <n v="0.56000000000000005"/>
    <n v="0.19400000000000001"/>
    <n v="1"/>
    <n v="184"/>
    <n v="185"/>
    <s v="Friday"/>
    <s v="More Than Mild"/>
    <s v="Rush Hour"/>
    <s v="High"/>
    <s v="Evening"/>
    <x v="0"/>
  </r>
  <r>
    <n v="451"/>
    <d v="2011-01-20T00:00:00"/>
    <n v="1"/>
    <n v="0"/>
    <n v="1"/>
    <n v="19"/>
    <b v="0"/>
    <n v="4"/>
    <n v="1"/>
    <n v="0.26"/>
    <n v="0.2273"/>
    <n v="0.56000000000000005"/>
    <n v="0.32840000000000003"/>
    <n v="6"/>
    <n v="146"/>
    <n v="152"/>
    <s v="Friday"/>
    <s v="Mild Cold"/>
    <s v="Rush Hour"/>
    <s v="High"/>
    <s v="Evening"/>
    <x v="0"/>
  </r>
  <r>
    <n v="452"/>
    <d v="2011-01-20T00:00:00"/>
    <n v="1"/>
    <n v="0"/>
    <n v="1"/>
    <n v="20"/>
    <b v="0"/>
    <n v="4"/>
    <n v="2"/>
    <n v="0.26"/>
    <n v="0.2424"/>
    <n v="0.6"/>
    <n v="0.28360000000000002"/>
    <n v="2"/>
    <n v="124"/>
    <n v="126"/>
    <s v="Friday"/>
    <s v="More Than Mild"/>
    <s v="Normal"/>
    <s v="Medium"/>
    <s v="Evening"/>
    <x v="0"/>
  </r>
  <r>
    <n v="453"/>
    <d v="2011-01-20T00:00:00"/>
    <n v="1"/>
    <n v="0"/>
    <n v="1"/>
    <n v="21"/>
    <b v="0"/>
    <n v="4"/>
    <n v="2"/>
    <n v="0.24"/>
    <n v="0.2273"/>
    <n v="0.6"/>
    <n v="0.25369999999999998"/>
    <n v="3"/>
    <n v="54"/>
    <n v="57"/>
    <s v="Friday"/>
    <s v="More Than Mild"/>
    <s v="Normal"/>
    <s v="Medium"/>
    <s v="Evening"/>
    <x v="0"/>
  </r>
  <r>
    <n v="454"/>
    <d v="2011-01-20T00:00:00"/>
    <n v="1"/>
    <n v="0"/>
    <n v="1"/>
    <n v="22"/>
    <b v="0"/>
    <n v="4"/>
    <n v="2"/>
    <n v="0.24"/>
    <n v="0.21210000000000001"/>
    <n v="0.65"/>
    <n v="0.28360000000000002"/>
    <n v="0"/>
    <n v="56"/>
    <n v="56"/>
    <s v="Friday"/>
    <s v="More Than Mild"/>
    <s v="Normal"/>
    <s v="Medium"/>
    <s v="Evening"/>
    <x v="0"/>
  </r>
  <r>
    <n v="455"/>
    <d v="2011-01-20T00:00:00"/>
    <n v="1"/>
    <n v="0"/>
    <n v="1"/>
    <n v="23"/>
    <b v="0"/>
    <n v="4"/>
    <n v="2"/>
    <n v="0.24"/>
    <n v="0.21210000000000001"/>
    <n v="0.65"/>
    <n v="0.32840000000000003"/>
    <n v="3"/>
    <n v="28"/>
    <n v="31"/>
    <s v="Friday"/>
    <s v="More Than Mild"/>
    <s v="Normal"/>
    <s v="Low"/>
    <s v="Evening"/>
    <x v="0"/>
  </r>
  <r>
    <n v="456"/>
    <d v="2011-01-21T00:00:00"/>
    <n v="1"/>
    <n v="0"/>
    <n v="1"/>
    <n v="0"/>
    <b v="0"/>
    <n v="5"/>
    <n v="2"/>
    <n v="0.24"/>
    <n v="0.2273"/>
    <n v="0.7"/>
    <n v="0.25369999999999998"/>
    <n v="1"/>
    <n v="20"/>
    <n v="21"/>
    <s v="Saturday"/>
    <s v="More Than Mild"/>
    <s v="Normal"/>
    <s v="Low"/>
    <s v="Night"/>
    <x v="0"/>
  </r>
  <r>
    <n v="457"/>
    <d v="2011-01-21T00:00:00"/>
    <n v="1"/>
    <n v="0"/>
    <n v="1"/>
    <n v="1"/>
    <b v="0"/>
    <n v="5"/>
    <n v="2"/>
    <n v="0.24"/>
    <n v="0.2273"/>
    <n v="0.7"/>
    <n v="0.25369999999999998"/>
    <n v="0"/>
    <n v="6"/>
    <n v="6"/>
    <s v="Saturday"/>
    <s v="More Than Mild"/>
    <s v="Normal"/>
    <s v="Low"/>
    <s v="Night"/>
    <x v="0"/>
  </r>
  <r>
    <n v="458"/>
    <d v="2011-01-21T00:00:00"/>
    <n v="1"/>
    <n v="0"/>
    <n v="1"/>
    <n v="2"/>
    <b v="0"/>
    <n v="5"/>
    <n v="3"/>
    <n v="0.24"/>
    <n v="0.2424"/>
    <n v="0.75"/>
    <n v="0.16420000000000001"/>
    <n v="0"/>
    <n v="2"/>
    <n v="2"/>
    <s v="Saturday"/>
    <s v="Dark Cloude"/>
    <s v="Normal"/>
    <s v="Low"/>
    <s v="Night"/>
    <x v="0"/>
  </r>
  <r>
    <n v="459"/>
    <d v="2011-01-21T00:00:00"/>
    <n v="1"/>
    <n v="0"/>
    <n v="1"/>
    <n v="3"/>
    <b v="0"/>
    <n v="5"/>
    <n v="3"/>
    <n v="0.22"/>
    <n v="0.21210000000000001"/>
    <n v="0.8"/>
    <n v="0.29849999999999999"/>
    <n v="0"/>
    <n v="1"/>
    <n v="1"/>
    <s v="Saturday"/>
    <s v="Dark Cloude"/>
    <s v="Normal"/>
    <s v="Low"/>
    <s v="Night"/>
    <x v="0"/>
  </r>
  <r>
    <n v="460"/>
    <d v="2011-01-21T00:00:00"/>
    <n v="1"/>
    <n v="0"/>
    <n v="1"/>
    <n v="4"/>
    <b v="0"/>
    <n v="5"/>
    <n v="2"/>
    <n v="0.22"/>
    <n v="0.2576"/>
    <n v="0.87"/>
    <n v="8.9599999999999999E-2"/>
    <n v="0"/>
    <n v="1"/>
    <n v="1"/>
    <s v="Saturday"/>
    <s v="More Than Mild"/>
    <s v="Normal"/>
    <s v="Low"/>
    <s v="Night"/>
    <x v="0"/>
  </r>
  <r>
    <n v="461"/>
    <d v="2011-01-21T00:00:00"/>
    <n v="1"/>
    <n v="0"/>
    <n v="1"/>
    <n v="5"/>
    <b v="0"/>
    <n v="5"/>
    <n v="1"/>
    <n v="0.24"/>
    <n v="0.19700000000000001"/>
    <n v="0.6"/>
    <n v="0.41789999999999999"/>
    <n v="1"/>
    <n v="4"/>
    <n v="5"/>
    <s v="Saturday"/>
    <s v="Mild Cold"/>
    <s v="Normal"/>
    <s v="Low"/>
    <s v="Night"/>
    <x v="0"/>
  </r>
  <r>
    <n v="462"/>
    <d v="2011-01-21T00:00:00"/>
    <n v="1"/>
    <n v="0"/>
    <n v="1"/>
    <n v="6"/>
    <b v="0"/>
    <n v="5"/>
    <n v="1"/>
    <n v="0.22"/>
    <n v="0.21210000000000001"/>
    <n v="0.55000000000000004"/>
    <n v="0.25369999999999998"/>
    <n v="0"/>
    <n v="27"/>
    <n v="27"/>
    <s v="Saturday"/>
    <s v="Mild Cold"/>
    <s v="Normal"/>
    <s v="Low"/>
    <s v="Morning"/>
    <x v="0"/>
  </r>
  <r>
    <n v="463"/>
    <d v="2011-01-21T00:00:00"/>
    <n v="1"/>
    <n v="0"/>
    <n v="1"/>
    <n v="7"/>
    <b v="0"/>
    <n v="5"/>
    <n v="1"/>
    <n v="0.2"/>
    <n v="0.18179999999999999"/>
    <n v="0.51"/>
    <n v="0.28360000000000002"/>
    <n v="2"/>
    <n v="66"/>
    <n v="68"/>
    <s v="Saturday"/>
    <s v="Mild Cold"/>
    <s v="Rush Hour"/>
    <s v="Medium"/>
    <s v="Morning"/>
    <x v="0"/>
  </r>
  <r>
    <n v="464"/>
    <d v="2011-01-21T00:00:00"/>
    <n v="1"/>
    <n v="0"/>
    <n v="1"/>
    <n v="8"/>
    <b v="0"/>
    <n v="5"/>
    <n v="1"/>
    <n v="0.2"/>
    <n v="0.18179999999999999"/>
    <n v="0.47"/>
    <n v="0.32840000000000003"/>
    <n v="7"/>
    <n v="210"/>
    <n v="217"/>
    <s v="Saturday"/>
    <s v="Mild Cold"/>
    <s v="Rush Hour"/>
    <s v="High"/>
    <s v="Morning"/>
    <x v="0"/>
  </r>
  <r>
    <n v="465"/>
    <d v="2011-01-21T00:00:00"/>
    <n v="1"/>
    <n v="0"/>
    <n v="1"/>
    <n v="9"/>
    <b v="0"/>
    <n v="5"/>
    <n v="1"/>
    <n v="0.2"/>
    <n v="0.18179999999999999"/>
    <n v="0.51"/>
    <n v="0.35820000000000002"/>
    <n v="7"/>
    <n v="159"/>
    <n v="166"/>
    <s v="Saturday"/>
    <s v="Mild Cold"/>
    <s v="Rush Hour"/>
    <s v="High"/>
    <s v="Morning"/>
    <x v="0"/>
  </r>
  <r>
    <n v="466"/>
    <d v="2011-01-21T00:00:00"/>
    <n v="1"/>
    <n v="0"/>
    <n v="1"/>
    <n v="10"/>
    <b v="0"/>
    <n v="5"/>
    <n v="1"/>
    <n v="0.2"/>
    <n v="0.16669999999999999"/>
    <n v="0.47"/>
    <n v="0.4627"/>
    <n v="6"/>
    <n v="57"/>
    <n v="63"/>
    <s v="Saturday"/>
    <s v="Mild Cold"/>
    <s v="Normal"/>
    <s v="Medium"/>
    <s v="Morning"/>
    <x v="0"/>
  </r>
  <r>
    <n v="467"/>
    <d v="2011-01-21T00:00:00"/>
    <n v="1"/>
    <n v="0"/>
    <n v="1"/>
    <n v="11"/>
    <b v="0"/>
    <n v="5"/>
    <n v="1"/>
    <n v="0.22"/>
    <n v="0.18179999999999999"/>
    <n v="0.41"/>
    <n v="0.4627"/>
    <n v="6"/>
    <n v="53"/>
    <n v="59"/>
    <s v="Saturday"/>
    <s v="Mild Cold"/>
    <s v="Normal"/>
    <s v="Medium"/>
    <s v="Morning"/>
    <x v="0"/>
  </r>
  <r>
    <n v="468"/>
    <d v="2011-01-21T00:00:00"/>
    <n v="1"/>
    <n v="0"/>
    <n v="1"/>
    <n v="12"/>
    <b v="0"/>
    <n v="5"/>
    <n v="1"/>
    <n v="0.22"/>
    <n v="0.18179999999999999"/>
    <n v="0.27"/>
    <n v="0.58209999999999995"/>
    <n v="11"/>
    <n v="67"/>
    <n v="78"/>
    <s v="Saturday"/>
    <s v="Mild Cold"/>
    <s v="Normal"/>
    <s v="Medium"/>
    <s v="Afternoon"/>
    <x v="0"/>
  </r>
  <r>
    <n v="469"/>
    <d v="2011-01-21T00:00:00"/>
    <n v="1"/>
    <n v="0"/>
    <n v="1"/>
    <n v="13"/>
    <b v="0"/>
    <n v="5"/>
    <n v="1"/>
    <n v="0.2"/>
    <n v="0.1515"/>
    <n v="0.21"/>
    <n v="0.58209999999999995"/>
    <n v="8"/>
    <n v="65"/>
    <n v="73"/>
    <s v="Saturday"/>
    <s v="Mild Cold"/>
    <s v="Normal"/>
    <s v="Medium"/>
    <s v="Afternoon"/>
    <x v="0"/>
  </r>
  <r>
    <n v="470"/>
    <d v="2011-01-21T00:00:00"/>
    <n v="1"/>
    <n v="0"/>
    <n v="1"/>
    <n v="14"/>
    <b v="0"/>
    <n v="5"/>
    <n v="1"/>
    <n v="0.2"/>
    <n v="0.1515"/>
    <n v="0.25"/>
    <n v="0.52239999999999998"/>
    <n v="6"/>
    <n v="56"/>
    <n v="62"/>
    <s v="Saturday"/>
    <s v="Mild Cold"/>
    <s v="Normal"/>
    <s v="Medium"/>
    <s v="Afternoon"/>
    <x v="0"/>
  </r>
  <r>
    <n v="471"/>
    <d v="2011-01-21T00:00:00"/>
    <n v="1"/>
    <n v="0"/>
    <n v="1"/>
    <n v="15"/>
    <b v="0"/>
    <n v="5"/>
    <n v="1"/>
    <n v="0.16"/>
    <n v="0.1212"/>
    <n v="0.26"/>
    <n v="0.44779999999999998"/>
    <n v="4"/>
    <n v="61"/>
    <n v="65"/>
    <s v="Saturday"/>
    <s v="Mild Cold"/>
    <s v="Normal"/>
    <s v="Medium"/>
    <s v="Afternoon"/>
    <x v="3"/>
  </r>
  <r>
    <n v="472"/>
    <d v="2011-01-21T00:00:00"/>
    <n v="1"/>
    <n v="0"/>
    <n v="1"/>
    <n v="16"/>
    <b v="0"/>
    <n v="5"/>
    <n v="1"/>
    <n v="0.16"/>
    <n v="0.13639999999999999"/>
    <n v="0.26"/>
    <n v="0.35820000000000002"/>
    <n v="0"/>
    <n v="97"/>
    <n v="97"/>
    <s v="Saturday"/>
    <s v="Mild Cold"/>
    <s v="Normal"/>
    <s v="Medium"/>
    <s v="Afternoon"/>
    <x v="3"/>
  </r>
  <r>
    <n v="473"/>
    <d v="2011-01-21T00:00:00"/>
    <n v="1"/>
    <n v="0"/>
    <n v="1"/>
    <n v="17"/>
    <b v="0"/>
    <n v="5"/>
    <n v="1"/>
    <n v="0.14000000000000001"/>
    <n v="0.1212"/>
    <n v="0.28000000000000003"/>
    <n v="0.35820000000000002"/>
    <n v="10"/>
    <n v="151"/>
    <n v="161"/>
    <s v="Saturday"/>
    <s v="Mild Cold"/>
    <s v="Rush Hour"/>
    <s v="High"/>
    <s v="Afternoon"/>
    <x v="3"/>
  </r>
  <r>
    <n v="474"/>
    <d v="2011-01-21T00:00:00"/>
    <n v="1"/>
    <n v="0"/>
    <n v="1"/>
    <n v="18"/>
    <b v="0"/>
    <n v="5"/>
    <n v="1"/>
    <n v="0.12"/>
    <n v="0.1212"/>
    <n v="0.3"/>
    <n v="0.25369999999999998"/>
    <n v="1"/>
    <n v="119"/>
    <n v="120"/>
    <s v="Saturday"/>
    <s v="Mild Cold"/>
    <s v="Rush Hour"/>
    <s v="Medium"/>
    <s v="Evening"/>
    <x v="3"/>
  </r>
  <r>
    <n v="475"/>
    <d v="2011-01-21T00:00:00"/>
    <n v="1"/>
    <n v="0"/>
    <n v="1"/>
    <n v="19"/>
    <b v="0"/>
    <n v="5"/>
    <n v="1"/>
    <n v="0.12"/>
    <n v="0.1061"/>
    <n v="0.3"/>
    <n v="0.32840000000000003"/>
    <n v="3"/>
    <n v="93"/>
    <n v="96"/>
    <s v="Saturday"/>
    <s v="Mild Cold"/>
    <s v="Rush Hour"/>
    <s v="Medium"/>
    <s v="Evening"/>
    <x v="3"/>
  </r>
  <r>
    <n v="476"/>
    <d v="2011-01-21T00:00:00"/>
    <n v="1"/>
    <n v="0"/>
    <n v="1"/>
    <n v="20"/>
    <b v="0"/>
    <n v="5"/>
    <n v="1"/>
    <n v="0.1"/>
    <n v="7.5800000000000006E-2"/>
    <n v="0.33"/>
    <n v="0.41789999999999999"/>
    <n v="1"/>
    <n v="52"/>
    <n v="53"/>
    <s v="Saturday"/>
    <s v="Mild Cold"/>
    <s v="Normal"/>
    <s v="Medium"/>
    <s v="Evening"/>
    <x v="3"/>
  </r>
  <r>
    <n v="477"/>
    <d v="2011-01-21T00:00:00"/>
    <n v="1"/>
    <n v="0"/>
    <n v="1"/>
    <n v="21"/>
    <b v="0"/>
    <n v="5"/>
    <n v="1"/>
    <n v="0.08"/>
    <n v="7.5800000000000006E-2"/>
    <n v="0.38"/>
    <n v="0.28360000000000002"/>
    <n v="0"/>
    <n v="41"/>
    <n v="41"/>
    <s v="Saturday"/>
    <s v="Mild Cold"/>
    <s v="Normal"/>
    <s v="Low"/>
    <s v="Evening"/>
    <x v="4"/>
  </r>
  <r>
    <n v="478"/>
    <d v="2011-01-21T00:00:00"/>
    <n v="1"/>
    <n v="0"/>
    <n v="1"/>
    <n v="22"/>
    <b v="0"/>
    <n v="5"/>
    <n v="1"/>
    <n v="0.06"/>
    <n v="3.0300000000000001E-2"/>
    <n v="0.41"/>
    <n v="0.3881"/>
    <n v="1"/>
    <n v="33"/>
    <n v="34"/>
    <s v="Saturday"/>
    <s v="Mild Cold"/>
    <s v="Normal"/>
    <s v="Low"/>
    <s v="Evening"/>
    <x v="4"/>
  </r>
  <r>
    <n v="479"/>
    <d v="2011-01-21T00:00:00"/>
    <n v="1"/>
    <n v="0"/>
    <n v="1"/>
    <n v="23"/>
    <b v="0"/>
    <n v="5"/>
    <n v="1"/>
    <n v="0.06"/>
    <n v="4.5499999999999999E-2"/>
    <n v="0.38"/>
    <n v="0.32840000000000003"/>
    <n v="0"/>
    <n v="27"/>
    <n v="27"/>
    <s v="Saturday"/>
    <s v="Mild Cold"/>
    <s v="Normal"/>
    <s v="Low"/>
    <s v="Evening"/>
    <x v="4"/>
  </r>
  <r>
    <n v="480"/>
    <d v="2011-01-22T00:00:00"/>
    <n v="1"/>
    <n v="0"/>
    <n v="1"/>
    <n v="0"/>
    <b v="0"/>
    <n v="6"/>
    <n v="1"/>
    <n v="0.04"/>
    <n v="3.0300000000000001E-2"/>
    <n v="0.45"/>
    <n v="0.25369999999999998"/>
    <n v="0"/>
    <n v="13"/>
    <n v="13"/>
    <s v="Sunday"/>
    <s v="Mild Cold"/>
    <s v="Normal"/>
    <s v="Low"/>
    <s v="Night"/>
    <x v="4"/>
  </r>
  <r>
    <n v="481"/>
    <d v="2011-01-22T00:00:00"/>
    <n v="1"/>
    <n v="0"/>
    <n v="1"/>
    <n v="1"/>
    <b v="0"/>
    <n v="6"/>
    <n v="2"/>
    <n v="0.04"/>
    <n v="0"/>
    <n v="0.41"/>
    <n v="0.3881"/>
    <n v="3"/>
    <n v="9"/>
    <n v="12"/>
    <s v="Sunday"/>
    <s v="More Than Mild"/>
    <s v="Normal"/>
    <s v="Low"/>
    <s v="Night"/>
    <x v="4"/>
  </r>
  <r>
    <n v="482"/>
    <d v="2011-01-22T00:00:00"/>
    <n v="1"/>
    <n v="0"/>
    <n v="1"/>
    <n v="2"/>
    <b v="0"/>
    <n v="6"/>
    <n v="2"/>
    <n v="0.04"/>
    <n v="3.0300000000000001E-2"/>
    <n v="0.41"/>
    <n v="0.25369999999999998"/>
    <n v="0"/>
    <n v="11"/>
    <n v="11"/>
    <s v="Sunday"/>
    <s v="More Than Mild"/>
    <s v="Normal"/>
    <s v="Low"/>
    <s v="Night"/>
    <x v="4"/>
  </r>
  <r>
    <n v="483"/>
    <d v="2011-01-22T00:00:00"/>
    <n v="1"/>
    <n v="0"/>
    <n v="1"/>
    <n v="3"/>
    <b v="0"/>
    <n v="6"/>
    <n v="2"/>
    <n v="0.04"/>
    <n v="3.0300000000000001E-2"/>
    <n v="0.41"/>
    <n v="0.28360000000000002"/>
    <n v="1"/>
    <n v="6"/>
    <n v="7"/>
    <s v="Sunday"/>
    <s v="More Than Mild"/>
    <s v="Normal"/>
    <s v="Low"/>
    <s v="Night"/>
    <x v="4"/>
  </r>
  <r>
    <n v="484"/>
    <d v="2011-01-22T00:00:00"/>
    <n v="1"/>
    <n v="0"/>
    <n v="1"/>
    <n v="4"/>
    <b v="0"/>
    <n v="6"/>
    <n v="2"/>
    <n v="0.02"/>
    <n v="1.52E-2"/>
    <n v="0.48"/>
    <n v="0.29849999999999999"/>
    <n v="0"/>
    <n v="3"/>
    <n v="3"/>
    <s v="Sunday"/>
    <s v="More Than Mild"/>
    <s v="Normal"/>
    <s v="Low"/>
    <s v="Night"/>
    <x v="4"/>
  </r>
  <r>
    <n v="485"/>
    <d v="2011-01-22T00:00:00"/>
    <n v="1"/>
    <n v="0"/>
    <n v="1"/>
    <n v="6"/>
    <b v="0"/>
    <n v="6"/>
    <n v="2"/>
    <n v="0.02"/>
    <n v="3.0300000000000001E-2"/>
    <n v="0.44"/>
    <n v="0.22389999999999999"/>
    <n v="0"/>
    <n v="2"/>
    <n v="2"/>
    <s v="Sunday"/>
    <s v="More Than Mild"/>
    <s v="Normal"/>
    <s v="Low"/>
    <s v="Morning"/>
    <x v="4"/>
  </r>
  <r>
    <n v="486"/>
    <d v="2011-01-22T00:00:00"/>
    <n v="1"/>
    <n v="0"/>
    <n v="1"/>
    <n v="7"/>
    <b v="0"/>
    <n v="6"/>
    <n v="1"/>
    <n v="0.02"/>
    <n v="1.52E-2"/>
    <n v="0.44"/>
    <n v="0.28360000000000002"/>
    <n v="0"/>
    <n v="8"/>
    <n v="8"/>
    <s v="Sunday"/>
    <s v="Mild Cold"/>
    <s v="Rush Hour"/>
    <s v="Low"/>
    <s v="Morning"/>
    <x v="4"/>
  </r>
  <r>
    <n v="487"/>
    <d v="2011-01-22T00:00:00"/>
    <n v="1"/>
    <n v="0"/>
    <n v="1"/>
    <n v="8"/>
    <b v="0"/>
    <n v="6"/>
    <n v="1"/>
    <n v="0.02"/>
    <n v="0"/>
    <n v="0.44"/>
    <n v="0.32840000000000003"/>
    <n v="1"/>
    <n v="26"/>
    <n v="27"/>
    <s v="Sunday"/>
    <s v="Mild Cold"/>
    <s v="Rush Hour"/>
    <s v="Low"/>
    <s v="Morning"/>
    <x v="4"/>
  </r>
  <r>
    <n v="488"/>
    <d v="2011-01-22T00:00:00"/>
    <n v="1"/>
    <n v="0"/>
    <n v="1"/>
    <n v="9"/>
    <b v="0"/>
    <n v="6"/>
    <n v="1"/>
    <n v="0.04"/>
    <n v="3.0300000000000001E-2"/>
    <n v="0.41"/>
    <n v="0.25369999999999998"/>
    <n v="3"/>
    <n v="37"/>
    <n v="40"/>
    <s v="Sunday"/>
    <s v="Mild Cold"/>
    <s v="Rush Hour"/>
    <s v="Low"/>
    <s v="Morning"/>
    <x v="4"/>
  </r>
  <r>
    <n v="489"/>
    <d v="2011-01-22T00:00:00"/>
    <n v="1"/>
    <n v="0"/>
    <n v="1"/>
    <n v="10"/>
    <b v="0"/>
    <n v="6"/>
    <n v="2"/>
    <n v="0.04"/>
    <n v="6.0600000000000001E-2"/>
    <n v="0.41"/>
    <n v="0.16420000000000001"/>
    <n v="3"/>
    <n v="50"/>
    <n v="53"/>
    <s v="Sunday"/>
    <s v="More Than Mild"/>
    <s v="Normal"/>
    <s v="Medium"/>
    <s v="Morning"/>
    <x v="4"/>
  </r>
  <r>
    <n v="490"/>
    <d v="2011-01-22T00:00:00"/>
    <n v="1"/>
    <n v="0"/>
    <n v="1"/>
    <n v="11"/>
    <b v="0"/>
    <n v="6"/>
    <n v="2"/>
    <n v="0.06"/>
    <n v="7.5800000000000006E-2"/>
    <n v="0.38"/>
    <n v="0.1343"/>
    <n v="4"/>
    <n v="59"/>
    <n v="63"/>
    <s v="Sunday"/>
    <s v="More Than Mild"/>
    <s v="Normal"/>
    <s v="Medium"/>
    <s v="Morning"/>
    <x v="4"/>
  </r>
  <r>
    <n v="491"/>
    <d v="2011-01-22T00:00:00"/>
    <n v="1"/>
    <n v="0"/>
    <n v="1"/>
    <n v="12"/>
    <b v="0"/>
    <n v="6"/>
    <n v="2"/>
    <n v="0.06"/>
    <n v="0.1061"/>
    <n v="0.38"/>
    <n v="0.1045"/>
    <n v="10"/>
    <n v="60"/>
    <n v="70"/>
    <s v="Sunday"/>
    <s v="More Than Mild"/>
    <s v="Normal"/>
    <s v="Medium"/>
    <s v="Afternoon"/>
    <x v="4"/>
  </r>
  <r>
    <n v="492"/>
    <d v="2011-01-22T00:00:00"/>
    <n v="1"/>
    <n v="0"/>
    <n v="1"/>
    <n v="13"/>
    <b v="0"/>
    <n v="6"/>
    <n v="1"/>
    <n v="0.08"/>
    <n v="0.16669999999999999"/>
    <n v="0.35"/>
    <n v="0"/>
    <n v="12"/>
    <n v="72"/>
    <n v="84"/>
    <s v="Sunday"/>
    <s v="Mild Cold"/>
    <s v="Normal"/>
    <s v="Medium"/>
    <s v="Afternoon"/>
    <x v="4"/>
  </r>
  <r>
    <n v="493"/>
    <d v="2011-01-22T00:00:00"/>
    <n v="1"/>
    <n v="0"/>
    <n v="1"/>
    <n v="14"/>
    <b v="0"/>
    <n v="6"/>
    <n v="1"/>
    <n v="0.1"/>
    <n v="0.13639999999999999"/>
    <n v="0.33"/>
    <n v="0.1045"/>
    <n v="11"/>
    <n v="64"/>
    <n v="75"/>
    <s v="Sunday"/>
    <s v="Mild Cold"/>
    <s v="Normal"/>
    <s v="Medium"/>
    <s v="Afternoon"/>
    <x v="3"/>
  </r>
  <r>
    <n v="494"/>
    <d v="2011-01-22T00:00:00"/>
    <n v="1"/>
    <n v="0"/>
    <n v="1"/>
    <n v="15"/>
    <b v="0"/>
    <n v="6"/>
    <n v="1"/>
    <n v="0.12"/>
    <n v="0.1515"/>
    <n v="0.28000000000000003"/>
    <n v="0"/>
    <n v="10"/>
    <n v="93"/>
    <n v="103"/>
    <s v="Sunday"/>
    <s v="Mild Cold"/>
    <s v="Normal"/>
    <s v="Medium"/>
    <s v="Afternoon"/>
    <x v="3"/>
  </r>
  <r>
    <n v="495"/>
    <d v="2011-01-22T00:00:00"/>
    <n v="1"/>
    <n v="0"/>
    <n v="1"/>
    <n v="16"/>
    <b v="0"/>
    <n v="6"/>
    <n v="1"/>
    <n v="0.12"/>
    <n v="0.13639999999999999"/>
    <n v="0.28000000000000003"/>
    <n v="0.19400000000000001"/>
    <n v="11"/>
    <n v="72"/>
    <n v="83"/>
    <s v="Sunday"/>
    <s v="Mild Cold"/>
    <s v="Normal"/>
    <s v="Medium"/>
    <s v="Afternoon"/>
    <x v="3"/>
  </r>
  <r>
    <n v="496"/>
    <d v="2011-01-22T00:00:00"/>
    <n v="1"/>
    <n v="0"/>
    <n v="1"/>
    <n v="17"/>
    <b v="0"/>
    <n v="6"/>
    <n v="1"/>
    <n v="0.12"/>
    <n v="0.19700000000000001"/>
    <n v="0.28000000000000003"/>
    <n v="0"/>
    <n v="8"/>
    <n v="59"/>
    <n v="67"/>
    <s v="Sunday"/>
    <s v="Mild Cold"/>
    <s v="Rush Hour"/>
    <s v="Medium"/>
    <s v="Afternoon"/>
    <x v="3"/>
  </r>
  <r>
    <n v="497"/>
    <d v="2011-01-22T00:00:00"/>
    <n v="1"/>
    <n v="0"/>
    <n v="1"/>
    <n v="18"/>
    <b v="0"/>
    <n v="6"/>
    <n v="1"/>
    <n v="0.08"/>
    <n v="9.0899999999999995E-2"/>
    <n v="0.35"/>
    <n v="0.19400000000000001"/>
    <n v="0"/>
    <n v="54"/>
    <n v="54"/>
    <s v="Sunday"/>
    <s v="Mild Cold"/>
    <s v="Rush Hour"/>
    <s v="Medium"/>
    <s v="Evening"/>
    <x v="4"/>
  </r>
  <r>
    <n v="498"/>
    <d v="2011-01-22T00:00:00"/>
    <n v="1"/>
    <n v="0"/>
    <n v="1"/>
    <n v="19"/>
    <b v="0"/>
    <n v="6"/>
    <n v="1"/>
    <n v="0.08"/>
    <n v="0.1061"/>
    <n v="0.35"/>
    <n v="0.1343"/>
    <n v="6"/>
    <n v="53"/>
    <n v="59"/>
    <s v="Sunday"/>
    <s v="Mild Cold"/>
    <s v="Rush Hour"/>
    <s v="Medium"/>
    <s v="Evening"/>
    <x v="4"/>
  </r>
  <r>
    <n v="499"/>
    <d v="2011-01-22T00:00:00"/>
    <n v="1"/>
    <n v="0"/>
    <n v="1"/>
    <n v="20"/>
    <b v="0"/>
    <n v="6"/>
    <n v="1"/>
    <n v="0.06"/>
    <n v="7.5800000000000006E-2"/>
    <n v="0.45"/>
    <n v="0.16420000000000001"/>
    <n v="1"/>
    <n v="44"/>
    <n v="45"/>
    <s v="Sunday"/>
    <s v="Mild Cold"/>
    <s v="Normal"/>
    <s v="Low"/>
    <s v="Evening"/>
    <x v="4"/>
  </r>
  <r>
    <n v="500"/>
    <d v="2011-01-22T00:00:00"/>
    <n v="1"/>
    <n v="0"/>
    <n v="1"/>
    <n v="21"/>
    <b v="0"/>
    <n v="6"/>
    <n v="1"/>
    <n v="0.06"/>
    <n v="0.1061"/>
    <n v="0.41"/>
    <n v="8.9599999999999999E-2"/>
    <n v="0"/>
    <n v="39"/>
    <n v="39"/>
    <s v="Sunday"/>
    <s v="Mild Cold"/>
    <s v="Normal"/>
    <s v="Low"/>
    <s v="Evening"/>
    <x v="4"/>
  </r>
  <r>
    <n v="501"/>
    <d v="2011-01-22T00:00:00"/>
    <n v="1"/>
    <n v="0"/>
    <n v="1"/>
    <n v="22"/>
    <b v="0"/>
    <n v="6"/>
    <n v="1"/>
    <n v="0.06"/>
    <n v="0.1515"/>
    <n v="0.49"/>
    <n v="0"/>
    <n v="7"/>
    <n v="23"/>
    <n v="30"/>
    <s v="Sunday"/>
    <s v="Mild Cold"/>
    <s v="Normal"/>
    <s v="Low"/>
    <s v="Evening"/>
    <x v="4"/>
  </r>
  <r>
    <n v="502"/>
    <d v="2011-01-22T00:00:00"/>
    <n v="1"/>
    <n v="0"/>
    <n v="1"/>
    <n v="23"/>
    <b v="0"/>
    <n v="6"/>
    <n v="1"/>
    <n v="0.04"/>
    <n v="7.5800000000000006E-2"/>
    <n v="0.56999999999999995"/>
    <n v="0.1045"/>
    <n v="2"/>
    <n v="31"/>
    <n v="33"/>
    <s v="Sunday"/>
    <s v="Mild Cold"/>
    <s v="Normal"/>
    <s v="Low"/>
    <s v="Evening"/>
    <x v="4"/>
  </r>
  <r>
    <n v="503"/>
    <d v="2011-01-23T00:00:00"/>
    <n v="1"/>
    <n v="0"/>
    <n v="1"/>
    <n v="0"/>
    <b v="0"/>
    <n v="0"/>
    <n v="1"/>
    <n v="0.04"/>
    <n v="7.5800000000000006E-2"/>
    <n v="0.56999999999999995"/>
    <n v="0.1045"/>
    <n v="2"/>
    <n v="20"/>
    <n v="22"/>
    <s v="Monday"/>
    <s v="Mild Cold"/>
    <s v="Normal"/>
    <s v="Low"/>
    <s v="Night"/>
    <x v="4"/>
  </r>
  <r>
    <n v="504"/>
    <d v="2011-01-23T00:00:00"/>
    <n v="1"/>
    <n v="0"/>
    <n v="1"/>
    <n v="1"/>
    <b v="0"/>
    <n v="0"/>
    <n v="1"/>
    <n v="0.04"/>
    <n v="7.5800000000000006E-2"/>
    <n v="0.56999999999999995"/>
    <n v="0.1045"/>
    <n v="1"/>
    <n v="12"/>
    <n v="13"/>
    <s v="Monday"/>
    <s v="Mild Cold"/>
    <s v="Normal"/>
    <s v="Low"/>
    <s v="Night"/>
    <x v="4"/>
  </r>
  <r>
    <n v="505"/>
    <d v="2011-01-23T00:00:00"/>
    <n v="1"/>
    <n v="0"/>
    <n v="1"/>
    <n v="2"/>
    <b v="0"/>
    <n v="0"/>
    <n v="1"/>
    <n v="0.02"/>
    <n v="6.0600000000000001E-2"/>
    <n v="0.62"/>
    <n v="0.1343"/>
    <n v="3"/>
    <n v="15"/>
    <n v="18"/>
    <s v="Monday"/>
    <s v="Mild Cold"/>
    <s v="Normal"/>
    <s v="Low"/>
    <s v="Night"/>
    <x v="4"/>
  </r>
  <r>
    <n v="506"/>
    <d v="2011-01-23T00:00:00"/>
    <n v="1"/>
    <n v="0"/>
    <n v="1"/>
    <n v="3"/>
    <b v="0"/>
    <n v="0"/>
    <n v="1"/>
    <n v="0.02"/>
    <n v="6.0600000000000001E-2"/>
    <n v="0.62"/>
    <n v="0.1343"/>
    <n v="1"/>
    <n v="4"/>
    <n v="5"/>
    <s v="Monday"/>
    <s v="Mild Cold"/>
    <s v="Normal"/>
    <s v="Low"/>
    <s v="Night"/>
    <x v="4"/>
  </r>
  <r>
    <n v="507"/>
    <d v="2011-01-23T00:00:00"/>
    <n v="1"/>
    <n v="0"/>
    <n v="1"/>
    <n v="5"/>
    <b v="0"/>
    <n v="0"/>
    <n v="2"/>
    <n v="0.04"/>
    <n v="7.5800000000000006E-2"/>
    <n v="0.56999999999999995"/>
    <n v="0.1045"/>
    <n v="0"/>
    <n v="3"/>
    <n v="3"/>
    <s v="Monday"/>
    <s v="More Than Mild"/>
    <s v="Normal"/>
    <s v="Low"/>
    <s v="Night"/>
    <x v="4"/>
  </r>
  <r>
    <n v="508"/>
    <d v="2011-01-23T00:00:00"/>
    <n v="1"/>
    <n v="0"/>
    <n v="1"/>
    <n v="6"/>
    <b v="0"/>
    <n v="0"/>
    <n v="2"/>
    <n v="0.04"/>
    <n v="7.5800000000000006E-2"/>
    <n v="0.56999999999999995"/>
    <n v="0.1045"/>
    <n v="0"/>
    <n v="1"/>
    <n v="1"/>
    <s v="Monday"/>
    <s v="More Than Mild"/>
    <s v="Normal"/>
    <s v="Low"/>
    <s v="Morning"/>
    <x v="4"/>
  </r>
  <r>
    <n v="509"/>
    <d v="2011-01-23T00:00:00"/>
    <n v="1"/>
    <n v="0"/>
    <n v="1"/>
    <n v="7"/>
    <b v="0"/>
    <n v="0"/>
    <n v="1"/>
    <n v="0.08"/>
    <n v="0.1061"/>
    <n v="0.57999999999999996"/>
    <n v="0.16420000000000001"/>
    <n v="1"/>
    <n v="1"/>
    <n v="2"/>
    <s v="Monday"/>
    <s v="Mild Cold"/>
    <s v="Rush Hour"/>
    <s v="Low"/>
    <s v="Morning"/>
    <x v="4"/>
  </r>
  <r>
    <n v="510"/>
    <d v="2011-01-23T00:00:00"/>
    <n v="1"/>
    <n v="0"/>
    <n v="1"/>
    <n v="8"/>
    <b v="0"/>
    <n v="0"/>
    <n v="1"/>
    <n v="0.06"/>
    <n v="7.5800000000000006E-2"/>
    <n v="0.62"/>
    <n v="0.16420000000000001"/>
    <n v="2"/>
    <n v="17"/>
    <n v="19"/>
    <s v="Monday"/>
    <s v="Mild Cold"/>
    <s v="Rush Hour"/>
    <s v="Low"/>
    <s v="Morning"/>
    <x v="4"/>
  </r>
  <r>
    <n v="511"/>
    <d v="2011-01-23T00:00:00"/>
    <n v="1"/>
    <n v="0"/>
    <n v="1"/>
    <n v="9"/>
    <b v="0"/>
    <n v="0"/>
    <n v="1"/>
    <n v="0.1"/>
    <n v="7.5800000000000006E-2"/>
    <n v="0.54"/>
    <n v="0.35820000000000002"/>
    <n v="3"/>
    <n v="25"/>
    <n v="28"/>
    <s v="Monday"/>
    <s v="Mild Cold"/>
    <s v="Rush Hour"/>
    <s v="Low"/>
    <s v="Morning"/>
    <x v="3"/>
  </r>
  <r>
    <n v="512"/>
    <d v="2011-01-23T00:00:00"/>
    <n v="1"/>
    <n v="0"/>
    <n v="1"/>
    <n v="10"/>
    <b v="0"/>
    <n v="0"/>
    <n v="1"/>
    <n v="0.14000000000000001"/>
    <n v="0.1061"/>
    <n v="0.46"/>
    <n v="0.3881"/>
    <n v="7"/>
    <n v="51"/>
    <n v="58"/>
    <s v="Monday"/>
    <s v="Mild Cold"/>
    <s v="Normal"/>
    <s v="Medium"/>
    <s v="Morning"/>
    <x v="3"/>
  </r>
  <r>
    <n v="513"/>
    <d v="2011-01-23T00:00:00"/>
    <n v="1"/>
    <n v="0"/>
    <n v="1"/>
    <n v="11"/>
    <b v="0"/>
    <n v="0"/>
    <n v="1"/>
    <n v="0.14000000000000001"/>
    <n v="0.13639999999999999"/>
    <n v="0.43"/>
    <n v="0.22389999999999999"/>
    <n v="22"/>
    <n v="77"/>
    <n v="99"/>
    <s v="Monday"/>
    <s v="Mild Cold"/>
    <s v="Normal"/>
    <s v="Medium"/>
    <s v="Morning"/>
    <x v="3"/>
  </r>
  <r>
    <n v="514"/>
    <d v="2011-01-23T00:00:00"/>
    <n v="1"/>
    <n v="0"/>
    <n v="1"/>
    <n v="12"/>
    <b v="0"/>
    <n v="0"/>
    <n v="1"/>
    <n v="0.16"/>
    <n v="0.1212"/>
    <n v="0.37"/>
    <n v="0.4627"/>
    <n v="24"/>
    <n v="92"/>
    <n v="116"/>
    <s v="Monday"/>
    <s v="Mild Cold"/>
    <s v="Normal"/>
    <s v="Medium"/>
    <s v="Afternoon"/>
    <x v="3"/>
  </r>
  <r>
    <n v="515"/>
    <d v="2011-01-23T00:00:00"/>
    <n v="1"/>
    <n v="0"/>
    <n v="1"/>
    <n v="13"/>
    <b v="0"/>
    <n v="0"/>
    <n v="1"/>
    <n v="0.14000000000000001"/>
    <n v="0.1061"/>
    <n v="0.33"/>
    <n v="0.3881"/>
    <n v="12"/>
    <n v="75"/>
    <n v="87"/>
    <s v="Monday"/>
    <s v="Mild Cold"/>
    <s v="Normal"/>
    <s v="Medium"/>
    <s v="Afternoon"/>
    <x v="3"/>
  </r>
  <r>
    <n v="516"/>
    <d v="2011-01-23T00:00:00"/>
    <n v="1"/>
    <n v="0"/>
    <n v="1"/>
    <n v="14"/>
    <b v="0"/>
    <n v="0"/>
    <n v="1"/>
    <n v="0.16"/>
    <n v="0.13639999999999999"/>
    <n v="0.28000000000000003"/>
    <n v="0.35820000000000002"/>
    <n v="17"/>
    <n v="93"/>
    <n v="110"/>
    <s v="Monday"/>
    <s v="Mild Cold"/>
    <s v="Normal"/>
    <s v="Medium"/>
    <s v="Afternoon"/>
    <x v="3"/>
  </r>
  <r>
    <n v="517"/>
    <d v="2011-01-23T00:00:00"/>
    <n v="1"/>
    <n v="0"/>
    <n v="1"/>
    <n v="15"/>
    <b v="0"/>
    <n v="0"/>
    <n v="1"/>
    <n v="0.16"/>
    <n v="0.13639999999999999"/>
    <n v="0.28000000000000003"/>
    <n v="0.35820000000000002"/>
    <n v="13"/>
    <n v="64"/>
    <n v="77"/>
    <s v="Monday"/>
    <s v="Mild Cold"/>
    <s v="Normal"/>
    <s v="Medium"/>
    <s v="Afternoon"/>
    <x v="3"/>
  </r>
  <r>
    <n v="518"/>
    <d v="2011-01-23T00:00:00"/>
    <n v="1"/>
    <n v="0"/>
    <n v="1"/>
    <n v="16"/>
    <b v="0"/>
    <n v="0"/>
    <n v="1"/>
    <n v="0.16"/>
    <n v="0.13639999999999999"/>
    <n v="0.26"/>
    <n v="0.32840000000000003"/>
    <n v="9"/>
    <n v="56"/>
    <n v="65"/>
    <s v="Monday"/>
    <s v="Mild Cold"/>
    <s v="Normal"/>
    <s v="Medium"/>
    <s v="Afternoon"/>
    <x v="3"/>
  </r>
  <r>
    <n v="519"/>
    <d v="2011-01-23T00:00:00"/>
    <n v="1"/>
    <n v="0"/>
    <n v="1"/>
    <n v="17"/>
    <b v="0"/>
    <n v="0"/>
    <n v="1"/>
    <n v="0.14000000000000001"/>
    <n v="0.1061"/>
    <n v="0.26"/>
    <n v="0.3881"/>
    <n v="5"/>
    <n v="50"/>
    <n v="55"/>
    <s v="Monday"/>
    <s v="Mild Cold"/>
    <s v="Rush Hour"/>
    <s v="Medium"/>
    <s v="Afternoon"/>
    <x v="3"/>
  </r>
  <r>
    <n v="520"/>
    <d v="2011-01-23T00:00:00"/>
    <n v="1"/>
    <n v="0"/>
    <n v="1"/>
    <n v="18"/>
    <b v="0"/>
    <n v="0"/>
    <n v="1"/>
    <n v="0.12"/>
    <n v="0.1212"/>
    <n v="0.3"/>
    <n v="0.25369999999999998"/>
    <n v="5"/>
    <n v="44"/>
    <n v="49"/>
    <s v="Monday"/>
    <s v="Mild Cold"/>
    <s v="Rush Hour"/>
    <s v="Low"/>
    <s v="Evening"/>
    <x v="3"/>
  </r>
  <r>
    <n v="521"/>
    <d v="2011-01-23T00:00:00"/>
    <n v="1"/>
    <n v="0"/>
    <n v="1"/>
    <n v="19"/>
    <b v="0"/>
    <n v="0"/>
    <n v="1"/>
    <n v="0.12"/>
    <n v="0.1212"/>
    <n v="0.3"/>
    <n v="0.28360000000000002"/>
    <n v="5"/>
    <n v="45"/>
    <n v="50"/>
    <s v="Monday"/>
    <s v="Mild Cold"/>
    <s v="Rush Hour"/>
    <s v="Low"/>
    <s v="Evening"/>
    <x v="3"/>
  </r>
  <r>
    <n v="522"/>
    <d v="2011-01-23T00:00:00"/>
    <n v="1"/>
    <n v="0"/>
    <n v="1"/>
    <n v="20"/>
    <b v="0"/>
    <n v="0"/>
    <n v="1"/>
    <n v="0.1"/>
    <n v="0.1061"/>
    <n v="0.36"/>
    <n v="0.25369999999999998"/>
    <n v="4"/>
    <n v="31"/>
    <n v="35"/>
    <s v="Monday"/>
    <s v="Mild Cold"/>
    <s v="Normal"/>
    <s v="Low"/>
    <s v="Evening"/>
    <x v="3"/>
  </r>
  <r>
    <n v="523"/>
    <d v="2011-01-23T00:00:00"/>
    <n v="1"/>
    <n v="0"/>
    <n v="1"/>
    <n v="21"/>
    <b v="0"/>
    <n v="0"/>
    <n v="1"/>
    <n v="0.1"/>
    <n v="0.1061"/>
    <n v="0.36"/>
    <n v="0.19400000000000001"/>
    <n v="5"/>
    <n v="20"/>
    <n v="25"/>
    <s v="Monday"/>
    <s v="Mild Cold"/>
    <s v="Normal"/>
    <s v="Low"/>
    <s v="Evening"/>
    <x v="3"/>
  </r>
  <r>
    <n v="524"/>
    <d v="2011-01-23T00:00:00"/>
    <n v="1"/>
    <n v="0"/>
    <n v="1"/>
    <n v="22"/>
    <b v="0"/>
    <n v="0"/>
    <n v="1"/>
    <n v="0.08"/>
    <n v="9.0899999999999995E-2"/>
    <n v="0.38"/>
    <n v="0.19400000000000001"/>
    <n v="5"/>
    <n v="23"/>
    <n v="28"/>
    <s v="Monday"/>
    <s v="Mild Cold"/>
    <s v="Normal"/>
    <s v="Low"/>
    <s v="Evening"/>
    <x v="4"/>
  </r>
  <r>
    <n v="525"/>
    <d v="2011-01-23T00:00:00"/>
    <n v="1"/>
    <n v="0"/>
    <n v="1"/>
    <n v="23"/>
    <b v="0"/>
    <n v="0"/>
    <n v="1"/>
    <n v="0.06"/>
    <n v="6.0600000000000001E-2"/>
    <n v="0.41"/>
    <n v="0.22389999999999999"/>
    <n v="4"/>
    <n v="17"/>
    <n v="21"/>
    <s v="Monday"/>
    <s v="Mild Cold"/>
    <s v="Normal"/>
    <s v="Low"/>
    <s v="Evening"/>
    <x v="4"/>
  </r>
  <r>
    <n v="526"/>
    <d v="2011-01-24T00:00:00"/>
    <n v="1"/>
    <n v="0"/>
    <n v="1"/>
    <n v="0"/>
    <b v="0"/>
    <n v="1"/>
    <n v="1"/>
    <n v="0.06"/>
    <n v="6.0600000000000001E-2"/>
    <n v="0.41"/>
    <n v="0.19400000000000001"/>
    <n v="0"/>
    <n v="7"/>
    <n v="7"/>
    <s v="Tuesday"/>
    <s v="Mild Cold"/>
    <s v="Normal"/>
    <s v="Low"/>
    <s v="Night"/>
    <x v="4"/>
  </r>
  <r>
    <n v="527"/>
    <d v="2011-01-24T00:00:00"/>
    <n v="1"/>
    <n v="0"/>
    <n v="1"/>
    <n v="1"/>
    <b v="0"/>
    <n v="1"/>
    <n v="1"/>
    <n v="0.04"/>
    <n v="4.5499999999999999E-2"/>
    <n v="0.45"/>
    <n v="0.19400000000000001"/>
    <n v="0"/>
    <n v="1"/>
    <n v="1"/>
    <s v="Tuesday"/>
    <s v="Mild Cold"/>
    <s v="Normal"/>
    <s v="Low"/>
    <s v="Night"/>
    <x v="4"/>
  </r>
  <r>
    <n v="528"/>
    <d v="2011-01-24T00:00:00"/>
    <n v="1"/>
    <n v="0"/>
    <n v="1"/>
    <n v="3"/>
    <b v="0"/>
    <n v="1"/>
    <n v="1"/>
    <n v="0.04"/>
    <n v="3.0300000000000001E-2"/>
    <n v="0.45"/>
    <n v="0.25369999999999998"/>
    <n v="0"/>
    <n v="1"/>
    <n v="1"/>
    <s v="Tuesday"/>
    <s v="Mild Cold"/>
    <s v="Normal"/>
    <s v="Low"/>
    <s v="Night"/>
    <x v="4"/>
  </r>
  <r>
    <n v="529"/>
    <d v="2011-01-24T00:00:00"/>
    <n v="1"/>
    <n v="0"/>
    <n v="1"/>
    <n v="4"/>
    <b v="0"/>
    <n v="1"/>
    <n v="1"/>
    <n v="0.02"/>
    <n v="6.0600000000000001E-2"/>
    <n v="0.48"/>
    <n v="0.1343"/>
    <n v="0"/>
    <n v="1"/>
    <n v="1"/>
    <s v="Tuesday"/>
    <s v="Mild Cold"/>
    <s v="Normal"/>
    <s v="Low"/>
    <s v="Night"/>
    <x v="4"/>
  </r>
  <r>
    <n v="530"/>
    <d v="2011-01-24T00:00:00"/>
    <n v="1"/>
    <n v="0"/>
    <n v="1"/>
    <n v="5"/>
    <b v="0"/>
    <n v="1"/>
    <n v="1"/>
    <n v="0.02"/>
    <n v="6.0600000000000001E-2"/>
    <n v="0.48"/>
    <n v="0.1343"/>
    <n v="0"/>
    <n v="5"/>
    <n v="5"/>
    <s v="Tuesday"/>
    <s v="Mild Cold"/>
    <s v="Normal"/>
    <s v="Low"/>
    <s v="Night"/>
    <x v="4"/>
  </r>
  <r>
    <n v="531"/>
    <d v="2011-01-24T00:00:00"/>
    <n v="1"/>
    <n v="0"/>
    <n v="1"/>
    <n v="6"/>
    <b v="0"/>
    <n v="1"/>
    <n v="1"/>
    <n v="0.02"/>
    <n v="7.5800000000000006E-2"/>
    <n v="0.48"/>
    <n v="8.9599999999999999E-2"/>
    <n v="0"/>
    <n v="15"/>
    <n v="15"/>
    <s v="Tuesday"/>
    <s v="Mild Cold"/>
    <s v="Normal"/>
    <s v="Low"/>
    <s v="Morning"/>
    <x v="4"/>
  </r>
  <r>
    <n v="532"/>
    <d v="2011-01-24T00:00:00"/>
    <n v="1"/>
    <n v="0"/>
    <n v="1"/>
    <n v="7"/>
    <b v="0"/>
    <n v="1"/>
    <n v="1"/>
    <n v="0.02"/>
    <n v="0.1212"/>
    <n v="0.48"/>
    <n v="0"/>
    <n v="5"/>
    <n v="79"/>
    <n v="84"/>
    <s v="Tuesday"/>
    <s v="Mild Cold"/>
    <s v="Rush Hour"/>
    <s v="Medium"/>
    <s v="Morning"/>
    <x v="4"/>
  </r>
  <r>
    <n v="533"/>
    <d v="2011-01-24T00:00:00"/>
    <n v="1"/>
    <n v="0"/>
    <n v="1"/>
    <n v="8"/>
    <b v="0"/>
    <n v="1"/>
    <n v="1"/>
    <n v="0.04"/>
    <n v="0.13639999999999999"/>
    <n v="0.49"/>
    <n v="0"/>
    <n v="6"/>
    <n v="171"/>
    <n v="177"/>
    <s v="Tuesday"/>
    <s v="Mild Cold"/>
    <s v="Rush Hour"/>
    <s v="High"/>
    <s v="Morning"/>
    <x v="4"/>
  </r>
  <r>
    <n v="534"/>
    <d v="2011-01-24T00:00:00"/>
    <n v="1"/>
    <n v="0"/>
    <n v="1"/>
    <n v="9"/>
    <b v="0"/>
    <n v="1"/>
    <n v="1"/>
    <n v="0.06"/>
    <n v="0.1515"/>
    <n v="0.41"/>
    <n v="0"/>
    <n v="4"/>
    <n v="98"/>
    <n v="102"/>
    <s v="Tuesday"/>
    <s v="Mild Cold"/>
    <s v="Rush Hour"/>
    <s v="Medium"/>
    <s v="Morning"/>
    <x v="4"/>
  </r>
  <r>
    <n v="535"/>
    <d v="2011-01-24T00:00:00"/>
    <n v="1"/>
    <n v="0"/>
    <n v="1"/>
    <n v="10"/>
    <b v="0"/>
    <n v="1"/>
    <n v="1"/>
    <n v="0.1"/>
    <n v="0.13639999999999999"/>
    <n v="0.42"/>
    <n v="0"/>
    <n v="6"/>
    <n v="34"/>
    <n v="40"/>
    <s v="Tuesday"/>
    <s v="Mild Cold"/>
    <s v="Normal"/>
    <s v="Low"/>
    <s v="Morning"/>
    <x v="3"/>
  </r>
  <r>
    <n v="536"/>
    <d v="2011-01-24T00:00:00"/>
    <n v="1"/>
    <n v="0"/>
    <n v="1"/>
    <n v="11"/>
    <b v="0"/>
    <n v="1"/>
    <n v="1"/>
    <n v="0.1"/>
    <n v="0.1212"/>
    <n v="0.46"/>
    <n v="0.1343"/>
    <n v="3"/>
    <n v="43"/>
    <n v="46"/>
    <s v="Tuesday"/>
    <s v="Mild Cold"/>
    <s v="Normal"/>
    <s v="Low"/>
    <s v="Morning"/>
    <x v="3"/>
  </r>
  <r>
    <n v="537"/>
    <d v="2011-01-24T00:00:00"/>
    <n v="1"/>
    <n v="0"/>
    <n v="1"/>
    <n v="12"/>
    <b v="0"/>
    <n v="1"/>
    <n v="2"/>
    <n v="0.12"/>
    <n v="0.13639999999999999"/>
    <n v="0.42"/>
    <n v="0.19400000000000001"/>
    <n v="11"/>
    <n v="52"/>
    <n v="63"/>
    <s v="Tuesday"/>
    <s v="More Than Mild"/>
    <s v="Normal"/>
    <s v="Medium"/>
    <s v="Afternoon"/>
    <x v="3"/>
  </r>
  <r>
    <n v="538"/>
    <d v="2011-01-24T00:00:00"/>
    <n v="1"/>
    <n v="0"/>
    <n v="1"/>
    <n v="13"/>
    <b v="0"/>
    <n v="1"/>
    <n v="2"/>
    <n v="0.14000000000000001"/>
    <n v="0.13639999999999999"/>
    <n v="0.43"/>
    <n v="0.22389999999999999"/>
    <n v="6"/>
    <n v="54"/>
    <n v="60"/>
    <s v="Tuesday"/>
    <s v="More Than Mild"/>
    <s v="Normal"/>
    <s v="Medium"/>
    <s v="Afternoon"/>
    <x v="3"/>
  </r>
  <r>
    <n v="539"/>
    <d v="2011-01-24T00:00:00"/>
    <n v="1"/>
    <n v="0"/>
    <n v="1"/>
    <n v="14"/>
    <b v="0"/>
    <n v="1"/>
    <n v="2"/>
    <n v="0.14000000000000001"/>
    <n v="0.13639999999999999"/>
    <n v="0.46"/>
    <n v="0.22389999999999999"/>
    <n v="2"/>
    <n v="43"/>
    <n v="45"/>
    <s v="Tuesday"/>
    <s v="More Than Mild"/>
    <s v="Normal"/>
    <s v="Low"/>
    <s v="Afternoon"/>
    <x v="3"/>
  </r>
  <r>
    <n v="540"/>
    <d v="2011-01-24T00:00:00"/>
    <n v="1"/>
    <n v="0"/>
    <n v="1"/>
    <n v="15"/>
    <b v="0"/>
    <n v="1"/>
    <n v="1"/>
    <n v="0.16"/>
    <n v="0.16669999999999999"/>
    <n v="0.4"/>
    <n v="0.16420000000000001"/>
    <n v="7"/>
    <n v="50"/>
    <n v="57"/>
    <s v="Tuesday"/>
    <s v="Mild Cold"/>
    <s v="Normal"/>
    <s v="Medium"/>
    <s v="Afternoon"/>
    <x v="3"/>
  </r>
  <r>
    <n v="541"/>
    <d v="2011-01-24T00:00:00"/>
    <n v="1"/>
    <n v="0"/>
    <n v="1"/>
    <n v="16"/>
    <b v="0"/>
    <n v="1"/>
    <n v="1"/>
    <n v="0.16"/>
    <n v="0.1515"/>
    <n v="0.47"/>
    <n v="0.25369999999999998"/>
    <n v="4"/>
    <n v="66"/>
    <n v="70"/>
    <s v="Tuesday"/>
    <s v="Mild Cold"/>
    <s v="Normal"/>
    <s v="Medium"/>
    <s v="Afternoon"/>
    <x v="3"/>
  </r>
  <r>
    <n v="542"/>
    <d v="2011-01-24T00:00:00"/>
    <n v="1"/>
    <n v="0"/>
    <n v="1"/>
    <n v="17"/>
    <b v="0"/>
    <n v="1"/>
    <n v="1"/>
    <n v="0.14000000000000001"/>
    <n v="0.1212"/>
    <n v="0.5"/>
    <n v="0.25369999999999998"/>
    <n v="6"/>
    <n v="178"/>
    <n v="184"/>
    <s v="Tuesday"/>
    <s v="Mild Cold"/>
    <s v="Rush Hour"/>
    <s v="High"/>
    <s v="Afternoon"/>
    <x v="3"/>
  </r>
  <r>
    <n v="543"/>
    <d v="2011-01-24T00:00:00"/>
    <n v="1"/>
    <n v="0"/>
    <n v="1"/>
    <n v="18"/>
    <b v="0"/>
    <n v="1"/>
    <n v="1"/>
    <n v="0.14000000000000001"/>
    <n v="0.13639999999999999"/>
    <n v="0.59"/>
    <n v="0.19400000000000001"/>
    <n v="8"/>
    <n v="145"/>
    <n v="153"/>
    <s v="Tuesday"/>
    <s v="Mild Cold"/>
    <s v="Rush Hour"/>
    <s v="High"/>
    <s v="Evening"/>
    <x v="3"/>
  </r>
  <r>
    <n v="544"/>
    <d v="2011-01-24T00:00:00"/>
    <n v="1"/>
    <n v="0"/>
    <n v="1"/>
    <n v="19"/>
    <b v="0"/>
    <n v="1"/>
    <n v="1"/>
    <n v="0.14000000000000001"/>
    <n v="0.1515"/>
    <n v="0.54"/>
    <n v="0.16420000000000001"/>
    <n v="5"/>
    <n v="101"/>
    <n v="106"/>
    <s v="Tuesday"/>
    <s v="Mild Cold"/>
    <s v="Rush Hour"/>
    <s v="Medium"/>
    <s v="Evening"/>
    <x v="3"/>
  </r>
  <r>
    <n v="545"/>
    <d v="2011-01-24T00:00:00"/>
    <n v="1"/>
    <n v="0"/>
    <n v="1"/>
    <n v="20"/>
    <b v="0"/>
    <n v="1"/>
    <n v="1"/>
    <n v="0.14000000000000001"/>
    <n v="0.13639999999999999"/>
    <n v="0.59"/>
    <n v="0.19400000000000001"/>
    <n v="1"/>
    <n v="80"/>
    <n v="81"/>
    <s v="Tuesday"/>
    <s v="Mild Cold"/>
    <s v="Normal"/>
    <s v="Medium"/>
    <s v="Evening"/>
    <x v="3"/>
  </r>
  <r>
    <n v="546"/>
    <d v="2011-01-24T00:00:00"/>
    <n v="1"/>
    <n v="0"/>
    <n v="1"/>
    <n v="21"/>
    <b v="0"/>
    <n v="1"/>
    <n v="1"/>
    <n v="0.14000000000000001"/>
    <n v="0.1515"/>
    <n v="0.63"/>
    <n v="0.16420000000000001"/>
    <n v="6"/>
    <n v="53"/>
    <n v="59"/>
    <s v="Tuesday"/>
    <s v="Mild Cold"/>
    <s v="Normal"/>
    <s v="Medium"/>
    <s v="Evening"/>
    <x v="3"/>
  </r>
  <r>
    <n v="547"/>
    <d v="2011-01-24T00:00:00"/>
    <n v="1"/>
    <n v="0"/>
    <n v="1"/>
    <n v="22"/>
    <b v="0"/>
    <n v="1"/>
    <n v="2"/>
    <n v="0.14000000000000001"/>
    <n v="0.13639999999999999"/>
    <n v="0.63"/>
    <n v="0.22389999999999999"/>
    <n v="3"/>
    <n v="32"/>
    <n v="35"/>
    <s v="Tuesday"/>
    <s v="More Than Mild"/>
    <s v="Normal"/>
    <s v="Low"/>
    <s v="Evening"/>
    <x v="3"/>
  </r>
  <r>
    <n v="548"/>
    <d v="2011-01-24T00:00:00"/>
    <n v="1"/>
    <n v="0"/>
    <n v="1"/>
    <n v="23"/>
    <b v="0"/>
    <n v="1"/>
    <n v="2"/>
    <n v="0.16"/>
    <n v="0.1515"/>
    <n v="0.64"/>
    <n v="0.25369999999999998"/>
    <n v="3"/>
    <n v="21"/>
    <n v="24"/>
    <s v="Tuesday"/>
    <s v="More Than Mild"/>
    <s v="Normal"/>
    <s v="Low"/>
    <s v="Evening"/>
    <x v="3"/>
  </r>
  <r>
    <n v="549"/>
    <d v="2011-01-25T00:00:00"/>
    <n v="1"/>
    <n v="0"/>
    <n v="1"/>
    <n v="0"/>
    <b v="0"/>
    <n v="2"/>
    <n v="2"/>
    <n v="0.16"/>
    <n v="0.13639999999999999"/>
    <n v="0.69"/>
    <n v="0.28360000000000002"/>
    <n v="3"/>
    <n v="6"/>
    <n v="9"/>
    <s v="Wednesday"/>
    <s v="More Than Mild"/>
    <s v="Normal"/>
    <s v="Low"/>
    <s v="Night"/>
    <x v="3"/>
  </r>
  <r>
    <n v="550"/>
    <d v="2011-01-25T00:00:00"/>
    <n v="1"/>
    <n v="0"/>
    <n v="1"/>
    <n v="1"/>
    <b v="0"/>
    <n v="2"/>
    <n v="2"/>
    <n v="0.16"/>
    <n v="0.16669999999999999"/>
    <n v="0.69"/>
    <n v="0.16420000000000001"/>
    <n v="0"/>
    <n v="5"/>
    <n v="5"/>
    <s v="Wednesday"/>
    <s v="More Than Mild"/>
    <s v="Normal"/>
    <s v="Low"/>
    <s v="Night"/>
    <x v="3"/>
  </r>
  <r>
    <n v="551"/>
    <d v="2011-01-25T00:00:00"/>
    <n v="1"/>
    <n v="0"/>
    <n v="1"/>
    <n v="2"/>
    <b v="0"/>
    <n v="2"/>
    <n v="1"/>
    <n v="0.16"/>
    <n v="0.1515"/>
    <n v="0.69"/>
    <n v="0.22389999999999999"/>
    <n v="0"/>
    <n v="2"/>
    <n v="2"/>
    <s v="Wednesday"/>
    <s v="Mild Cold"/>
    <s v="Normal"/>
    <s v="Low"/>
    <s v="Night"/>
    <x v="3"/>
  </r>
  <r>
    <n v="552"/>
    <d v="2011-01-25T00:00:00"/>
    <n v="1"/>
    <n v="0"/>
    <n v="1"/>
    <n v="4"/>
    <b v="0"/>
    <n v="2"/>
    <n v="1"/>
    <n v="0.14000000000000001"/>
    <n v="0.16669999999999999"/>
    <n v="0.74"/>
    <n v="0.1045"/>
    <n v="0"/>
    <n v="1"/>
    <n v="1"/>
    <s v="Wednesday"/>
    <s v="Mild Cold"/>
    <s v="Normal"/>
    <s v="Low"/>
    <s v="Night"/>
    <x v="3"/>
  </r>
  <r>
    <n v="553"/>
    <d v="2011-01-25T00:00:00"/>
    <n v="1"/>
    <n v="0"/>
    <n v="1"/>
    <n v="5"/>
    <b v="0"/>
    <n v="2"/>
    <n v="1"/>
    <n v="0.14000000000000001"/>
    <n v="0.13639999999999999"/>
    <n v="0.74"/>
    <n v="0.22389999999999999"/>
    <n v="0"/>
    <n v="9"/>
    <n v="9"/>
    <s v="Wednesday"/>
    <s v="Mild Cold"/>
    <s v="Normal"/>
    <s v="Low"/>
    <s v="Night"/>
    <x v="3"/>
  </r>
  <r>
    <n v="554"/>
    <d v="2011-01-25T00:00:00"/>
    <n v="1"/>
    <n v="0"/>
    <n v="1"/>
    <n v="6"/>
    <b v="0"/>
    <n v="2"/>
    <n v="1"/>
    <n v="0.16"/>
    <n v="0.18179999999999999"/>
    <n v="0.74"/>
    <n v="0.1045"/>
    <n v="1"/>
    <n v="35"/>
    <n v="36"/>
    <s v="Wednesday"/>
    <s v="Mild Cold"/>
    <s v="Normal"/>
    <s v="Low"/>
    <s v="Morning"/>
    <x v="3"/>
  </r>
  <r>
    <n v="555"/>
    <d v="2011-01-25T00:00:00"/>
    <n v="1"/>
    <n v="0"/>
    <n v="1"/>
    <n v="7"/>
    <b v="0"/>
    <n v="2"/>
    <n v="1"/>
    <n v="0.16"/>
    <n v="0.1515"/>
    <n v="0.74"/>
    <n v="0.22389999999999999"/>
    <n v="5"/>
    <n v="103"/>
    <n v="108"/>
    <s v="Wednesday"/>
    <s v="Mild Cold"/>
    <s v="Rush Hour"/>
    <s v="Medium"/>
    <s v="Morning"/>
    <x v="3"/>
  </r>
  <r>
    <n v="556"/>
    <d v="2011-01-25T00:00:00"/>
    <n v="1"/>
    <n v="0"/>
    <n v="1"/>
    <n v="8"/>
    <b v="0"/>
    <n v="2"/>
    <n v="2"/>
    <n v="0.16"/>
    <n v="0.18179999999999999"/>
    <n v="0.74"/>
    <n v="0.1343"/>
    <n v="5"/>
    <n v="233"/>
    <n v="238"/>
    <s v="Wednesday"/>
    <s v="More Than Mild"/>
    <s v="Rush Hour"/>
    <s v="High"/>
    <s v="Morning"/>
    <x v="3"/>
  </r>
  <r>
    <n v="557"/>
    <d v="2011-01-25T00:00:00"/>
    <n v="1"/>
    <n v="0"/>
    <n v="1"/>
    <n v="9"/>
    <b v="0"/>
    <n v="2"/>
    <n v="2"/>
    <n v="0.2"/>
    <n v="0.2273"/>
    <n v="0.64"/>
    <n v="8.9599999999999999E-2"/>
    <n v="10"/>
    <n v="134"/>
    <n v="144"/>
    <s v="Wednesday"/>
    <s v="More Than Mild"/>
    <s v="Rush Hour"/>
    <s v="Medium"/>
    <s v="Morning"/>
    <x v="0"/>
  </r>
  <r>
    <n v="558"/>
    <d v="2011-01-25T00:00:00"/>
    <n v="1"/>
    <n v="0"/>
    <n v="1"/>
    <n v="10"/>
    <b v="0"/>
    <n v="2"/>
    <n v="2"/>
    <n v="0.22"/>
    <n v="0.2424"/>
    <n v="0.6"/>
    <n v="0.1045"/>
    <n v="6"/>
    <n v="49"/>
    <n v="55"/>
    <s v="Wednesday"/>
    <s v="More Than Mild"/>
    <s v="Normal"/>
    <s v="Medium"/>
    <s v="Morning"/>
    <x v="0"/>
  </r>
  <r>
    <n v="559"/>
    <d v="2011-01-25T00:00:00"/>
    <n v="1"/>
    <n v="0"/>
    <n v="1"/>
    <n v="11"/>
    <b v="0"/>
    <n v="2"/>
    <n v="2"/>
    <n v="0.24"/>
    <n v="0.2424"/>
    <n v="0.6"/>
    <n v="0.1343"/>
    <n v="6"/>
    <n v="55"/>
    <n v="61"/>
    <s v="Wednesday"/>
    <s v="More Than Mild"/>
    <s v="Normal"/>
    <s v="Medium"/>
    <s v="Morning"/>
    <x v="0"/>
  </r>
  <r>
    <n v="560"/>
    <d v="2011-01-25T00:00:00"/>
    <n v="1"/>
    <n v="0"/>
    <n v="1"/>
    <n v="12"/>
    <b v="0"/>
    <n v="2"/>
    <n v="2"/>
    <n v="0.26"/>
    <n v="0.28789999999999999"/>
    <n v="0.56000000000000005"/>
    <n v="8.9599999999999999E-2"/>
    <n v="21"/>
    <n v="85"/>
    <n v="106"/>
    <s v="Wednesday"/>
    <s v="More Than Mild"/>
    <s v="Normal"/>
    <s v="Medium"/>
    <s v="Afternoon"/>
    <x v="0"/>
  </r>
  <r>
    <n v="561"/>
    <d v="2011-01-25T00:00:00"/>
    <n v="1"/>
    <n v="0"/>
    <n v="1"/>
    <n v="13"/>
    <b v="0"/>
    <n v="2"/>
    <n v="2"/>
    <n v="0.26"/>
    <n v="0.2727"/>
    <n v="0.56000000000000005"/>
    <n v="0.1343"/>
    <n v="21"/>
    <n v="72"/>
    <n v="93"/>
    <s v="Wednesday"/>
    <s v="More Than Mild"/>
    <s v="Normal"/>
    <s v="Medium"/>
    <s v="Afternoon"/>
    <x v="0"/>
  </r>
  <r>
    <n v="562"/>
    <d v="2011-01-25T00:00:00"/>
    <n v="1"/>
    <n v="0"/>
    <n v="1"/>
    <n v="14"/>
    <b v="0"/>
    <n v="2"/>
    <n v="2"/>
    <n v="0.3"/>
    <n v="0.33329999999999999"/>
    <n v="0.45"/>
    <n v="0"/>
    <n v="11"/>
    <n v="57"/>
    <n v="68"/>
    <s v="Wednesday"/>
    <s v="More Than Mild"/>
    <s v="Normal"/>
    <s v="Medium"/>
    <s v="Afternoon"/>
    <x v="1"/>
  </r>
  <r>
    <n v="563"/>
    <d v="2011-01-25T00:00:00"/>
    <n v="1"/>
    <n v="0"/>
    <n v="1"/>
    <n v="15"/>
    <b v="0"/>
    <n v="2"/>
    <n v="2"/>
    <n v="0.32"/>
    <n v="0.34849999999999998"/>
    <n v="0.42"/>
    <n v="0"/>
    <n v="21"/>
    <n v="63"/>
    <n v="84"/>
    <s v="Wednesday"/>
    <s v="More Than Mild"/>
    <s v="Normal"/>
    <s v="Medium"/>
    <s v="Afternoon"/>
    <x v="1"/>
  </r>
  <r>
    <n v="564"/>
    <d v="2011-01-25T00:00:00"/>
    <n v="1"/>
    <n v="0"/>
    <n v="1"/>
    <n v="16"/>
    <b v="0"/>
    <n v="2"/>
    <n v="2"/>
    <n v="0.32"/>
    <n v="0.34849999999999998"/>
    <n v="0.42"/>
    <n v="0"/>
    <n v="14"/>
    <n v="102"/>
    <n v="116"/>
    <s v="Wednesday"/>
    <s v="More Than Mild"/>
    <s v="Normal"/>
    <s v="Medium"/>
    <s v="Afternoon"/>
    <x v="1"/>
  </r>
  <r>
    <n v="565"/>
    <d v="2011-01-25T00:00:00"/>
    <n v="1"/>
    <n v="0"/>
    <n v="1"/>
    <n v="17"/>
    <b v="0"/>
    <n v="2"/>
    <n v="1"/>
    <n v="0.3"/>
    <n v="0.33329999999999999"/>
    <n v="0.45"/>
    <n v="0"/>
    <n v="14"/>
    <n v="208"/>
    <n v="222"/>
    <s v="Wednesday"/>
    <s v="Mild Cold"/>
    <s v="Rush Hour"/>
    <s v="High"/>
    <s v="Afternoon"/>
    <x v="1"/>
  </r>
  <r>
    <n v="566"/>
    <d v="2011-01-25T00:00:00"/>
    <n v="1"/>
    <n v="0"/>
    <n v="1"/>
    <n v="18"/>
    <b v="0"/>
    <n v="2"/>
    <n v="2"/>
    <n v="0.3"/>
    <n v="0.31819999999999998"/>
    <n v="0.49"/>
    <n v="8.9599999999999999E-2"/>
    <n v="7"/>
    <n v="218"/>
    <n v="225"/>
    <s v="Wednesday"/>
    <s v="More Than Mild"/>
    <s v="Rush Hour"/>
    <s v="High"/>
    <s v="Evening"/>
    <x v="1"/>
  </r>
  <r>
    <n v="567"/>
    <d v="2011-01-25T00:00:00"/>
    <n v="1"/>
    <n v="0"/>
    <n v="1"/>
    <n v="19"/>
    <b v="0"/>
    <n v="2"/>
    <n v="2"/>
    <n v="0.26"/>
    <n v="0.2576"/>
    <n v="0.65"/>
    <n v="0.16420000000000001"/>
    <n v="13"/>
    <n v="133"/>
    <n v="146"/>
    <s v="Wednesday"/>
    <s v="More Than Mild"/>
    <s v="Rush Hour"/>
    <s v="Medium"/>
    <s v="Evening"/>
    <x v="0"/>
  </r>
  <r>
    <n v="568"/>
    <d v="2011-01-25T00:00:00"/>
    <n v="1"/>
    <n v="0"/>
    <n v="1"/>
    <n v="20"/>
    <b v="0"/>
    <n v="2"/>
    <n v="1"/>
    <n v="0.24"/>
    <n v="0.2273"/>
    <n v="0.65"/>
    <n v="0.19400000000000001"/>
    <n v="16"/>
    <n v="103"/>
    <n v="119"/>
    <s v="Wednesday"/>
    <s v="Mild Cold"/>
    <s v="Normal"/>
    <s v="Medium"/>
    <s v="Evening"/>
    <x v="0"/>
  </r>
  <r>
    <n v="569"/>
    <d v="2011-01-25T00:00:00"/>
    <n v="1"/>
    <n v="0"/>
    <n v="1"/>
    <n v="21"/>
    <b v="0"/>
    <n v="2"/>
    <n v="1"/>
    <n v="0.24"/>
    <n v="0.2273"/>
    <n v="0.65"/>
    <n v="0.19400000000000001"/>
    <n v="5"/>
    <n v="40"/>
    <n v="45"/>
    <s v="Wednesday"/>
    <s v="Mild Cold"/>
    <s v="Normal"/>
    <s v="Low"/>
    <s v="Evening"/>
    <x v="0"/>
  </r>
  <r>
    <n v="570"/>
    <d v="2011-01-25T00:00:00"/>
    <n v="1"/>
    <n v="0"/>
    <n v="1"/>
    <n v="22"/>
    <b v="0"/>
    <n v="2"/>
    <n v="1"/>
    <n v="0.22"/>
    <n v="0.2273"/>
    <n v="0.64"/>
    <n v="0.16420000000000001"/>
    <n v="4"/>
    <n v="49"/>
    <n v="53"/>
    <s v="Wednesday"/>
    <s v="Mild Cold"/>
    <s v="Normal"/>
    <s v="Medium"/>
    <s v="Evening"/>
    <x v="0"/>
  </r>
  <r>
    <n v="571"/>
    <d v="2011-01-25T00:00:00"/>
    <n v="1"/>
    <n v="0"/>
    <n v="1"/>
    <n v="23"/>
    <b v="0"/>
    <n v="2"/>
    <n v="2"/>
    <n v="0.22"/>
    <n v="0.2273"/>
    <n v="0.64"/>
    <n v="0.16420000000000001"/>
    <n v="3"/>
    <n v="37"/>
    <n v="40"/>
    <s v="Wednesday"/>
    <s v="More Than Mild"/>
    <s v="Normal"/>
    <s v="Low"/>
    <s v="Evening"/>
    <x v="0"/>
  </r>
  <r>
    <n v="572"/>
    <d v="2011-01-26T00:00:00"/>
    <n v="1"/>
    <n v="0"/>
    <n v="1"/>
    <n v="0"/>
    <b v="0"/>
    <n v="3"/>
    <n v="2"/>
    <n v="0.22"/>
    <n v="0.2273"/>
    <n v="0.69"/>
    <n v="0.1343"/>
    <n v="3"/>
    <n v="14"/>
    <n v="17"/>
    <s v="Thursday"/>
    <s v="More Than Mild"/>
    <s v="Normal"/>
    <s v="Low"/>
    <s v="Night"/>
    <x v="0"/>
  </r>
  <r>
    <n v="573"/>
    <d v="2011-01-26T00:00:00"/>
    <n v="1"/>
    <n v="0"/>
    <n v="1"/>
    <n v="1"/>
    <b v="0"/>
    <n v="3"/>
    <n v="2"/>
    <n v="0.24"/>
    <n v="0.2424"/>
    <n v="0.65"/>
    <n v="0.1343"/>
    <n v="0"/>
    <n v="5"/>
    <n v="5"/>
    <s v="Thursday"/>
    <s v="More Than Mild"/>
    <s v="Normal"/>
    <s v="Low"/>
    <s v="Night"/>
    <x v="0"/>
  </r>
  <r>
    <n v="574"/>
    <d v="2011-01-26T00:00:00"/>
    <n v="1"/>
    <n v="0"/>
    <n v="1"/>
    <n v="2"/>
    <b v="0"/>
    <n v="3"/>
    <n v="3"/>
    <n v="0.22"/>
    <n v="0.2273"/>
    <n v="0.69"/>
    <n v="0.19400000000000001"/>
    <n v="3"/>
    <n v="7"/>
    <n v="10"/>
    <s v="Thursday"/>
    <s v="Dark Cloude"/>
    <s v="Normal"/>
    <s v="Low"/>
    <s v="Night"/>
    <x v="0"/>
  </r>
  <r>
    <n v="575"/>
    <d v="2011-01-26T00:00:00"/>
    <n v="1"/>
    <n v="0"/>
    <n v="1"/>
    <n v="5"/>
    <b v="0"/>
    <n v="3"/>
    <n v="3"/>
    <n v="0.2"/>
    <n v="0.18179999999999999"/>
    <n v="0.86"/>
    <n v="0.28360000000000002"/>
    <n v="0"/>
    <n v="1"/>
    <n v="1"/>
    <s v="Thursday"/>
    <s v="Dark Cloude"/>
    <s v="Normal"/>
    <s v="Low"/>
    <s v="Night"/>
    <x v="0"/>
  </r>
  <r>
    <n v="576"/>
    <d v="2011-01-26T00:00:00"/>
    <n v="1"/>
    <n v="0"/>
    <n v="1"/>
    <n v="6"/>
    <b v="0"/>
    <n v="3"/>
    <n v="3"/>
    <n v="0.2"/>
    <n v="0.18179999999999999"/>
    <n v="0.86"/>
    <n v="0.28360000000000002"/>
    <n v="0"/>
    <n v="8"/>
    <n v="8"/>
    <s v="Thursday"/>
    <s v="Dark Cloude"/>
    <s v="Normal"/>
    <s v="Low"/>
    <s v="Morning"/>
    <x v="0"/>
  </r>
  <r>
    <n v="577"/>
    <d v="2011-01-26T00:00:00"/>
    <n v="1"/>
    <n v="0"/>
    <n v="1"/>
    <n v="7"/>
    <b v="0"/>
    <n v="3"/>
    <n v="3"/>
    <n v="0.22"/>
    <n v="0.21210000000000001"/>
    <n v="0.87"/>
    <n v="0.29849999999999999"/>
    <n v="1"/>
    <n v="29"/>
    <n v="30"/>
    <s v="Thursday"/>
    <s v="Dark Cloude"/>
    <s v="Rush Hour"/>
    <s v="Low"/>
    <s v="Morning"/>
    <x v="0"/>
  </r>
  <r>
    <n v="578"/>
    <d v="2011-01-26T00:00:00"/>
    <n v="1"/>
    <n v="0"/>
    <n v="1"/>
    <n v="8"/>
    <b v="0"/>
    <n v="3"/>
    <n v="3"/>
    <n v="0.22"/>
    <n v="0.21210000000000001"/>
    <n v="0.87"/>
    <n v="0.29849999999999999"/>
    <n v="3"/>
    <n v="69"/>
    <n v="72"/>
    <s v="Thursday"/>
    <s v="Dark Cloude"/>
    <s v="Rush Hour"/>
    <s v="Medium"/>
    <s v="Morning"/>
    <x v="0"/>
  </r>
  <r>
    <n v="579"/>
    <d v="2011-01-26T00:00:00"/>
    <n v="1"/>
    <n v="0"/>
    <n v="1"/>
    <n v="9"/>
    <b v="0"/>
    <n v="3"/>
    <n v="3"/>
    <n v="0.22"/>
    <n v="0.21210000000000001"/>
    <n v="0.87"/>
    <n v="0.29849999999999999"/>
    <n v="3"/>
    <n v="55"/>
    <n v="58"/>
    <s v="Thursday"/>
    <s v="Dark Cloude"/>
    <s v="Rush Hour"/>
    <s v="Medium"/>
    <s v="Morning"/>
    <x v="0"/>
  </r>
  <r>
    <n v="580"/>
    <d v="2011-01-26T00:00:00"/>
    <n v="1"/>
    <n v="0"/>
    <n v="1"/>
    <n v="10"/>
    <b v="0"/>
    <n v="3"/>
    <n v="3"/>
    <n v="0.22"/>
    <n v="0.21210000000000001"/>
    <n v="0.93"/>
    <n v="0.28360000000000002"/>
    <n v="2"/>
    <n v="26"/>
    <n v="28"/>
    <s v="Thursday"/>
    <s v="Dark Cloude"/>
    <s v="Normal"/>
    <s v="Low"/>
    <s v="Morning"/>
    <x v="0"/>
  </r>
  <r>
    <n v="581"/>
    <d v="2011-01-26T00:00:00"/>
    <n v="1"/>
    <n v="0"/>
    <n v="1"/>
    <n v="11"/>
    <b v="0"/>
    <n v="3"/>
    <n v="3"/>
    <n v="0.22"/>
    <n v="0.19700000000000001"/>
    <n v="0.93"/>
    <n v="0.32840000000000003"/>
    <n v="6"/>
    <n v="35"/>
    <n v="41"/>
    <s v="Thursday"/>
    <s v="Dark Cloude"/>
    <s v="Normal"/>
    <s v="Low"/>
    <s v="Morning"/>
    <x v="0"/>
  </r>
  <r>
    <n v="582"/>
    <d v="2011-01-26T00:00:00"/>
    <n v="1"/>
    <n v="0"/>
    <n v="1"/>
    <n v="12"/>
    <b v="0"/>
    <n v="3"/>
    <n v="3"/>
    <n v="0.22"/>
    <n v="0.19700000000000001"/>
    <n v="0.93"/>
    <n v="0.32840000000000003"/>
    <n v="7"/>
    <n v="41"/>
    <n v="48"/>
    <s v="Thursday"/>
    <s v="Dark Cloude"/>
    <s v="Normal"/>
    <s v="Low"/>
    <s v="Afternoon"/>
    <x v="0"/>
  </r>
  <r>
    <n v="583"/>
    <d v="2011-01-26T00:00:00"/>
    <n v="1"/>
    <n v="0"/>
    <n v="1"/>
    <n v="13"/>
    <b v="0"/>
    <n v="3"/>
    <n v="3"/>
    <n v="0.22"/>
    <n v="0.19700000000000001"/>
    <n v="0.93"/>
    <n v="0.32840000000000003"/>
    <n v="4"/>
    <n v="43"/>
    <n v="47"/>
    <s v="Thursday"/>
    <s v="Dark Cloude"/>
    <s v="Normal"/>
    <s v="Low"/>
    <s v="Afternoon"/>
    <x v="0"/>
  </r>
  <r>
    <n v="584"/>
    <d v="2011-01-26T00:00:00"/>
    <n v="1"/>
    <n v="0"/>
    <n v="1"/>
    <n v="14"/>
    <b v="0"/>
    <n v="3"/>
    <n v="3"/>
    <n v="0.22"/>
    <n v="0.19700000000000001"/>
    <n v="0.93"/>
    <n v="0.35820000000000002"/>
    <n v="0"/>
    <n v="36"/>
    <n v="36"/>
    <s v="Thursday"/>
    <s v="Dark Cloude"/>
    <s v="Normal"/>
    <s v="Low"/>
    <s v="Afternoon"/>
    <x v="0"/>
  </r>
  <r>
    <n v="585"/>
    <d v="2011-01-26T00:00:00"/>
    <n v="1"/>
    <n v="0"/>
    <n v="1"/>
    <n v="15"/>
    <b v="0"/>
    <n v="3"/>
    <n v="3"/>
    <n v="0.22"/>
    <n v="0.18179999999999999"/>
    <n v="0.93"/>
    <n v="0.4627"/>
    <n v="1"/>
    <n v="42"/>
    <n v="43"/>
    <s v="Thursday"/>
    <s v="Dark Cloude"/>
    <s v="Normal"/>
    <s v="Low"/>
    <s v="Afternoon"/>
    <x v="0"/>
  </r>
  <r>
    <n v="586"/>
    <d v="2011-01-26T00:00:00"/>
    <n v="1"/>
    <n v="0"/>
    <n v="1"/>
    <n v="16"/>
    <b v="0"/>
    <n v="3"/>
    <n v="4"/>
    <n v="0.22"/>
    <n v="0.19700000000000001"/>
    <n v="0.93"/>
    <n v="0.32840000000000003"/>
    <n v="1"/>
    <n v="35"/>
    <n v="36"/>
    <s v="Thursday"/>
    <s v="Thander Storm"/>
    <s v="Normal"/>
    <s v="Low"/>
    <s v="Afternoon"/>
    <x v="0"/>
  </r>
  <r>
    <n v="587"/>
    <d v="2011-01-26T00:00:00"/>
    <n v="1"/>
    <n v="0"/>
    <n v="1"/>
    <n v="17"/>
    <b v="0"/>
    <n v="3"/>
    <n v="3"/>
    <n v="0.2"/>
    <n v="0.18179999999999999"/>
    <n v="0.93"/>
    <n v="0.35820000000000002"/>
    <n v="0"/>
    <n v="26"/>
    <n v="26"/>
    <s v="Thursday"/>
    <s v="Dark Cloude"/>
    <s v="Rush Hour"/>
    <s v="Low"/>
    <s v="Afternoon"/>
    <x v="0"/>
  </r>
  <r>
    <n v="588"/>
    <d v="2011-01-27T00:00:00"/>
    <n v="1"/>
    <n v="0"/>
    <n v="1"/>
    <n v="16"/>
    <b v="0"/>
    <n v="4"/>
    <n v="1"/>
    <n v="0.22"/>
    <n v="0.2273"/>
    <n v="0.55000000000000004"/>
    <n v="0.19400000000000001"/>
    <n v="1"/>
    <n v="23"/>
    <n v="24"/>
    <s v="Friday"/>
    <s v="Mild Cold"/>
    <s v="Normal"/>
    <s v="Low"/>
    <s v="Afternoon"/>
    <x v="0"/>
  </r>
  <r>
    <n v="589"/>
    <d v="2011-01-27T00:00:00"/>
    <n v="1"/>
    <n v="0"/>
    <n v="1"/>
    <n v="17"/>
    <b v="0"/>
    <n v="4"/>
    <n v="1"/>
    <n v="0.22"/>
    <n v="0.2424"/>
    <n v="0.55000000000000004"/>
    <n v="0.1045"/>
    <n v="2"/>
    <n v="82"/>
    <n v="84"/>
    <s v="Friday"/>
    <s v="Mild Cold"/>
    <s v="Rush Hour"/>
    <s v="Medium"/>
    <s v="Afternoon"/>
    <x v="0"/>
  </r>
  <r>
    <n v="590"/>
    <d v="2011-01-27T00:00:00"/>
    <n v="1"/>
    <n v="0"/>
    <n v="1"/>
    <n v="18"/>
    <b v="0"/>
    <n v="4"/>
    <n v="1"/>
    <n v="0.2"/>
    <n v="0.2273"/>
    <n v="0.69"/>
    <n v="8.9599999999999999E-2"/>
    <n v="3"/>
    <n v="101"/>
    <n v="104"/>
    <s v="Friday"/>
    <s v="Mild Cold"/>
    <s v="Rush Hour"/>
    <s v="Medium"/>
    <s v="Evening"/>
    <x v="0"/>
  </r>
  <r>
    <n v="591"/>
    <d v="2011-01-27T00:00:00"/>
    <n v="1"/>
    <n v="0"/>
    <n v="1"/>
    <n v="19"/>
    <b v="0"/>
    <n v="4"/>
    <n v="1"/>
    <n v="0.2"/>
    <n v="0.2273"/>
    <n v="0.69"/>
    <n v="8.9599999999999999E-2"/>
    <n v="3"/>
    <n v="76"/>
    <n v="79"/>
    <s v="Friday"/>
    <s v="Mild Cold"/>
    <s v="Rush Hour"/>
    <s v="Medium"/>
    <s v="Evening"/>
    <x v="0"/>
  </r>
  <r>
    <n v="592"/>
    <d v="2011-01-27T00:00:00"/>
    <n v="1"/>
    <n v="0"/>
    <n v="1"/>
    <n v="20"/>
    <b v="0"/>
    <n v="4"/>
    <n v="1"/>
    <n v="0.18"/>
    <n v="0.21210000000000001"/>
    <n v="0.74"/>
    <n v="8.9599999999999999E-2"/>
    <n v="4"/>
    <n v="55"/>
    <n v="59"/>
    <s v="Friday"/>
    <s v="Mild Cold"/>
    <s v="Normal"/>
    <s v="Medium"/>
    <s v="Evening"/>
    <x v="3"/>
  </r>
  <r>
    <n v="593"/>
    <d v="2011-01-27T00:00:00"/>
    <n v="1"/>
    <n v="0"/>
    <n v="1"/>
    <n v="21"/>
    <b v="0"/>
    <n v="4"/>
    <n v="1"/>
    <n v="0.18"/>
    <n v="0.21210000000000001"/>
    <n v="0.74"/>
    <n v="8.9599999999999999E-2"/>
    <n v="2"/>
    <n v="36"/>
    <n v="38"/>
    <s v="Friday"/>
    <s v="Mild Cold"/>
    <s v="Normal"/>
    <s v="Low"/>
    <s v="Evening"/>
    <x v="3"/>
  </r>
  <r>
    <n v="594"/>
    <d v="2011-01-27T00:00:00"/>
    <n v="1"/>
    <n v="0"/>
    <n v="1"/>
    <n v="22"/>
    <b v="0"/>
    <n v="4"/>
    <n v="1"/>
    <n v="0.18"/>
    <n v="0.21210000000000001"/>
    <n v="0.74"/>
    <n v="8.9599999999999999E-2"/>
    <n v="0"/>
    <n v="27"/>
    <n v="27"/>
    <s v="Friday"/>
    <s v="Mild Cold"/>
    <s v="Normal"/>
    <s v="Low"/>
    <s v="Evening"/>
    <x v="3"/>
  </r>
  <r>
    <n v="595"/>
    <d v="2011-01-27T00:00:00"/>
    <n v="1"/>
    <n v="0"/>
    <n v="1"/>
    <n v="23"/>
    <b v="0"/>
    <n v="4"/>
    <n v="1"/>
    <n v="0.18"/>
    <n v="0.19700000000000001"/>
    <n v="0.8"/>
    <n v="0.16420000000000001"/>
    <n v="0"/>
    <n v="16"/>
    <n v="16"/>
    <s v="Friday"/>
    <s v="Mild Cold"/>
    <s v="Normal"/>
    <s v="Low"/>
    <s v="Evening"/>
    <x v="3"/>
  </r>
  <r>
    <n v="596"/>
    <d v="2011-01-28T00:00:00"/>
    <n v="1"/>
    <n v="0"/>
    <n v="1"/>
    <n v="0"/>
    <b v="0"/>
    <n v="5"/>
    <n v="2"/>
    <n v="0.2"/>
    <n v="0.21210000000000001"/>
    <n v="0.75"/>
    <n v="0.1343"/>
    <n v="0"/>
    <n v="9"/>
    <n v="9"/>
    <s v="Saturday"/>
    <s v="More Than Mild"/>
    <s v="Normal"/>
    <s v="Low"/>
    <s v="Night"/>
    <x v="0"/>
  </r>
  <r>
    <n v="597"/>
    <d v="2011-01-28T00:00:00"/>
    <n v="1"/>
    <n v="0"/>
    <n v="1"/>
    <n v="1"/>
    <b v="0"/>
    <n v="5"/>
    <n v="2"/>
    <n v="0.2"/>
    <n v="0.21210000000000001"/>
    <n v="0.75"/>
    <n v="0.1343"/>
    <n v="1"/>
    <n v="2"/>
    <n v="3"/>
    <s v="Saturday"/>
    <s v="More Than Mild"/>
    <s v="Normal"/>
    <s v="Low"/>
    <s v="Night"/>
    <x v="0"/>
  </r>
  <r>
    <n v="598"/>
    <d v="2011-01-28T00:00:00"/>
    <n v="1"/>
    <n v="0"/>
    <n v="1"/>
    <n v="2"/>
    <b v="0"/>
    <n v="5"/>
    <n v="2"/>
    <n v="0.2"/>
    <n v="0.21210000000000001"/>
    <n v="0.75"/>
    <n v="0.16420000000000001"/>
    <n v="0"/>
    <n v="2"/>
    <n v="2"/>
    <s v="Saturday"/>
    <s v="More Than Mild"/>
    <s v="Normal"/>
    <s v="Low"/>
    <s v="Night"/>
    <x v="0"/>
  </r>
  <r>
    <n v="599"/>
    <d v="2011-01-28T00:00:00"/>
    <n v="1"/>
    <n v="0"/>
    <n v="1"/>
    <n v="3"/>
    <b v="0"/>
    <n v="5"/>
    <n v="2"/>
    <n v="0.2"/>
    <n v="0.2273"/>
    <n v="0.75"/>
    <n v="0.1045"/>
    <n v="1"/>
    <n v="0"/>
    <n v="1"/>
    <s v="Saturday"/>
    <s v="More Than Mild"/>
    <s v="Normal"/>
    <s v="Low"/>
    <s v="Night"/>
    <x v="0"/>
  </r>
  <r>
    <n v="600"/>
    <d v="2011-01-28T00:00:00"/>
    <n v="1"/>
    <n v="0"/>
    <n v="1"/>
    <n v="5"/>
    <b v="0"/>
    <n v="5"/>
    <n v="2"/>
    <n v="0.18"/>
    <n v="0.21210000000000001"/>
    <n v="0.8"/>
    <n v="0.1045"/>
    <n v="0"/>
    <n v="4"/>
    <n v="4"/>
    <s v="Saturday"/>
    <s v="More Than Mild"/>
    <s v="Normal"/>
    <s v="Low"/>
    <s v="Night"/>
    <x v="3"/>
  </r>
  <r>
    <n v="601"/>
    <d v="2011-01-28T00:00:00"/>
    <n v="1"/>
    <n v="0"/>
    <n v="1"/>
    <n v="6"/>
    <b v="0"/>
    <n v="5"/>
    <n v="2"/>
    <n v="0.18"/>
    <n v="0.19700000000000001"/>
    <n v="0.8"/>
    <n v="0.1343"/>
    <n v="0"/>
    <n v="16"/>
    <n v="16"/>
    <s v="Saturday"/>
    <s v="More Than Mild"/>
    <s v="Normal"/>
    <s v="Low"/>
    <s v="Morning"/>
    <x v="3"/>
  </r>
  <r>
    <n v="602"/>
    <d v="2011-01-28T00:00:00"/>
    <n v="1"/>
    <n v="0"/>
    <n v="1"/>
    <n v="7"/>
    <b v="0"/>
    <n v="5"/>
    <n v="2"/>
    <n v="0.16"/>
    <n v="0.19700000000000001"/>
    <n v="0.86"/>
    <n v="8.9599999999999999E-2"/>
    <n v="2"/>
    <n v="58"/>
    <n v="60"/>
    <s v="Saturday"/>
    <s v="More Than Mild"/>
    <s v="Rush Hour"/>
    <s v="Medium"/>
    <s v="Morning"/>
    <x v="3"/>
  </r>
  <r>
    <n v="603"/>
    <d v="2011-01-28T00:00:00"/>
    <n v="1"/>
    <n v="0"/>
    <n v="1"/>
    <n v="8"/>
    <b v="0"/>
    <n v="5"/>
    <n v="2"/>
    <n v="0.16"/>
    <n v="0.19700000000000001"/>
    <n v="0.86"/>
    <n v="8.9599999999999999E-2"/>
    <n v="2"/>
    <n v="155"/>
    <n v="157"/>
    <s v="Saturday"/>
    <s v="More Than Mild"/>
    <s v="Rush Hour"/>
    <s v="High"/>
    <s v="Morning"/>
    <x v="3"/>
  </r>
  <r>
    <n v="604"/>
    <d v="2011-01-28T00:00:00"/>
    <n v="1"/>
    <n v="0"/>
    <n v="1"/>
    <n v="9"/>
    <b v="0"/>
    <n v="5"/>
    <n v="3"/>
    <n v="0.18"/>
    <n v="0.21210000000000001"/>
    <n v="0.86"/>
    <n v="8.9599999999999999E-2"/>
    <n v="6"/>
    <n v="95"/>
    <n v="101"/>
    <s v="Saturday"/>
    <s v="Dark Cloude"/>
    <s v="Rush Hour"/>
    <s v="Medium"/>
    <s v="Morning"/>
    <x v="3"/>
  </r>
  <r>
    <n v="605"/>
    <d v="2011-01-28T00:00:00"/>
    <n v="1"/>
    <n v="0"/>
    <n v="1"/>
    <n v="10"/>
    <b v="0"/>
    <n v="5"/>
    <n v="3"/>
    <n v="0.18"/>
    <n v="0.21210000000000001"/>
    <n v="0.86"/>
    <n v="0.1045"/>
    <n v="0"/>
    <n v="49"/>
    <n v="49"/>
    <s v="Saturday"/>
    <s v="Dark Cloude"/>
    <s v="Normal"/>
    <s v="Low"/>
    <s v="Morning"/>
    <x v="3"/>
  </r>
  <r>
    <n v="606"/>
    <d v="2011-01-28T00:00:00"/>
    <n v="1"/>
    <n v="0"/>
    <n v="1"/>
    <n v="11"/>
    <b v="0"/>
    <n v="5"/>
    <n v="3"/>
    <n v="0.18"/>
    <n v="0.21210000000000001"/>
    <n v="0.93"/>
    <n v="0.1045"/>
    <n v="0"/>
    <n v="30"/>
    <n v="30"/>
    <s v="Saturday"/>
    <s v="Dark Cloude"/>
    <s v="Normal"/>
    <s v="Low"/>
    <s v="Morning"/>
    <x v="3"/>
  </r>
  <r>
    <n v="607"/>
    <d v="2011-01-28T00:00:00"/>
    <n v="1"/>
    <n v="0"/>
    <n v="1"/>
    <n v="12"/>
    <b v="0"/>
    <n v="5"/>
    <n v="3"/>
    <n v="0.18"/>
    <n v="0.21210000000000001"/>
    <n v="0.93"/>
    <n v="0.1045"/>
    <n v="1"/>
    <n v="28"/>
    <n v="29"/>
    <s v="Saturday"/>
    <s v="Dark Cloude"/>
    <s v="Normal"/>
    <s v="Low"/>
    <s v="Afternoon"/>
    <x v="3"/>
  </r>
  <r>
    <n v="608"/>
    <d v="2011-01-28T00:00:00"/>
    <n v="1"/>
    <n v="0"/>
    <n v="1"/>
    <n v="13"/>
    <b v="0"/>
    <n v="5"/>
    <n v="3"/>
    <n v="0.18"/>
    <n v="0.21210000000000001"/>
    <n v="0.93"/>
    <n v="0.1045"/>
    <n v="0"/>
    <n v="31"/>
    <n v="31"/>
    <s v="Saturday"/>
    <s v="Dark Cloude"/>
    <s v="Normal"/>
    <s v="Low"/>
    <s v="Afternoon"/>
    <x v="3"/>
  </r>
  <r>
    <n v="609"/>
    <d v="2011-01-28T00:00:00"/>
    <n v="1"/>
    <n v="0"/>
    <n v="1"/>
    <n v="14"/>
    <b v="0"/>
    <n v="5"/>
    <n v="3"/>
    <n v="0.22"/>
    <n v="0.2727"/>
    <n v="0.8"/>
    <n v="0"/>
    <n v="2"/>
    <n v="36"/>
    <n v="38"/>
    <s v="Saturday"/>
    <s v="Dark Cloude"/>
    <s v="Normal"/>
    <s v="Low"/>
    <s v="Afternoon"/>
    <x v="0"/>
  </r>
  <r>
    <n v="610"/>
    <d v="2011-01-28T00:00:00"/>
    <n v="1"/>
    <n v="0"/>
    <n v="1"/>
    <n v="15"/>
    <b v="0"/>
    <n v="5"/>
    <n v="2"/>
    <n v="0.2"/>
    <n v="0.2576"/>
    <n v="0.86"/>
    <n v="0"/>
    <n v="1"/>
    <n v="40"/>
    <n v="41"/>
    <s v="Saturday"/>
    <s v="More Than Mild"/>
    <s v="Normal"/>
    <s v="Low"/>
    <s v="Afternoon"/>
    <x v="0"/>
  </r>
  <r>
    <n v="620"/>
    <d v="2011-01-29T00:00:00"/>
    <n v="1"/>
    <n v="0"/>
    <n v="1"/>
    <n v="1"/>
    <b v="0"/>
    <n v="6"/>
    <n v="1"/>
    <n v="0.22"/>
    <n v="0.2273"/>
    <n v="0.64"/>
    <n v="0.19400000000000001"/>
    <n v="0"/>
    <n v="20"/>
    <n v="20"/>
    <s v="Sunday"/>
    <s v="Mild Cold"/>
    <s v="Normal"/>
    <s v="Low"/>
    <s v="Night"/>
    <x v="0"/>
  </r>
  <r>
    <n v="621"/>
    <d v="2011-01-29T00:00:00"/>
    <n v="1"/>
    <n v="0"/>
    <n v="1"/>
    <n v="2"/>
    <b v="0"/>
    <n v="6"/>
    <n v="1"/>
    <n v="0.22"/>
    <n v="0.2273"/>
    <n v="0.64"/>
    <n v="0.16420000000000001"/>
    <n v="0"/>
    <n v="15"/>
    <n v="15"/>
    <s v="Sunday"/>
    <s v="Mild Cold"/>
    <s v="Normal"/>
    <s v="Low"/>
    <s v="Night"/>
    <x v="0"/>
  </r>
  <r>
    <n v="622"/>
    <d v="2011-01-29T00:00:00"/>
    <n v="1"/>
    <n v="0"/>
    <n v="1"/>
    <n v="3"/>
    <b v="0"/>
    <n v="6"/>
    <n v="1"/>
    <n v="0.2"/>
    <n v="0.21210000000000001"/>
    <n v="0.64"/>
    <n v="0.1343"/>
    <n v="3"/>
    <n v="5"/>
    <n v="8"/>
    <s v="Sunday"/>
    <s v="Mild Cold"/>
    <s v="Normal"/>
    <s v="Low"/>
    <s v="Night"/>
    <x v="0"/>
  </r>
  <r>
    <n v="623"/>
    <d v="2011-01-29T00:00:00"/>
    <n v="1"/>
    <n v="0"/>
    <n v="1"/>
    <n v="4"/>
    <b v="0"/>
    <n v="6"/>
    <n v="1"/>
    <n v="0.16"/>
    <n v="0.18179999999999999"/>
    <n v="0.69"/>
    <n v="0.1045"/>
    <n v="1"/>
    <n v="2"/>
    <n v="3"/>
    <s v="Sunday"/>
    <s v="Mild Cold"/>
    <s v="Normal"/>
    <s v="Low"/>
    <s v="Night"/>
    <x v="3"/>
  </r>
  <r>
    <n v="624"/>
    <d v="2011-01-29T00:00:00"/>
    <n v="1"/>
    <n v="0"/>
    <n v="1"/>
    <n v="6"/>
    <b v="0"/>
    <n v="6"/>
    <n v="1"/>
    <n v="0.16"/>
    <n v="0.18179999999999999"/>
    <n v="0.64"/>
    <n v="0.1343"/>
    <n v="0"/>
    <n v="2"/>
    <n v="2"/>
    <s v="Sunday"/>
    <s v="Mild Cold"/>
    <s v="Normal"/>
    <s v="Low"/>
    <s v="Morning"/>
    <x v="3"/>
  </r>
  <r>
    <n v="625"/>
    <d v="2011-01-29T00:00:00"/>
    <n v="1"/>
    <n v="0"/>
    <n v="1"/>
    <n v="7"/>
    <b v="0"/>
    <n v="6"/>
    <n v="1"/>
    <n v="0.16"/>
    <n v="0.18179999999999999"/>
    <n v="0.59"/>
    <n v="0.1045"/>
    <n v="1"/>
    <n v="4"/>
    <n v="5"/>
    <s v="Sunday"/>
    <s v="Mild Cold"/>
    <s v="Rush Hour"/>
    <s v="Low"/>
    <s v="Morning"/>
    <x v="3"/>
  </r>
  <r>
    <n v="626"/>
    <d v="2011-01-29T00:00:00"/>
    <n v="1"/>
    <n v="0"/>
    <n v="1"/>
    <n v="8"/>
    <b v="0"/>
    <n v="6"/>
    <n v="1"/>
    <n v="0.18"/>
    <n v="0.19700000000000001"/>
    <n v="0.55000000000000004"/>
    <n v="0.16420000000000001"/>
    <n v="3"/>
    <n v="31"/>
    <n v="34"/>
    <s v="Sunday"/>
    <s v="Mild Cold"/>
    <s v="Rush Hour"/>
    <s v="Low"/>
    <s v="Morning"/>
    <x v="3"/>
  </r>
  <r>
    <n v="627"/>
    <d v="2011-01-29T00:00:00"/>
    <n v="1"/>
    <n v="0"/>
    <n v="1"/>
    <n v="9"/>
    <b v="0"/>
    <n v="6"/>
    <n v="1"/>
    <n v="0.18"/>
    <n v="0.21210000000000001"/>
    <n v="0.59"/>
    <n v="8.9599999999999999E-2"/>
    <n v="0"/>
    <n v="34"/>
    <n v="34"/>
    <s v="Sunday"/>
    <s v="Mild Cold"/>
    <s v="Rush Hour"/>
    <s v="Low"/>
    <s v="Morning"/>
    <x v="3"/>
  </r>
  <r>
    <n v="628"/>
    <d v="2011-01-29T00:00:00"/>
    <n v="1"/>
    <n v="0"/>
    <n v="1"/>
    <n v="10"/>
    <b v="0"/>
    <n v="6"/>
    <n v="2"/>
    <n v="0.18"/>
    <n v="0.21210000000000001"/>
    <n v="0.64"/>
    <n v="0.1045"/>
    <n v="4"/>
    <n v="51"/>
    <n v="55"/>
    <s v="Sunday"/>
    <s v="More Than Mild"/>
    <s v="Normal"/>
    <s v="Medium"/>
    <s v="Morning"/>
    <x v="3"/>
  </r>
  <r>
    <n v="629"/>
    <d v="2011-01-29T00:00:00"/>
    <n v="1"/>
    <n v="0"/>
    <n v="1"/>
    <n v="11"/>
    <b v="0"/>
    <n v="6"/>
    <n v="2"/>
    <n v="0.18"/>
    <n v="0.19700000000000001"/>
    <n v="0.64"/>
    <n v="0.1343"/>
    <n v="4"/>
    <n v="60"/>
    <n v="64"/>
    <s v="Sunday"/>
    <s v="More Than Mild"/>
    <s v="Normal"/>
    <s v="Medium"/>
    <s v="Morning"/>
    <x v="3"/>
  </r>
  <r>
    <n v="630"/>
    <d v="2011-01-29T00:00:00"/>
    <n v="1"/>
    <n v="0"/>
    <n v="1"/>
    <n v="12"/>
    <b v="0"/>
    <n v="6"/>
    <n v="2"/>
    <n v="0.2"/>
    <n v="0.19700000000000001"/>
    <n v="0.59"/>
    <n v="0.19400000000000001"/>
    <n v="12"/>
    <n v="66"/>
    <n v="78"/>
    <s v="Sunday"/>
    <s v="More Than Mild"/>
    <s v="Normal"/>
    <s v="Medium"/>
    <s v="Afternoon"/>
    <x v="0"/>
  </r>
  <r>
    <n v="631"/>
    <d v="2011-01-29T00:00:00"/>
    <n v="1"/>
    <n v="0"/>
    <n v="1"/>
    <n v="13"/>
    <b v="0"/>
    <n v="6"/>
    <n v="2"/>
    <n v="0.22"/>
    <n v="0.2273"/>
    <n v="0.55000000000000004"/>
    <n v="0.16420000000000001"/>
    <n v="9"/>
    <n v="56"/>
    <n v="65"/>
    <s v="Sunday"/>
    <s v="More Than Mild"/>
    <s v="Normal"/>
    <s v="Medium"/>
    <s v="Afternoon"/>
    <x v="0"/>
  </r>
  <r>
    <n v="632"/>
    <d v="2011-01-29T00:00:00"/>
    <n v="1"/>
    <n v="0"/>
    <n v="1"/>
    <n v="14"/>
    <b v="0"/>
    <n v="6"/>
    <n v="2"/>
    <n v="0.22"/>
    <n v="0.2273"/>
    <n v="0.6"/>
    <n v="0.1343"/>
    <n v="10"/>
    <n v="89"/>
    <n v="99"/>
    <s v="Sunday"/>
    <s v="More Than Mild"/>
    <s v="Normal"/>
    <s v="Medium"/>
    <s v="Afternoon"/>
    <x v="0"/>
  </r>
  <r>
    <n v="633"/>
    <d v="2011-01-29T00:00:00"/>
    <n v="1"/>
    <n v="0"/>
    <n v="1"/>
    <n v="15"/>
    <b v="0"/>
    <n v="6"/>
    <n v="1"/>
    <n v="0.22"/>
    <n v="0.21210000000000001"/>
    <n v="0.69"/>
    <n v="0.25369999999999998"/>
    <n v="22"/>
    <n v="98"/>
    <n v="120"/>
    <s v="Sunday"/>
    <s v="Mild Cold"/>
    <s v="Normal"/>
    <s v="Medium"/>
    <s v="Afternoon"/>
    <x v="0"/>
  </r>
  <r>
    <n v="634"/>
    <d v="2011-01-29T00:00:00"/>
    <n v="1"/>
    <n v="0"/>
    <n v="1"/>
    <n v="16"/>
    <b v="0"/>
    <n v="6"/>
    <n v="1"/>
    <n v="0.24"/>
    <n v="0.2424"/>
    <n v="0.6"/>
    <n v="0.16420000000000001"/>
    <n v="19"/>
    <n v="88"/>
    <n v="107"/>
    <s v="Sunday"/>
    <s v="Mild Cold"/>
    <s v="Normal"/>
    <s v="Medium"/>
    <s v="Afternoon"/>
    <x v="0"/>
  </r>
  <r>
    <n v="635"/>
    <d v="2011-01-29T00:00:00"/>
    <n v="1"/>
    <n v="0"/>
    <n v="1"/>
    <n v="17"/>
    <b v="0"/>
    <n v="6"/>
    <n v="1"/>
    <n v="0.24"/>
    <n v="0.28789999999999999"/>
    <n v="0.6"/>
    <n v="0"/>
    <n v="9"/>
    <n v="82"/>
    <n v="91"/>
    <s v="Sunday"/>
    <s v="Mild Cold"/>
    <s v="Rush Hour"/>
    <s v="Medium"/>
    <s v="Afternoon"/>
    <x v="0"/>
  </r>
  <r>
    <n v="636"/>
    <d v="2011-01-29T00:00:00"/>
    <n v="1"/>
    <n v="0"/>
    <n v="1"/>
    <n v="18"/>
    <b v="0"/>
    <n v="6"/>
    <n v="1"/>
    <n v="0.22"/>
    <n v="0.2273"/>
    <n v="0.69"/>
    <n v="0.1343"/>
    <n v="9"/>
    <n v="59"/>
    <n v="68"/>
    <s v="Sunday"/>
    <s v="Mild Cold"/>
    <s v="Rush Hour"/>
    <s v="Medium"/>
    <s v="Evening"/>
    <x v="0"/>
  </r>
  <r>
    <n v="637"/>
    <d v="2011-01-29T00:00:00"/>
    <n v="1"/>
    <n v="0"/>
    <n v="1"/>
    <n v="19"/>
    <b v="0"/>
    <n v="6"/>
    <n v="2"/>
    <n v="0.22"/>
    <n v="0.21210000000000001"/>
    <n v="0.69"/>
    <n v="0.25369999999999998"/>
    <n v="6"/>
    <n v="52"/>
    <n v="58"/>
    <s v="Sunday"/>
    <s v="More Than Mild"/>
    <s v="Rush Hour"/>
    <s v="Medium"/>
    <s v="Evening"/>
    <x v="0"/>
  </r>
  <r>
    <n v="638"/>
    <d v="2011-01-29T00:00:00"/>
    <n v="1"/>
    <n v="0"/>
    <n v="1"/>
    <n v="20"/>
    <b v="0"/>
    <n v="6"/>
    <n v="1"/>
    <n v="0.18"/>
    <n v="0.21210000000000001"/>
    <n v="0.74"/>
    <n v="8.9599999999999999E-2"/>
    <n v="1"/>
    <n v="42"/>
    <n v="43"/>
    <s v="Sunday"/>
    <s v="Mild Cold"/>
    <s v="Normal"/>
    <s v="Low"/>
    <s v="Evening"/>
    <x v="3"/>
  </r>
  <r>
    <n v="639"/>
    <d v="2011-01-29T00:00:00"/>
    <n v="1"/>
    <n v="0"/>
    <n v="1"/>
    <n v="21"/>
    <b v="0"/>
    <n v="6"/>
    <n v="1"/>
    <n v="0.18"/>
    <n v="0.21210000000000001"/>
    <n v="0.74"/>
    <n v="8.9599999999999999E-2"/>
    <n v="1"/>
    <n v="35"/>
    <n v="36"/>
    <s v="Sunday"/>
    <s v="Mild Cold"/>
    <s v="Normal"/>
    <s v="Low"/>
    <s v="Evening"/>
    <x v="3"/>
  </r>
  <r>
    <n v="640"/>
    <d v="2011-01-29T00:00:00"/>
    <n v="1"/>
    <n v="0"/>
    <n v="1"/>
    <n v="22"/>
    <b v="0"/>
    <n v="6"/>
    <n v="1"/>
    <n v="0.16"/>
    <n v="0.19700000000000001"/>
    <n v="0.8"/>
    <n v="8.9599999999999999E-2"/>
    <n v="4"/>
    <n v="28"/>
    <n v="32"/>
    <s v="Sunday"/>
    <s v="Mild Cold"/>
    <s v="Normal"/>
    <s v="Low"/>
    <s v="Evening"/>
    <x v="3"/>
  </r>
  <r>
    <n v="641"/>
    <d v="2011-01-29T00:00:00"/>
    <n v="1"/>
    <n v="0"/>
    <n v="1"/>
    <n v="23"/>
    <b v="0"/>
    <n v="6"/>
    <n v="1"/>
    <n v="0.16"/>
    <n v="0.19700000000000001"/>
    <n v="0.8"/>
    <n v="8.9599999999999999E-2"/>
    <n v="3"/>
    <n v="30"/>
    <n v="33"/>
    <s v="Sunday"/>
    <s v="Mild Cold"/>
    <s v="Normal"/>
    <s v="Low"/>
    <s v="Evening"/>
    <x v="3"/>
  </r>
  <r>
    <n v="642"/>
    <d v="2011-01-30T00:00:00"/>
    <n v="1"/>
    <n v="0"/>
    <n v="1"/>
    <n v="0"/>
    <b v="0"/>
    <n v="0"/>
    <n v="1"/>
    <n v="0.16"/>
    <n v="0.18179999999999999"/>
    <n v="0.8"/>
    <n v="0.1045"/>
    <n v="0"/>
    <n v="33"/>
    <n v="33"/>
    <s v="Monday"/>
    <s v="Mild Cold"/>
    <s v="Normal"/>
    <s v="Low"/>
    <s v="Night"/>
    <x v="3"/>
  </r>
  <r>
    <n v="643"/>
    <d v="2011-01-30T00:00:00"/>
    <n v="1"/>
    <n v="0"/>
    <n v="1"/>
    <n v="1"/>
    <b v="0"/>
    <n v="0"/>
    <n v="1"/>
    <n v="0.14000000000000001"/>
    <n v="0.21210000000000001"/>
    <n v="0.8"/>
    <n v="0"/>
    <n v="7"/>
    <n v="22"/>
    <n v="29"/>
    <s v="Monday"/>
    <s v="Mild Cold"/>
    <s v="Normal"/>
    <s v="Low"/>
    <s v="Night"/>
    <x v="3"/>
  </r>
  <r>
    <n v="644"/>
    <d v="2011-01-30T00:00:00"/>
    <n v="1"/>
    <n v="0"/>
    <n v="1"/>
    <n v="2"/>
    <b v="0"/>
    <n v="0"/>
    <n v="1"/>
    <n v="0.16"/>
    <n v="0.2273"/>
    <n v="0.8"/>
    <n v="0"/>
    <n v="1"/>
    <n v="10"/>
    <n v="11"/>
    <s v="Monday"/>
    <s v="Mild Cold"/>
    <s v="Normal"/>
    <s v="Low"/>
    <s v="Night"/>
    <x v="3"/>
  </r>
  <r>
    <n v="645"/>
    <d v="2011-01-30T00:00:00"/>
    <n v="1"/>
    <n v="0"/>
    <n v="1"/>
    <n v="3"/>
    <b v="0"/>
    <n v="0"/>
    <n v="1"/>
    <n v="0.14000000000000001"/>
    <n v="0.21210000000000001"/>
    <n v="0.93"/>
    <n v="0"/>
    <n v="1"/>
    <n v="7"/>
    <n v="8"/>
    <s v="Monday"/>
    <s v="Mild Cold"/>
    <s v="Normal"/>
    <s v="Low"/>
    <s v="Night"/>
    <x v="3"/>
  </r>
  <r>
    <n v="646"/>
    <d v="2011-01-30T00:00:00"/>
    <n v="1"/>
    <n v="0"/>
    <n v="1"/>
    <n v="4"/>
    <b v="0"/>
    <n v="0"/>
    <n v="1"/>
    <n v="0.14000000000000001"/>
    <n v="0.21210000000000001"/>
    <n v="0.93"/>
    <n v="0"/>
    <n v="0"/>
    <n v="1"/>
    <n v="1"/>
    <s v="Monday"/>
    <s v="Mild Cold"/>
    <s v="Normal"/>
    <s v="Low"/>
    <s v="Night"/>
    <x v="3"/>
  </r>
  <r>
    <n v="647"/>
    <d v="2011-01-30T00:00:00"/>
    <n v="1"/>
    <n v="0"/>
    <n v="1"/>
    <n v="5"/>
    <b v="0"/>
    <n v="0"/>
    <n v="1"/>
    <n v="0.14000000000000001"/>
    <n v="0.21210000000000001"/>
    <n v="0.86"/>
    <n v="0"/>
    <n v="0"/>
    <n v="3"/>
    <n v="3"/>
    <s v="Monday"/>
    <s v="Mild Cold"/>
    <s v="Normal"/>
    <s v="Low"/>
    <s v="Night"/>
    <x v="3"/>
  </r>
  <r>
    <n v="648"/>
    <d v="2011-01-30T00:00:00"/>
    <n v="1"/>
    <n v="0"/>
    <n v="1"/>
    <n v="7"/>
    <b v="0"/>
    <n v="0"/>
    <n v="1"/>
    <n v="0.14000000000000001"/>
    <n v="0.21210000000000001"/>
    <n v="0.86"/>
    <n v="0"/>
    <n v="0"/>
    <n v="3"/>
    <n v="3"/>
    <s v="Monday"/>
    <s v="Mild Cold"/>
    <s v="Rush Hour"/>
    <s v="Low"/>
    <s v="Morning"/>
    <x v="3"/>
  </r>
  <r>
    <n v="649"/>
    <d v="2011-01-30T00:00:00"/>
    <n v="1"/>
    <n v="0"/>
    <n v="1"/>
    <n v="8"/>
    <b v="0"/>
    <n v="0"/>
    <n v="2"/>
    <n v="0.14000000000000001"/>
    <n v="0.21210000000000001"/>
    <n v="0.86"/>
    <n v="0"/>
    <n v="1"/>
    <n v="11"/>
    <n v="12"/>
    <s v="Monday"/>
    <s v="More Than Mild"/>
    <s v="Rush Hour"/>
    <s v="Low"/>
    <s v="Morning"/>
    <x v="3"/>
  </r>
  <r>
    <n v="650"/>
    <d v="2011-01-30T00:00:00"/>
    <n v="1"/>
    <n v="0"/>
    <n v="1"/>
    <n v="9"/>
    <b v="0"/>
    <n v="0"/>
    <n v="2"/>
    <n v="0.16"/>
    <n v="0.2273"/>
    <n v="0.8"/>
    <n v="0"/>
    <n v="4"/>
    <n v="34"/>
    <n v="38"/>
    <s v="Monday"/>
    <s v="More Than Mild"/>
    <s v="Rush Hour"/>
    <s v="Low"/>
    <s v="Morning"/>
    <x v="3"/>
  </r>
  <r>
    <n v="651"/>
    <d v="2011-01-30T00:00:00"/>
    <n v="1"/>
    <n v="0"/>
    <n v="1"/>
    <n v="10"/>
    <b v="0"/>
    <n v="0"/>
    <n v="2"/>
    <n v="0.18"/>
    <n v="0.2424"/>
    <n v="0.8"/>
    <n v="0"/>
    <n v="7"/>
    <n v="57"/>
    <n v="64"/>
    <s v="Monday"/>
    <s v="More Than Mild"/>
    <s v="Normal"/>
    <s v="Medium"/>
    <s v="Morning"/>
    <x v="3"/>
  </r>
  <r>
    <n v="652"/>
    <d v="2011-01-30T00:00:00"/>
    <n v="1"/>
    <n v="0"/>
    <n v="1"/>
    <n v="11"/>
    <b v="0"/>
    <n v="0"/>
    <n v="1"/>
    <n v="0.22"/>
    <n v="0.2727"/>
    <n v="0.75"/>
    <n v="0"/>
    <n v="9"/>
    <n v="50"/>
    <n v="59"/>
    <s v="Monday"/>
    <s v="Mild Cold"/>
    <s v="Normal"/>
    <s v="Medium"/>
    <s v="Morning"/>
    <x v="0"/>
  </r>
  <r>
    <n v="653"/>
    <d v="2011-01-30T00:00:00"/>
    <n v="1"/>
    <n v="0"/>
    <n v="1"/>
    <n v="12"/>
    <b v="0"/>
    <n v="0"/>
    <n v="1"/>
    <n v="0.3"/>
    <n v="0.31819999999999998"/>
    <n v="0.52"/>
    <n v="0.1045"/>
    <n v="10"/>
    <n v="87"/>
    <n v="97"/>
    <s v="Monday"/>
    <s v="Mild Cold"/>
    <s v="Normal"/>
    <s v="Medium"/>
    <s v="Afternoon"/>
    <x v="1"/>
  </r>
  <r>
    <n v="654"/>
    <d v="2011-01-30T00:00:00"/>
    <n v="1"/>
    <n v="0"/>
    <n v="1"/>
    <n v="13"/>
    <b v="0"/>
    <n v="0"/>
    <n v="1"/>
    <n v="0.28000000000000003"/>
    <n v="0.28789999999999999"/>
    <n v="0.61"/>
    <n v="0.1045"/>
    <n v="13"/>
    <n v="71"/>
    <n v="84"/>
    <s v="Monday"/>
    <s v="Mild Cold"/>
    <s v="Normal"/>
    <s v="Medium"/>
    <s v="Afternoon"/>
    <x v="0"/>
  </r>
  <r>
    <n v="655"/>
    <d v="2011-01-30T00:00:00"/>
    <n v="1"/>
    <n v="0"/>
    <n v="1"/>
    <n v="14"/>
    <b v="0"/>
    <n v="0"/>
    <n v="1"/>
    <n v="0.28000000000000003"/>
    <n v="0.30299999999999999"/>
    <n v="0.61"/>
    <n v="8.9599999999999999E-2"/>
    <n v="18"/>
    <n v="104"/>
    <n v="122"/>
    <s v="Monday"/>
    <s v="Mild Cold"/>
    <s v="Normal"/>
    <s v="Medium"/>
    <s v="Afternoon"/>
    <x v="0"/>
  </r>
  <r>
    <n v="656"/>
    <d v="2011-01-30T00:00:00"/>
    <n v="1"/>
    <n v="0"/>
    <n v="1"/>
    <n v="15"/>
    <b v="0"/>
    <n v="0"/>
    <n v="1"/>
    <n v="0.3"/>
    <n v="0.33329999999999999"/>
    <n v="0.56000000000000005"/>
    <n v="0"/>
    <n v="14"/>
    <n v="95"/>
    <n v="109"/>
    <s v="Monday"/>
    <s v="Mild Cold"/>
    <s v="Normal"/>
    <s v="Medium"/>
    <s v="Afternoon"/>
    <x v="1"/>
  </r>
  <r>
    <n v="657"/>
    <d v="2011-01-30T00:00:00"/>
    <n v="1"/>
    <n v="0"/>
    <n v="1"/>
    <n v="16"/>
    <b v="0"/>
    <n v="0"/>
    <n v="1"/>
    <n v="0.3"/>
    <n v="0.33329999999999999"/>
    <n v="0.56000000000000005"/>
    <n v="0"/>
    <n v="19"/>
    <n v="104"/>
    <n v="123"/>
    <s v="Monday"/>
    <s v="Mild Cold"/>
    <s v="Normal"/>
    <s v="Medium"/>
    <s v="Afternoon"/>
    <x v="1"/>
  </r>
  <r>
    <n v="658"/>
    <d v="2011-01-30T00:00:00"/>
    <n v="1"/>
    <n v="0"/>
    <n v="1"/>
    <n v="17"/>
    <b v="0"/>
    <n v="0"/>
    <n v="1"/>
    <n v="0.3"/>
    <n v="0.28789999999999999"/>
    <n v="0.56000000000000005"/>
    <n v="0.19400000000000001"/>
    <n v="6"/>
    <n v="71"/>
    <n v="77"/>
    <s v="Monday"/>
    <s v="Mild Cold"/>
    <s v="Rush Hour"/>
    <s v="Medium"/>
    <s v="Afternoon"/>
    <x v="1"/>
  </r>
  <r>
    <n v="659"/>
    <d v="2011-01-30T00:00:00"/>
    <n v="1"/>
    <n v="0"/>
    <n v="1"/>
    <n v="18"/>
    <b v="0"/>
    <n v="0"/>
    <n v="1"/>
    <n v="0.26"/>
    <n v="0.2576"/>
    <n v="0.65"/>
    <n v="0.16420000000000001"/>
    <n v="8"/>
    <n v="57"/>
    <n v="65"/>
    <s v="Monday"/>
    <s v="Mild Cold"/>
    <s v="Rush Hour"/>
    <s v="Medium"/>
    <s v="Evening"/>
    <x v="0"/>
  </r>
  <r>
    <n v="660"/>
    <d v="2011-01-30T00:00:00"/>
    <n v="1"/>
    <n v="0"/>
    <n v="1"/>
    <n v="19"/>
    <b v="0"/>
    <n v="0"/>
    <n v="1"/>
    <n v="0.26"/>
    <n v="0.2576"/>
    <n v="0.65"/>
    <n v="0.19400000000000001"/>
    <n v="9"/>
    <n v="46"/>
    <n v="55"/>
    <s v="Monday"/>
    <s v="Mild Cold"/>
    <s v="Rush Hour"/>
    <s v="Medium"/>
    <s v="Evening"/>
    <x v="0"/>
  </r>
  <r>
    <n v="661"/>
    <d v="2011-01-30T00:00:00"/>
    <n v="1"/>
    <n v="0"/>
    <n v="1"/>
    <n v="20"/>
    <b v="0"/>
    <n v="0"/>
    <n v="2"/>
    <n v="0.26"/>
    <n v="0.2727"/>
    <n v="0.65"/>
    <n v="0.1045"/>
    <n v="3"/>
    <n v="30"/>
    <n v="33"/>
    <s v="Monday"/>
    <s v="More Than Mild"/>
    <s v="Normal"/>
    <s v="Low"/>
    <s v="Evening"/>
    <x v="0"/>
  </r>
  <r>
    <n v="662"/>
    <d v="2011-01-30T00:00:00"/>
    <n v="1"/>
    <n v="0"/>
    <n v="1"/>
    <n v="21"/>
    <b v="0"/>
    <n v="0"/>
    <n v="2"/>
    <n v="0.24"/>
    <n v="0.2424"/>
    <n v="0.7"/>
    <n v="0.16420000000000001"/>
    <n v="3"/>
    <n v="25"/>
    <n v="28"/>
    <s v="Monday"/>
    <s v="More Than Mild"/>
    <s v="Normal"/>
    <s v="Low"/>
    <s v="Evening"/>
    <x v="0"/>
  </r>
  <r>
    <n v="663"/>
    <d v="2011-01-30T00:00:00"/>
    <n v="1"/>
    <n v="0"/>
    <n v="1"/>
    <n v="22"/>
    <b v="0"/>
    <n v="0"/>
    <n v="2"/>
    <n v="0.24"/>
    <n v="0.2273"/>
    <n v="0.7"/>
    <n v="0.19400000000000001"/>
    <n v="2"/>
    <n v="19"/>
    <n v="21"/>
    <s v="Monday"/>
    <s v="More Than Mild"/>
    <s v="Normal"/>
    <s v="Low"/>
    <s v="Evening"/>
    <x v="0"/>
  </r>
  <r>
    <n v="664"/>
    <d v="2011-01-30T00:00:00"/>
    <n v="1"/>
    <n v="0"/>
    <n v="1"/>
    <n v="23"/>
    <b v="0"/>
    <n v="0"/>
    <n v="2"/>
    <n v="0.24"/>
    <n v="0.21210000000000001"/>
    <n v="0.65"/>
    <n v="0.28360000000000002"/>
    <n v="5"/>
    <n v="16"/>
    <n v="21"/>
    <s v="Monday"/>
    <s v="More Than Mild"/>
    <s v="Normal"/>
    <s v="Low"/>
    <s v="Evening"/>
    <x v="0"/>
  </r>
  <r>
    <n v="665"/>
    <d v="2011-01-31T00:00:00"/>
    <n v="1"/>
    <n v="0"/>
    <n v="1"/>
    <n v="0"/>
    <b v="0"/>
    <n v="1"/>
    <n v="2"/>
    <n v="0.24"/>
    <n v="0.2273"/>
    <n v="0.65"/>
    <n v="0.22389999999999999"/>
    <n v="1"/>
    <n v="6"/>
    <n v="7"/>
    <s v="Tuesday"/>
    <s v="More Than Mild"/>
    <s v="Normal"/>
    <s v="Low"/>
    <s v="Night"/>
    <x v="0"/>
  </r>
  <r>
    <n v="666"/>
    <d v="2011-01-31T00:00:00"/>
    <n v="1"/>
    <n v="0"/>
    <n v="1"/>
    <n v="1"/>
    <b v="0"/>
    <n v="1"/>
    <n v="1"/>
    <n v="0.22"/>
    <n v="0.21210000000000001"/>
    <n v="0.64"/>
    <n v="0.25369999999999998"/>
    <n v="2"/>
    <n v="5"/>
    <n v="7"/>
    <s v="Tuesday"/>
    <s v="Mild Cold"/>
    <s v="Normal"/>
    <s v="Low"/>
    <s v="Night"/>
    <x v="0"/>
  </r>
  <r>
    <n v="667"/>
    <d v="2011-01-31T00:00:00"/>
    <n v="1"/>
    <n v="0"/>
    <n v="1"/>
    <n v="2"/>
    <b v="0"/>
    <n v="1"/>
    <n v="1"/>
    <n v="0.22"/>
    <n v="0.2273"/>
    <n v="0.64"/>
    <n v="0.19400000000000001"/>
    <n v="0"/>
    <n v="1"/>
    <n v="1"/>
    <s v="Tuesday"/>
    <s v="Mild Cold"/>
    <s v="Normal"/>
    <s v="Low"/>
    <s v="Night"/>
    <x v="0"/>
  </r>
  <r>
    <n v="668"/>
    <d v="2011-01-31T00:00:00"/>
    <n v="1"/>
    <n v="0"/>
    <n v="1"/>
    <n v="3"/>
    <b v="0"/>
    <n v="1"/>
    <n v="1"/>
    <n v="0.22"/>
    <n v="0.2273"/>
    <n v="0.64"/>
    <n v="0.19400000000000001"/>
    <n v="0"/>
    <n v="2"/>
    <n v="2"/>
    <s v="Tuesday"/>
    <s v="Mild Cold"/>
    <s v="Normal"/>
    <s v="Low"/>
    <s v="Night"/>
    <x v="0"/>
  </r>
  <r>
    <n v="669"/>
    <d v="2011-01-31T00:00:00"/>
    <n v="1"/>
    <n v="0"/>
    <n v="1"/>
    <n v="4"/>
    <b v="0"/>
    <n v="1"/>
    <n v="1"/>
    <n v="0.2"/>
    <n v="0.19700000000000001"/>
    <n v="0.59"/>
    <n v="0.22389999999999999"/>
    <n v="0"/>
    <n v="2"/>
    <n v="2"/>
    <s v="Tuesday"/>
    <s v="Mild Cold"/>
    <s v="Normal"/>
    <s v="Low"/>
    <s v="Night"/>
    <x v="0"/>
  </r>
  <r>
    <n v="670"/>
    <d v="2011-01-31T00:00:00"/>
    <n v="1"/>
    <n v="0"/>
    <n v="1"/>
    <n v="5"/>
    <b v="0"/>
    <n v="1"/>
    <n v="1"/>
    <n v="0.18"/>
    <n v="0.16669999999999999"/>
    <n v="0.64"/>
    <n v="0.28360000000000002"/>
    <n v="0"/>
    <n v="8"/>
    <n v="8"/>
    <s v="Tuesday"/>
    <s v="Mild Cold"/>
    <s v="Normal"/>
    <s v="Low"/>
    <s v="Night"/>
    <x v="3"/>
  </r>
  <r>
    <n v="671"/>
    <d v="2011-01-31T00:00:00"/>
    <n v="1"/>
    <n v="0"/>
    <n v="1"/>
    <n v="6"/>
    <b v="0"/>
    <n v="1"/>
    <n v="1"/>
    <n v="0.16"/>
    <n v="0.13639999999999999"/>
    <n v="0.69"/>
    <n v="0.32840000000000003"/>
    <n v="0"/>
    <n v="37"/>
    <n v="37"/>
    <s v="Tuesday"/>
    <s v="Mild Cold"/>
    <s v="Normal"/>
    <s v="Low"/>
    <s v="Morning"/>
    <x v="3"/>
  </r>
  <r>
    <n v="672"/>
    <d v="2011-01-31T00:00:00"/>
    <n v="1"/>
    <n v="0"/>
    <n v="1"/>
    <n v="7"/>
    <b v="0"/>
    <n v="1"/>
    <n v="2"/>
    <n v="0.16"/>
    <n v="0.13639999999999999"/>
    <n v="0.64"/>
    <n v="0.28360000000000002"/>
    <n v="1"/>
    <n v="71"/>
    <n v="72"/>
    <s v="Tuesday"/>
    <s v="More Than Mild"/>
    <s v="Rush Hour"/>
    <s v="Medium"/>
    <s v="Morning"/>
    <x v="3"/>
  </r>
  <r>
    <n v="673"/>
    <d v="2011-01-31T00:00:00"/>
    <n v="1"/>
    <n v="0"/>
    <n v="1"/>
    <n v="8"/>
    <b v="0"/>
    <n v="1"/>
    <n v="2"/>
    <n v="0.16"/>
    <n v="0.13639999999999999"/>
    <n v="0.59"/>
    <n v="0.28360000000000002"/>
    <n v="3"/>
    <n v="182"/>
    <n v="185"/>
    <s v="Tuesday"/>
    <s v="More Than Mild"/>
    <s v="Rush Hour"/>
    <s v="High"/>
    <s v="Morning"/>
    <x v="3"/>
  </r>
  <r>
    <n v="674"/>
    <d v="2011-01-31T00:00:00"/>
    <n v="1"/>
    <n v="0"/>
    <n v="1"/>
    <n v="9"/>
    <b v="0"/>
    <n v="1"/>
    <n v="2"/>
    <n v="0.16"/>
    <n v="0.13639999999999999"/>
    <n v="0.59"/>
    <n v="0.29849999999999999"/>
    <n v="0"/>
    <n v="112"/>
    <n v="112"/>
    <s v="Tuesday"/>
    <s v="More Than Mild"/>
    <s v="Rush Hour"/>
    <s v="Medium"/>
    <s v="Morning"/>
    <x v="3"/>
  </r>
  <r>
    <n v="675"/>
    <d v="2011-01-31T00:00:00"/>
    <n v="1"/>
    <n v="0"/>
    <n v="1"/>
    <n v="10"/>
    <b v="0"/>
    <n v="1"/>
    <n v="2"/>
    <n v="0.16"/>
    <n v="0.1515"/>
    <n v="0.59"/>
    <n v="0.19400000000000001"/>
    <n v="1"/>
    <n v="68"/>
    <n v="69"/>
    <s v="Tuesday"/>
    <s v="More Than Mild"/>
    <s v="Normal"/>
    <s v="Medium"/>
    <s v="Morning"/>
    <x v="3"/>
  </r>
  <r>
    <n v="676"/>
    <d v="2011-01-31T00:00:00"/>
    <n v="1"/>
    <n v="0"/>
    <n v="1"/>
    <n v="11"/>
    <b v="0"/>
    <n v="1"/>
    <n v="2"/>
    <n v="0.16"/>
    <n v="0.1515"/>
    <n v="0.59"/>
    <n v="0.19400000000000001"/>
    <n v="2"/>
    <n v="46"/>
    <n v="48"/>
    <s v="Tuesday"/>
    <s v="More Than Mild"/>
    <s v="Normal"/>
    <s v="Low"/>
    <s v="Morning"/>
    <x v="3"/>
  </r>
  <r>
    <n v="677"/>
    <d v="2011-01-31T00:00:00"/>
    <n v="1"/>
    <n v="0"/>
    <n v="1"/>
    <n v="12"/>
    <b v="0"/>
    <n v="1"/>
    <n v="2"/>
    <n v="0.18"/>
    <n v="0.21210000000000001"/>
    <n v="0.55000000000000004"/>
    <n v="0.1045"/>
    <n v="6"/>
    <n v="62"/>
    <n v="68"/>
    <s v="Tuesday"/>
    <s v="More Than Mild"/>
    <s v="Normal"/>
    <s v="Medium"/>
    <s v="Afternoon"/>
    <x v="3"/>
  </r>
  <r>
    <n v="678"/>
    <d v="2011-01-31T00:00:00"/>
    <n v="1"/>
    <n v="0"/>
    <n v="1"/>
    <n v="13"/>
    <b v="0"/>
    <n v="1"/>
    <n v="2"/>
    <n v="0.16"/>
    <n v="0.2273"/>
    <n v="0.59"/>
    <n v="0"/>
    <n v="2"/>
    <n v="52"/>
    <n v="54"/>
    <s v="Tuesday"/>
    <s v="More Than Mild"/>
    <s v="Normal"/>
    <s v="Medium"/>
    <s v="Afternoon"/>
    <x v="3"/>
  </r>
  <r>
    <n v="679"/>
    <d v="2011-01-31T00:00:00"/>
    <n v="1"/>
    <n v="0"/>
    <n v="1"/>
    <n v="14"/>
    <b v="0"/>
    <n v="1"/>
    <n v="2"/>
    <n v="0.18"/>
    <n v="0.19700000000000001"/>
    <n v="0.55000000000000004"/>
    <n v="0.1343"/>
    <n v="1"/>
    <n v="85"/>
    <n v="86"/>
    <s v="Tuesday"/>
    <s v="More Than Mild"/>
    <s v="Normal"/>
    <s v="Medium"/>
    <s v="Afternoon"/>
    <x v="3"/>
  </r>
  <r>
    <n v="680"/>
    <d v="2011-01-31T00:00:00"/>
    <n v="1"/>
    <n v="0"/>
    <n v="1"/>
    <n v="15"/>
    <b v="0"/>
    <n v="1"/>
    <n v="2"/>
    <n v="0.16"/>
    <n v="0.18179999999999999"/>
    <n v="0.59"/>
    <n v="0.1343"/>
    <n v="3"/>
    <n v="41"/>
    <n v="44"/>
    <s v="Tuesday"/>
    <s v="More Than Mild"/>
    <s v="Normal"/>
    <s v="Low"/>
    <s v="Afternoon"/>
    <x v="3"/>
  </r>
  <r>
    <n v="681"/>
    <d v="2011-01-31T00:00:00"/>
    <n v="1"/>
    <n v="0"/>
    <n v="1"/>
    <n v="16"/>
    <b v="0"/>
    <n v="1"/>
    <n v="2"/>
    <n v="0.16"/>
    <n v="0.18179999999999999"/>
    <n v="0.56000000000000005"/>
    <n v="0.19400000000000001"/>
    <n v="3"/>
    <n v="83"/>
    <n v="86"/>
    <s v="Tuesday"/>
    <s v="More Than Mild"/>
    <s v="Normal"/>
    <s v="Medium"/>
    <s v="Afternoon"/>
    <x v="3"/>
  </r>
  <r>
    <n v="682"/>
    <d v="2011-01-31T00:00:00"/>
    <n v="1"/>
    <n v="0"/>
    <n v="1"/>
    <n v="17"/>
    <b v="0"/>
    <n v="1"/>
    <n v="2"/>
    <n v="0.16"/>
    <n v="0.1515"/>
    <n v="0.59"/>
    <n v="0.19400000000000001"/>
    <n v="6"/>
    <n v="155"/>
    <n v="161"/>
    <s v="Tuesday"/>
    <s v="More Than Mild"/>
    <s v="Rush Hour"/>
    <s v="High"/>
    <s v="Afternoon"/>
    <x v="3"/>
  </r>
  <r>
    <n v="683"/>
    <d v="2011-01-31T00:00:00"/>
    <n v="1"/>
    <n v="0"/>
    <n v="1"/>
    <n v="18"/>
    <b v="0"/>
    <n v="1"/>
    <n v="2"/>
    <n v="0.16"/>
    <n v="0.1515"/>
    <n v="0.55000000000000004"/>
    <n v="0.22389999999999999"/>
    <n v="3"/>
    <n v="153"/>
    <n v="156"/>
    <s v="Tuesday"/>
    <s v="More Than Mild"/>
    <s v="Rush Hour"/>
    <s v="High"/>
    <s v="Evening"/>
    <x v="3"/>
  </r>
  <r>
    <n v="684"/>
    <d v="2011-01-31T00:00:00"/>
    <n v="1"/>
    <n v="0"/>
    <n v="1"/>
    <n v="19"/>
    <b v="0"/>
    <n v="1"/>
    <n v="1"/>
    <n v="0.3"/>
    <n v="0.31819999999999998"/>
    <n v="0.61"/>
    <n v="0.1045"/>
    <n v="3"/>
    <n v="108"/>
    <n v="111"/>
    <s v="Tuesday"/>
    <s v="Mild Cold"/>
    <s v="Rush Hour"/>
    <s v="Medium"/>
    <s v="Evening"/>
    <x v="1"/>
  </r>
  <r>
    <n v="685"/>
    <d v="2011-01-31T00:00:00"/>
    <n v="1"/>
    <n v="0"/>
    <n v="1"/>
    <n v="20"/>
    <b v="0"/>
    <n v="1"/>
    <n v="3"/>
    <n v="0.16"/>
    <n v="0.16669999999999999"/>
    <n v="0.59"/>
    <n v="0.16420000000000001"/>
    <n v="0"/>
    <n v="78"/>
    <n v="78"/>
    <s v="Tuesday"/>
    <s v="Dark Cloude"/>
    <s v="Normal"/>
    <s v="Medium"/>
    <s v="Evening"/>
    <x v="3"/>
  </r>
  <r>
    <n v="686"/>
    <d v="2011-01-31T00:00:00"/>
    <n v="1"/>
    <n v="0"/>
    <n v="1"/>
    <n v="21"/>
    <b v="0"/>
    <n v="1"/>
    <n v="3"/>
    <n v="0.16"/>
    <n v="0.19700000000000001"/>
    <n v="0.59"/>
    <n v="8.9599999999999999E-2"/>
    <n v="3"/>
    <n v="53"/>
    <n v="56"/>
    <s v="Tuesday"/>
    <s v="Dark Cloude"/>
    <s v="Normal"/>
    <s v="Medium"/>
    <s v="Evening"/>
    <x v="3"/>
  </r>
  <r>
    <n v="687"/>
    <d v="2011-01-31T00:00:00"/>
    <n v="1"/>
    <n v="0"/>
    <n v="1"/>
    <n v="22"/>
    <b v="0"/>
    <n v="1"/>
    <n v="2"/>
    <n v="0.16"/>
    <n v="0.18179999999999999"/>
    <n v="0.59"/>
    <n v="0.1045"/>
    <n v="0"/>
    <n v="34"/>
    <n v="34"/>
    <s v="Tuesday"/>
    <s v="More Than Mild"/>
    <s v="Normal"/>
    <s v="Low"/>
    <s v="Evening"/>
    <x v="3"/>
  </r>
  <r>
    <n v="688"/>
    <d v="2011-01-31T00:00:00"/>
    <n v="1"/>
    <n v="0"/>
    <n v="1"/>
    <n v="23"/>
    <b v="0"/>
    <n v="1"/>
    <n v="2"/>
    <n v="0.16"/>
    <n v="0.19700000000000001"/>
    <n v="0.64"/>
    <n v="8.9599999999999999E-2"/>
    <n v="2"/>
    <n v="15"/>
    <n v="17"/>
    <s v="Tuesday"/>
    <s v="More Than Mild"/>
    <s v="Normal"/>
    <s v="Low"/>
    <s v="Evening"/>
    <x v="3"/>
  </r>
  <r>
    <n v="689"/>
    <d v="2011-02-01T00:00:00"/>
    <n v="1"/>
    <n v="0"/>
    <n v="2"/>
    <n v="0"/>
    <b v="0"/>
    <n v="2"/>
    <n v="2"/>
    <n v="0.16"/>
    <n v="0.18179999999999999"/>
    <n v="0.64"/>
    <n v="0.1045"/>
    <n v="2"/>
    <n v="6"/>
    <n v="8"/>
    <s v="Wednesday"/>
    <s v="More Than Mild"/>
    <s v="Normal"/>
    <s v="Low"/>
    <s v="Night"/>
    <x v="3"/>
  </r>
  <r>
    <n v="690"/>
    <d v="2011-02-01T00:00:00"/>
    <n v="1"/>
    <n v="0"/>
    <n v="2"/>
    <n v="1"/>
    <b v="0"/>
    <n v="2"/>
    <n v="2"/>
    <n v="0.16"/>
    <n v="0.18179999999999999"/>
    <n v="0.69"/>
    <n v="0.1045"/>
    <n v="0"/>
    <n v="3"/>
    <n v="3"/>
    <s v="Wednesday"/>
    <s v="More Than Mild"/>
    <s v="Normal"/>
    <s v="Low"/>
    <s v="Night"/>
    <x v="3"/>
  </r>
  <r>
    <n v="691"/>
    <d v="2011-02-01T00:00:00"/>
    <n v="1"/>
    <n v="0"/>
    <n v="2"/>
    <n v="2"/>
    <b v="0"/>
    <n v="2"/>
    <n v="2"/>
    <n v="0.16"/>
    <n v="0.2273"/>
    <n v="0.69"/>
    <n v="0"/>
    <n v="0"/>
    <n v="2"/>
    <n v="2"/>
    <s v="Wednesday"/>
    <s v="More Than Mild"/>
    <s v="Normal"/>
    <s v="Low"/>
    <s v="Night"/>
    <x v="3"/>
  </r>
  <r>
    <n v="692"/>
    <d v="2011-02-01T00:00:00"/>
    <n v="1"/>
    <n v="0"/>
    <n v="2"/>
    <n v="3"/>
    <b v="0"/>
    <n v="2"/>
    <n v="2"/>
    <n v="0.16"/>
    <n v="0.2273"/>
    <n v="0.69"/>
    <n v="0"/>
    <n v="0"/>
    <n v="2"/>
    <n v="2"/>
    <s v="Wednesday"/>
    <s v="More Than Mild"/>
    <s v="Normal"/>
    <s v="Low"/>
    <s v="Night"/>
    <x v="3"/>
  </r>
  <r>
    <n v="693"/>
    <d v="2011-02-01T00:00:00"/>
    <n v="1"/>
    <n v="0"/>
    <n v="2"/>
    <n v="5"/>
    <b v="0"/>
    <n v="2"/>
    <n v="3"/>
    <n v="0.14000000000000001"/>
    <n v="0.21210000000000001"/>
    <n v="0.93"/>
    <n v="0"/>
    <n v="0"/>
    <n v="3"/>
    <n v="3"/>
    <s v="Wednesday"/>
    <s v="Dark Cloude"/>
    <s v="Normal"/>
    <s v="Low"/>
    <s v="Night"/>
    <x v="3"/>
  </r>
  <r>
    <n v="694"/>
    <d v="2011-02-01T00:00:00"/>
    <n v="1"/>
    <n v="0"/>
    <n v="2"/>
    <n v="6"/>
    <b v="0"/>
    <n v="2"/>
    <n v="3"/>
    <n v="0.14000000000000001"/>
    <n v="0.21210000000000001"/>
    <n v="0.93"/>
    <n v="0"/>
    <n v="0"/>
    <n v="22"/>
    <n v="22"/>
    <s v="Wednesday"/>
    <s v="Dark Cloude"/>
    <s v="Normal"/>
    <s v="Low"/>
    <s v="Morning"/>
    <x v="3"/>
  </r>
  <r>
    <n v="695"/>
    <d v="2011-02-01T00:00:00"/>
    <n v="1"/>
    <n v="0"/>
    <n v="2"/>
    <n v="7"/>
    <b v="0"/>
    <n v="2"/>
    <n v="3"/>
    <n v="0.16"/>
    <n v="0.2273"/>
    <n v="0.93"/>
    <n v="0"/>
    <n v="0"/>
    <n v="52"/>
    <n v="52"/>
    <s v="Wednesday"/>
    <s v="Dark Cloude"/>
    <s v="Rush Hour"/>
    <s v="Medium"/>
    <s v="Morning"/>
    <x v="3"/>
  </r>
  <r>
    <n v="696"/>
    <d v="2011-02-01T00:00:00"/>
    <n v="1"/>
    <n v="0"/>
    <n v="2"/>
    <n v="8"/>
    <b v="0"/>
    <n v="2"/>
    <n v="3"/>
    <n v="0.16"/>
    <n v="0.2273"/>
    <n v="0.93"/>
    <n v="0"/>
    <n v="3"/>
    <n v="132"/>
    <n v="135"/>
    <s v="Wednesday"/>
    <s v="Dark Cloude"/>
    <s v="Rush Hour"/>
    <s v="Medium"/>
    <s v="Morning"/>
    <x v="3"/>
  </r>
  <r>
    <n v="697"/>
    <d v="2011-02-01T00:00:00"/>
    <n v="1"/>
    <n v="0"/>
    <n v="2"/>
    <n v="9"/>
    <b v="0"/>
    <n v="2"/>
    <n v="2"/>
    <n v="0.16"/>
    <n v="0.2273"/>
    <n v="0.93"/>
    <n v="0"/>
    <n v="2"/>
    <n v="114"/>
    <n v="116"/>
    <s v="Wednesday"/>
    <s v="More Than Mild"/>
    <s v="Rush Hour"/>
    <s v="Medium"/>
    <s v="Morning"/>
    <x v="3"/>
  </r>
  <r>
    <n v="698"/>
    <d v="2011-02-01T00:00:00"/>
    <n v="1"/>
    <n v="0"/>
    <n v="2"/>
    <n v="10"/>
    <b v="0"/>
    <n v="2"/>
    <n v="2"/>
    <n v="0.16"/>
    <n v="0.2273"/>
    <n v="0.93"/>
    <n v="0"/>
    <n v="0"/>
    <n v="47"/>
    <n v="47"/>
    <s v="Wednesday"/>
    <s v="More Than Mild"/>
    <s v="Normal"/>
    <s v="Low"/>
    <s v="Morning"/>
    <x v="3"/>
  </r>
  <r>
    <n v="699"/>
    <d v="2011-02-01T00:00:00"/>
    <n v="1"/>
    <n v="0"/>
    <n v="2"/>
    <n v="11"/>
    <b v="0"/>
    <n v="2"/>
    <n v="2"/>
    <n v="0.18"/>
    <n v="0.2424"/>
    <n v="0.86"/>
    <n v="0"/>
    <n v="2"/>
    <n v="49"/>
    <n v="51"/>
    <s v="Wednesday"/>
    <s v="More Than Mild"/>
    <s v="Normal"/>
    <s v="Medium"/>
    <s v="Morning"/>
    <x v="3"/>
  </r>
  <r>
    <n v="700"/>
    <d v="2011-02-01T00:00:00"/>
    <n v="1"/>
    <n v="0"/>
    <n v="2"/>
    <n v="12"/>
    <b v="0"/>
    <n v="2"/>
    <n v="2"/>
    <n v="0.2"/>
    <n v="0.2576"/>
    <n v="0.86"/>
    <n v="0"/>
    <n v="2"/>
    <n v="53"/>
    <n v="55"/>
    <s v="Wednesday"/>
    <s v="More Than Mild"/>
    <s v="Normal"/>
    <s v="Medium"/>
    <s v="Afternoon"/>
    <x v="0"/>
  </r>
  <r>
    <n v="701"/>
    <d v="2011-02-01T00:00:00"/>
    <n v="1"/>
    <n v="0"/>
    <n v="2"/>
    <n v="13"/>
    <b v="0"/>
    <n v="2"/>
    <n v="2"/>
    <n v="0.2"/>
    <n v="0.2576"/>
    <n v="0.86"/>
    <n v="0"/>
    <n v="3"/>
    <n v="49"/>
    <n v="52"/>
    <s v="Wednesday"/>
    <s v="More Than Mild"/>
    <s v="Normal"/>
    <s v="Medium"/>
    <s v="Afternoon"/>
    <x v="0"/>
  </r>
  <r>
    <n v="702"/>
    <d v="2011-02-01T00:00:00"/>
    <n v="1"/>
    <n v="0"/>
    <n v="2"/>
    <n v="14"/>
    <b v="0"/>
    <n v="2"/>
    <n v="2"/>
    <n v="0.22"/>
    <n v="0.2576"/>
    <n v="0.8"/>
    <n v="8.9599999999999999E-2"/>
    <n v="5"/>
    <n v="49"/>
    <n v="54"/>
    <s v="Wednesday"/>
    <s v="More Than Mild"/>
    <s v="Normal"/>
    <s v="Medium"/>
    <s v="Afternoon"/>
    <x v="0"/>
  </r>
  <r>
    <n v="703"/>
    <d v="2011-02-01T00:00:00"/>
    <n v="1"/>
    <n v="0"/>
    <n v="2"/>
    <n v="15"/>
    <b v="0"/>
    <n v="2"/>
    <n v="2"/>
    <n v="0.24"/>
    <n v="0.28789999999999999"/>
    <n v="0.75"/>
    <n v="0"/>
    <n v="7"/>
    <n v="45"/>
    <n v="52"/>
    <s v="Wednesday"/>
    <s v="More Than Mild"/>
    <s v="Normal"/>
    <s v="Medium"/>
    <s v="Afternoon"/>
    <x v="0"/>
  </r>
  <r>
    <n v="704"/>
    <d v="2011-02-01T00:00:00"/>
    <n v="1"/>
    <n v="0"/>
    <n v="2"/>
    <n v="16"/>
    <b v="0"/>
    <n v="2"/>
    <n v="2"/>
    <n v="0.24"/>
    <n v="0.2424"/>
    <n v="0.75"/>
    <n v="0.1343"/>
    <n v="3"/>
    <n v="61"/>
    <n v="64"/>
    <s v="Wednesday"/>
    <s v="More Than Mild"/>
    <s v="Normal"/>
    <s v="Medium"/>
    <s v="Afternoon"/>
    <x v="0"/>
  </r>
  <r>
    <n v="705"/>
    <d v="2011-02-01T00:00:00"/>
    <n v="1"/>
    <n v="0"/>
    <n v="2"/>
    <n v="17"/>
    <b v="0"/>
    <n v="2"/>
    <n v="2"/>
    <n v="0.24"/>
    <n v="0.28789999999999999"/>
    <n v="0.75"/>
    <n v="0"/>
    <n v="4"/>
    <n v="172"/>
    <n v="176"/>
    <s v="Wednesday"/>
    <s v="More Than Mild"/>
    <s v="Rush Hour"/>
    <s v="High"/>
    <s v="Afternoon"/>
    <x v="0"/>
  </r>
  <r>
    <n v="706"/>
    <d v="2011-02-01T00:00:00"/>
    <n v="1"/>
    <n v="0"/>
    <n v="2"/>
    <n v="18"/>
    <b v="0"/>
    <n v="2"/>
    <n v="2"/>
    <n v="0.24"/>
    <n v="0.2576"/>
    <n v="0.81"/>
    <n v="0.1045"/>
    <n v="3"/>
    <n v="165"/>
    <n v="168"/>
    <s v="Wednesday"/>
    <s v="More Than Mild"/>
    <s v="Rush Hour"/>
    <s v="High"/>
    <s v="Evening"/>
    <x v="0"/>
  </r>
  <r>
    <n v="707"/>
    <d v="2011-02-01T00:00:00"/>
    <n v="1"/>
    <n v="0"/>
    <n v="2"/>
    <n v="19"/>
    <b v="0"/>
    <n v="2"/>
    <n v="2"/>
    <n v="0.24"/>
    <n v="0.2424"/>
    <n v="0.81"/>
    <n v="0.1343"/>
    <n v="3"/>
    <n v="105"/>
    <n v="108"/>
    <s v="Wednesday"/>
    <s v="More Than Mild"/>
    <s v="Rush Hour"/>
    <s v="Medium"/>
    <s v="Evening"/>
    <x v="0"/>
  </r>
  <r>
    <n v="708"/>
    <d v="2011-02-01T00:00:00"/>
    <n v="1"/>
    <n v="0"/>
    <n v="2"/>
    <n v="20"/>
    <b v="0"/>
    <n v="2"/>
    <n v="2"/>
    <n v="0.22"/>
    <n v="0.2273"/>
    <n v="0.87"/>
    <n v="0.1343"/>
    <n v="5"/>
    <n v="69"/>
    <n v="74"/>
    <s v="Wednesday"/>
    <s v="More Than Mild"/>
    <s v="Normal"/>
    <s v="Medium"/>
    <s v="Evening"/>
    <x v="0"/>
  </r>
  <r>
    <n v="709"/>
    <d v="2011-02-01T00:00:00"/>
    <n v="1"/>
    <n v="0"/>
    <n v="2"/>
    <n v="21"/>
    <b v="0"/>
    <n v="2"/>
    <n v="2"/>
    <n v="0.22"/>
    <n v="0.2273"/>
    <n v="0.87"/>
    <n v="0.1343"/>
    <n v="0"/>
    <n v="64"/>
    <n v="64"/>
    <s v="Wednesday"/>
    <s v="More Than Mild"/>
    <s v="Normal"/>
    <s v="Medium"/>
    <s v="Evening"/>
    <x v="0"/>
  </r>
  <r>
    <n v="710"/>
    <d v="2011-02-01T00:00:00"/>
    <n v="1"/>
    <n v="0"/>
    <n v="2"/>
    <n v="22"/>
    <b v="0"/>
    <n v="2"/>
    <n v="2"/>
    <n v="0.22"/>
    <n v="0.2576"/>
    <n v="0.87"/>
    <n v="8.9599999999999999E-2"/>
    <n v="2"/>
    <n v="34"/>
    <n v="36"/>
    <s v="Wednesday"/>
    <s v="More Than Mild"/>
    <s v="Normal"/>
    <s v="Low"/>
    <s v="Evening"/>
    <x v="0"/>
  </r>
  <r>
    <n v="711"/>
    <d v="2011-02-01T00:00:00"/>
    <n v="1"/>
    <n v="0"/>
    <n v="2"/>
    <n v="23"/>
    <b v="0"/>
    <n v="2"/>
    <n v="3"/>
    <n v="0.2"/>
    <n v="0.19700000000000001"/>
    <n v="0.93"/>
    <n v="0.19400000000000001"/>
    <n v="1"/>
    <n v="15"/>
    <n v="16"/>
    <s v="Wednesday"/>
    <s v="Dark Cloude"/>
    <s v="Normal"/>
    <s v="Low"/>
    <s v="Evening"/>
    <x v="0"/>
  </r>
  <r>
    <n v="712"/>
    <d v="2011-02-02T00:00:00"/>
    <n v="1"/>
    <n v="0"/>
    <n v="2"/>
    <n v="0"/>
    <b v="0"/>
    <n v="3"/>
    <n v="3"/>
    <n v="0.22"/>
    <n v="0.2424"/>
    <n v="0.93"/>
    <n v="0.1045"/>
    <n v="0"/>
    <n v="2"/>
    <n v="2"/>
    <s v="Thursday"/>
    <s v="Dark Cloude"/>
    <s v="Normal"/>
    <s v="Low"/>
    <s v="Night"/>
    <x v="0"/>
  </r>
  <r>
    <n v="713"/>
    <d v="2011-02-02T00:00:00"/>
    <n v="1"/>
    <n v="0"/>
    <n v="2"/>
    <n v="1"/>
    <b v="0"/>
    <n v="3"/>
    <n v="3"/>
    <n v="0.22"/>
    <n v="0.2273"/>
    <n v="0.93"/>
    <n v="0.19400000000000001"/>
    <n v="0"/>
    <n v="3"/>
    <n v="3"/>
    <s v="Thursday"/>
    <s v="Dark Cloude"/>
    <s v="Normal"/>
    <s v="Low"/>
    <s v="Night"/>
    <x v="0"/>
  </r>
  <r>
    <n v="714"/>
    <d v="2011-02-02T00:00:00"/>
    <n v="1"/>
    <n v="0"/>
    <n v="2"/>
    <n v="2"/>
    <b v="0"/>
    <n v="3"/>
    <n v="3"/>
    <n v="0.22"/>
    <n v="0.2273"/>
    <n v="0.93"/>
    <n v="0.1343"/>
    <n v="4"/>
    <n v="0"/>
    <n v="4"/>
    <s v="Thursday"/>
    <s v="Dark Cloude"/>
    <s v="Normal"/>
    <s v="Low"/>
    <s v="Night"/>
    <x v="0"/>
  </r>
  <r>
    <n v="715"/>
    <d v="2011-02-02T00:00:00"/>
    <n v="1"/>
    <n v="0"/>
    <n v="2"/>
    <n v="3"/>
    <b v="0"/>
    <n v="3"/>
    <n v="3"/>
    <n v="0.22"/>
    <n v="0.2273"/>
    <n v="0.93"/>
    <n v="0.1343"/>
    <n v="0"/>
    <n v="1"/>
    <n v="1"/>
    <s v="Thursday"/>
    <s v="Dark Cloude"/>
    <s v="Normal"/>
    <s v="Low"/>
    <s v="Night"/>
    <x v="0"/>
  </r>
  <r>
    <n v="716"/>
    <d v="2011-02-02T00:00:00"/>
    <n v="1"/>
    <n v="0"/>
    <n v="2"/>
    <n v="4"/>
    <b v="0"/>
    <n v="3"/>
    <n v="3"/>
    <n v="0.22"/>
    <n v="0.21210000000000001"/>
    <n v="0.93"/>
    <n v="0.28360000000000002"/>
    <n v="0"/>
    <n v="1"/>
    <n v="1"/>
    <s v="Thursday"/>
    <s v="Dark Cloude"/>
    <s v="Normal"/>
    <s v="Low"/>
    <s v="Night"/>
    <x v="0"/>
  </r>
  <r>
    <n v="717"/>
    <d v="2011-02-02T00:00:00"/>
    <n v="1"/>
    <n v="0"/>
    <n v="2"/>
    <n v="5"/>
    <b v="0"/>
    <n v="3"/>
    <n v="3"/>
    <n v="0.22"/>
    <n v="0.2424"/>
    <n v="0.93"/>
    <n v="0.1045"/>
    <n v="0"/>
    <n v="3"/>
    <n v="3"/>
    <s v="Thursday"/>
    <s v="Dark Cloude"/>
    <s v="Normal"/>
    <s v="Low"/>
    <s v="Night"/>
    <x v="0"/>
  </r>
  <r>
    <n v="718"/>
    <d v="2011-02-02T00:00:00"/>
    <n v="1"/>
    <n v="0"/>
    <n v="2"/>
    <n v="6"/>
    <b v="0"/>
    <n v="3"/>
    <n v="3"/>
    <n v="0.22"/>
    <n v="0.2424"/>
    <n v="0.93"/>
    <n v="0.1045"/>
    <n v="1"/>
    <n v="17"/>
    <n v="18"/>
    <s v="Thursday"/>
    <s v="Dark Cloude"/>
    <s v="Normal"/>
    <s v="Low"/>
    <s v="Morning"/>
    <x v="0"/>
  </r>
  <r>
    <n v="719"/>
    <d v="2011-02-02T00:00:00"/>
    <n v="1"/>
    <n v="0"/>
    <n v="2"/>
    <n v="7"/>
    <b v="0"/>
    <n v="3"/>
    <n v="3"/>
    <n v="0.22"/>
    <n v="0.21210000000000001"/>
    <n v="0.93"/>
    <n v="0.22389999999999999"/>
    <n v="1"/>
    <n v="48"/>
    <n v="49"/>
    <s v="Thursday"/>
    <s v="Dark Cloude"/>
    <s v="Rush Hour"/>
    <s v="Low"/>
    <s v="Morning"/>
    <x v="0"/>
  </r>
  <r>
    <n v="720"/>
    <d v="2011-02-02T00:00:00"/>
    <n v="1"/>
    <n v="0"/>
    <n v="2"/>
    <n v="8"/>
    <b v="0"/>
    <n v="3"/>
    <n v="3"/>
    <n v="0.22"/>
    <n v="0.21210000000000001"/>
    <n v="0.93"/>
    <n v="0.22389999999999999"/>
    <n v="1"/>
    <n v="154"/>
    <n v="155"/>
    <s v="Thursday"/>
    <s v="Dark Cloude"/>
    <s v="Rush Hour"/>
    <s v="High"/>
    <s v="Morning"/>
    <x v="0"/>
  </r>
  <r>
    <n v="721"/>
    <d v="2011-02-02T00:00:00"/>
    <n v="1"/>
    <n v="0"/>
    <n v="2"/>
    <n v="9"/>
    <b v="0"/>
    <n v="3"/>
    <n v="2"/>
    <n v="0.24"/>
    <n v="0.2576"/>
    <n v="0.93"/>
    <n v="8.9599999999999999E-2"/>
    <n v="4"/>
    <n v="119"/>
    <n v="123"/>
    <s v="Thursday"/>
    <s v="More Than Mild"/>
    <s v="Rush Hour"/>
    <s v="Medium"/>
    <s v="Morning"/>
    <x v="0"/>
  </r>
  <r>
    <n v="722"/>
    <d v="2011-02-02T00:00:00"/>
    <n v="1"/>
    <n v="0"/>
    <n v="2"/>
    <n v="10"/>
    <b v="0"/>
    <n v="3"/>
    <n v="2"/>
    <n v="0.22"/>
    <n v="0.2727"/>
    <n v="1"/>
    <n v="0"/>
    <n v="2"/>
    <n v="59"/>
    <n v="61"/>
    <s v="Thursday"/>
    <s v="More Than Mild"/>
    <s v="Normal"/>
    <s v="Medium"/>
    <s v="Morning"/>
    <x v="0"/>
  </r>
  <r>
    <n v="723"/>
    <d v="2011-02-02T00:00:00"/>
    <n v="1"/>
    <n v="0"/>
    <n v="2"/>
    <n v="11"/>
    <b v="0"/>
    <n v="3"/>
    <n v="2"/>
    <n v="0.24"/>
    <n v="0.2273"/>
    <n v="0.93"/>
    <n v="0.19400000000000001"/>
    <n v="5"/>
    <n v="47"/>
    <n v="52"/>
    <s v="Thursday"/>
    <s v="More Than Mild"/>
    <s v="Normal"/>
    <s v="Medium"/>
    <s v="Morning"/>
    <x v="0"/>
  </r>
  <r>
    <n v="724"/>
    <d v="2011-02-02T00:00:00"/>
    <n v="1"/>
    <n v="0"/>
    <n v="2"/>
    <n v="12"/>
    <b v="0"/>
    <n v="3"/>
    <n v="2"/>
    <n v="0.24"/>
    <n v="0.2273"/>
    <n v="0.93"/>
    <n v="0.22389999999999999"/>
    <n v="3"/>
    <n v="61"/>
    <n v="64"/>
    <s v="Thursday"/>
    <s v="More Than Mild"/>
    <s v="Normal"/>
    <s v="Medium"/>
    <s v="Afternoon"/>
    <x v="0"/>
  </r>
  <r>
    <n v="725"/>
    <d v="2011-02-02T00:00:00"/>
    <n v="1"/>
    <n v="0"/>
    <n v="2"/>
    <n v="13"/>
    <b v="0"/>
    <n v="3"/>
    <n v="1"/>
    <n v="0.34"/>
    <n v="0.33329999999999999"/>
    <n v="0.93"/>
    <n v="0.16420000000000001"/>
    <n v="1"/>
    <n v="74"/>
    <n v="75"/>
    <s v="Thursday"/>
    <s v="Mild Cold"/>
    <s v="Normal"/>
    <s v="Medium"/>
    <s v="Afternoon"/>
    <x v="1"/>
  </r>
  <r>
    <n v="726"/>
    <d v="2011-02-02T00:00:00"/>
    <n v="1"/>
    <n v="0"/>
    <n v="2"/>
    <n v="14"/>
    <b v="0"/>
    <n v="3"/>
    <n v="1"/>
    <n v="0.38"/>
    <n v="0.39389999999999997"/>
    <n v="0.82"/>
    <n v="0.3881"/>
    <n v="2"/>
    <n v="61"/>
    <n v="63"/>
    <s v="Thursday"/>
    <s v="Mild Cold"/>
    <s v="Normal"/>
    <s v="Medium"/>
    <s v="Afternoon"/>
    <x v="1"/>
  </r>
  <r>
    <n v="727"/>
    <d v="2011-02-02T00:00:00"/>
    <n v="1"/>
    <n v="0"/>
    <n v="2"/>
    <n v="15"/>
    <b v="0"/>
    <n v="3"/>
    <n v="1"/>
    <n v="0.38"/>
    <n v="0.39389999999999997"/>
    <n v="0.76"/>
    <n v="0.32840000000000003"/>
    <n v="10"/>
    <n v="66"/>
    <n v="76"/>
    <s v="Thursday"/>
    <s v="Mild Cold"/>
    <s v="Normal"/>
    <s v="Medium"/>
    <s v="Afternoon"/>
    <x v="1"/>
  </r>
  <r>
    <n v="728"/>
    <d v="2011-02-02T00:00:00"/>
    <n v="1"/>
    <n v="0"/>
    <n v="2"/>
    <n v="16"/>
    <b v="0"/>
    <n v="3"/>
    <n v="1"/>
    <n v="0.36"/>
    <n v="0.33329999999999999"/>
    <n v="0.71"/>
    <n v="0.29849999999999999"/>
    <n v="8"/>
    <n v="95"/>
    <n v="103"/>
    <s v="Thursday"/>
    <s v="Mild Cold"/>
    <s v="Normal"/>
    <s v="Medium"/>
    <s v="Afternoon"/>
    <x v="1"/>
  </r>
  <r>
    <n v="729"/>
    <d v="2011-02-02T00:00:00"/>
    <n v="1"/>
    <n v="0"/>
    <n v="2"/>
    <n v="17"/>
    <b v="0"/>
    <n v="3"/>
    <n v="1"/>
    <n v="0.36"/>
    <n v="0.31819999999999998"/>
    <n v="0.53"/>
    <n v="0.52239999999999998"/>
    <n v="7"/>
    <n v="183"/>
    <n v="190"/>
    <s v="Thursday"/>
    <s v="Mild Cold"/>
    <s v="Rush Hour"/>
    <s v="High"/>
    <s v="Afternoon"/>
    <x v="1"/>
  </r>
  <r>
    <n v="730"/>
    <d v="2011-02-02T00:00:00"/>
    <n v="1"/>
    <n v="0"/>
    <n v="2"/>
    <n v="18"/>
    <b v="0"/>
    <n v="3"/>
    <n v="1"/>
    <n v="0.34"/>
    <n v="0.28789999999999999"/>
    <n v="0.42"/>
    <n v="0.55220000000000002"/>
    <n v="7"/>
    <n v="175"/>
    <n v="182"/>
    <s v="Thursday"/>
    <s v="Mild Cold"/>
    <s v="Rush Hour"/>
    <s v="High"/>
    <s v="Evening"/>
    <x v="1"/>
  </r>
  <r>
    <n v="731"/>
    <d v="2011-02-02T00:00:00"/>
    <n v="1"/>
    <n v="0"/>
    <n v="2"/>
    <n v="19"/>
    <b v="0"/>
    <n v="3"/>
    <n v="1"/>
    <n v="0.28000000000000003"/>
    <n v="0.2424"/>
    <n v="0.45"/>
    <n v="0.49249999999999999"/>
    <n v="3"/>
    <n v="88"/>
    <n v="91"/>
    <s v="Thursday"/>
    <s v="Mild Cold"/>
    <s v="Rush Hour"/>
    <s v="Medium"/>
    <s v="Evening"/>
    <x v="0"/>
  </r>
  <r>
    <n v="732"/>
    <d v="2011-02-02T00:00:00"/>
    <n v="1"/>
    <n v="0"/>
    <n v="2"/>
    <n v="20"/>
    <b v="0"/>
    <n v="3"/>
    <n v="1"/>
    <n v="0.24"/>
    <n v="0.19700000000000001"/>
    <n v="0.48"/>
    <n v="0.55220000000000002"/>
    <n v="4"/>
    <n v="71"/>
    <n v="75"/>
    <s v="Thursday"/>
    <s v="Mild Cold"/>
    <s v="Normal"/>
    <s v="Medium"/>
    <s v="Evening"/>
    <x v="0"/>
  </r>
  <r>
    <n v="733"/>
    <d v="2011-02-02T00:00:00"/>
    <n v="1"/>
    <n v="0"/>
    <n v="2"/>
    <n v="21"/>
    <b v="0"/>
    <n v="3"/>
    <n v="1"/>
    <n v="0.22"/>
    <n v="0.19700000000000001"/>
    <n v="0.47"/>
    <n v="0.32840000000000003"/>
    <n v="1"/>
    <n v="62"/>
    <n v="63"/>
    <s v="Thursday"/>
    <s v="Mild Cold"/>
    <s v="Normal"/>
    <s v="Medium"/>
    <s v="Evening"/>
    <x v="0"/>
  </r>
  <r>
    <n v="734"/>
    <d v="2011-02-02T00:00:00"/>
    <n v="1"/>
    <n v="0"/>
    <n v="2"/>
    <n v="22"/>
    <b v="0"/>
    <n v="3"/>
    <n v="1"/>
    <n v="0.22"/>
    <n v="0.21210000000000001"/>
    <n v="0.44"/>
    <n v="0.25369999999999998"/>
    <n v="5"/>
    <n v="35"/>
    <n v="40"/>
    <s v="Thursday"/>
    <s v="Mild Cold"/>
    <s v="Normal"/>
    <s v="Low"/>
    <s v="Evening"/>
    <x v="0"/>
  </r>
  <r>
    <n v="735"/>
    <d v="2011-02-02T00:00:00"/>
    <n v="1"/>
    <n v="0"/>
    <n v="2"/>
    <n v="23"/>
    <b v="0"/>
    <n v="3"/>
    <n v="1"/>
    <n v="0.2"/>
    <n v="0.16669999999999999"/>
    <n v="0.44"/>
    <n v="0.44779999999999998"/>
    <n v="3"/>
    <n v="29"/>
    <n v="32"/>
    <s v="Thursday"/>
    <s v="Mild Cold"/>
    <s v="Normal"/>
    <s v="Low"/>
    <s v="Evening"/>
    <x v="0"/>
  </r>
  <r>
    <n v="736"/>
    <d v="2011-02-03T00:00:00"/>
    <n v="1"/>
    <n v="0"/>
    <n v="2"/>
    <n v="0"/>
    <b v="0"/>
    <n v="4"/>
    <n v="1"/>
    <n v="0.2"/>
    <n v="0.16669999999999999"/>
    <n v="0.4"/>
    <n v="0.44779999999999998"/>
    <n v="1"/>
    <n v="11"/>
    <n v="12"/>
    <s v="Friday"/>
    <s v="Mild Cold"/>
    <s v="Normal"/>
    <s v="Low"/>
    <s v="Night"/>
    <x v="0"/>
  </r>
  <r>
    <n v="737"/>
    <d v="2011-02-03T00:00:00"/>
    <n v="1"/>
    <n v="0"/>
    <n v="2"/>
    <n v="1"/>
    <b v="0"/>
    <n v="4"/>
    <n v="1"/>
    <n v="0.2"/>
    <n v="0.1515"/>
    <n v="0.44"/>
    <n v="0.52239999999999998"/>
    <n v="0"/>
    <n v="5"/>
    <n v="5"/>
    <s v="Friday"/>
    <s v="Mild Cold"/>
    <s v="Normal"/>
    <s v="Low"/>
    <s v="Night"/>
    <x v="0"/>
  </r>
  <r>
    <n v="738"/>
    <d v="2011-02-03T00:00:00"/>
    <n v="1"/>
    <n v="0"/>
    <n v="2"/>
    <n v="2"/>
    <b v="0"/>
    <n v="4"/>
    <n v="1"/>
    <n v="0.18"/>
    <n v="0.16669999999999999"/>
    <n v="0.43"/>
    <n v="0.25369999999999998"/>
    <n v="0"/>
    <n v="2"/>
    <n v="2"/>
    <s v="Friday"/>
    <s v="Mild Cold"/>
    <s v="Normal"/>
    <s v="Low"/>
    <s v="Night"/>
    <x v="3"/>
  </r>
  <r>
    <n v="739"/>
    <d v="2011-02-03T00:00:00"/>
    <n v="1"/>
    <n v="0"/>
    <n v="2"/>
    <n v="3"/>
    <b v="0"/>
    <n v="4"/>
    <n v="1"/>
    <n v="0.18"/>
    <n v="0.16669999999999999"/>
    <n v="0.43"/>
    <n v="0.25369999999999998"/>
    <n v="0"/>
    <n v="1"/>
    <n v="1"/>
    <s v="Friday"/>
    <s v="Mild Cold"/>
    <s v="Normal"/>
    <s v="Low"/>
    <s v="Night"/>
    <x v="3"/>
  </r>
  <r>
    <n v="740"/>
    <d v="2011-02-03T00:00:00"/>
    <n v="1"/>
    <n v="0"/>
    <n v="2"/>
    <n v="5"/>
    <b v="0"/>
    <n v="4"/>
    <n v="1"/>
    <n v="0.16"/>
    <n v="0.13639999999999999"/>
    <n v="0.5"/>
    <n v="0.29849999999999999"/>
    <n v="0"/>
    <n v="2"/>
    <n v="2"/>
    <s v="Friday"/>
    <s v="Mild Cold"/>
    <s v="Normal"/>
    <s v="Low"/>
    <s v="Night"/>
    <x v="3"/>
  </r>
  <r>
    <n v="741"/>
    <d v="2011-02-03T00:00:00"/>
    <n v="1"/>
    <n v="0"/>
    <n v="2"/>
    <n v="6"/>
    <b v="0"/>
    <n v="4"/>
    <n v="1"/>
    <n v="0.16"/>
    <n v="0.13639999999999999"/>
    <n v="0.43"/>
    <n v="0.35820000000000002"/>
    <n v="0"/>
    <n v="39"/>
    <n v="39"/>
    <s v="Friday"/>
    <s v="Mild Cold"/>
    <s v="Normal"/>
    <s v="Low"/>
    <s v="Morning"/>
    <x v="3"/>
  </r>
  <r>
    <n v="742"/>
    <d v="2011-02-03T00:00:00"/>
    <n v="1"/>
    <n v="0"/>
    <n v="2"/>
    <n v="7"/>
    <b v="0"/>
    <n v="4"/>
    <n v="1"/>
    <n v="0.14000000000000001"/>
    <n v="0.1212"/>
    <n v="0.5"/>
    <n v="0.32840000000000003"/>
    <n v="1"/>
    <n v="86"/>
    <n v="87"/>
    <s v="Friday"/>
    <s v="Mild Cold"/>
    <s v="Rush Hour"/>
    <s v="Medium"/>
    <s v="Morning"/>
    <x v="3"/>
  </r>
  <r>
    <n v="743"/>
    <d v="2011-02-03T00:00:00"/>
    <n v="1"/>
    <n v="0"/>
    <n v="2"/>
    <n v="8"/>
    <b v="0"/>
    <n v="4"/>
    <n v="1"/>
    <n v="0.14000000000000001"/>
    <n v="0.1212"/>
    <n v="0.5"/>
    <n v="0.35820000000000002"/>
    <n v="4"/>
    <n v="184"/>
    <n v="188"/>
    <s v="Friday"/>
    <s v="Mild Cold"/>
    <s v="Rush Hour"/>
    <s v="High"/>
    <s v="Morning"/>
    <x v="3"/>
  </r>
  <r>
    <n v="744"/>
    <d v="2011-02-03T00:00:00"/>
    <n v="1"/>
    <n v="0"/>
    <n v="2"/>
    <n v="9"/>
    <b v="0"/>
    <n v="4"/>
    <n v="1"/>
    <n v="0.16"/>
    <n v="0.13639999999999999"/>
    <n v="0.47"/>
    <n v="0.29849999999999999"/>
    <n v="6"/>
    <n v="127"/>
    <n v="133"/>
    <s v="Friday"/>
    <s v="Mild Cold"/>
    <s v="Rush Hour"/>
    <s v="Medium"/>
    <s v="Morning"/>
    <x v="3"/>
  </r>
  <r>
    <n v="745"/>
    <d v="2011-02-03T00:00:00"/>
    <n v="1"/>
    <n v="0"/>
    <n v="2"/>
    <n v="10"/>
    <b v="0"/>
    <n v="4"/>
    <n v="1"/>
    <n v="0.18"/>
    <n v="0.1515"/>
    <n v="0.43"/>
    <n v="0.32840000000000003"/>
    <n v="2"/>
    <n v="50"/>
    <n v="52"/>
    <s v="Friday"/>
    <s v="Mild Cold"/>
    <s v="Normal"/>
    <s v="Medium"/>
    <s v="Morning"/>
    <x v="3"/>
  </r>
  <r>
    <n v="746"/>
    <d v="2011-02-03T00:00:00"/>
    <n v="1"/>
    <n v="0"/>
    <n v="2"/>
    <n v="11"/>
    <b v="0"/>
    <n v="4"/>
    <n v="1"/>
    <n v="0.18"/>
    <n v="0.13639999999999999"/>
    <n v="0.43"/>
    <n v="0.44779999999999998"/>
    <n v="9"/>
    <n v="55"/>
    <n v="64"/>
    <s v="Friday"/>
    <s v="Mild Cold"/>
    <s v="Normal"/>
    <s v="Medium"/>
    <s v="Morning"/>
    <x v="3"/>
  </r>
  <r>
    <n v="747"/>
    <d v="2011-02-03T00:00:00"/>
    <n v="1"/>
    <n v="0"/>
    <n v="2"/>
    <n v="12"/>
    <b v="0"/>
    <n v="4"/>
    <n v="1"/>
    <n v="0.2"/>
    <n v="0.18179999999999999"/>
    <n v="0.4"/>
    <n v="0.35820000000000002"/>
    <n v="2"/>
    <n v="67"/>
    <n v="69"/>
    <s v="Friday"/>
    <s v="Mild Cold"/>
    <s v="Normal"/>
    <s v="Medium"/>
    <s v="Afternoon"/>
    <x v="0"/>
  </r>
  <r>
    <n v="748"/>
    <d v="2011-02-03T00:00:00"/>
    <n v="1"/>
    <n v="0"/>
    <n v="2"/>
    <n v="13"/>
    <b v="0"/>
    <n v="4"/>
    <n v="1"/>
    <n v="0.2"/>
    <n v="0.16669999999999999"/>
    <n v="0.4"/>
    <n v="0.41789999999999999"/>
    <n v="4"/>
    <n v="47"/>
    <n v="51"/>
    <s v="Friday"/>
    <s v="Mild Cold"/>
    <s v="Normal"/>
    <s v="Medium"/>
    <s v="Afternoon"/>
    <x v="0"/>
  </r>
  <r>
    <n v="749"/>
    <d v="2011-02-03T00:00:00"/>
    <n v="1"/>
    <n v="0"/>
    <n v="2"/>
    <n v="14"/>
    <b v="0"/>
    <n v="4"/>
    <n v="1"/>
    <n v="0.22"/>
    <n v="0.19700000000000001"/>
    <n v="0.37"/>
    <n v="0.3881"/>
    <n v="4"/>
    <n v="43"/>
    <n v="47"/>
    <s v="Friday"/>
    <s v="Mild Cold"/>
    <s v="Normal"/>
    <s v="Low"/>
    <s v="Afternoon"/>
    <x v="0"/>
  </r>
  <r>
    <n v="750"/>
    <d v="2011-02-03T00:00:00"/>
    <n v="1"/>
    <n v="0"/>
    <n v="2"/>
    <n v="15"/>
    <b v="0"/>
    <n v="4"/>
    <n v="1"/>
    <n v="0.22"/>
    <n v="0.19700000000000001"/>
    <n v="0.37"/>
    <n v="0.32840000000000003"/>
    <n v="4"/>
    <n v="56"/>
    <n v="60"/>
    <s v="Friday"/>
    <s v="Mild Cold"/>
    <s v="Normal"/>
    <s v="Medium"/>
    <s v="Afternoon"/>
    <x v="0"/>
  </r>
  <r>
    <n v="751"/>
    <d v="2011-02-03T00:00:00"/>
    <n v="1"/>
    <n v="0"/>
    <n v="2"/>
    <n v="16"/>
    <b v="0"/>
    <n v="4"/>
    <n v="1"/>
    <n v="0.22"/>
    <n v="0.21210000000000001"/>
    <n v="0.37"/>
    <n v="0.25369999999999998"/>
    <n v="5"/>
    <n v="73"/>
    <n v="78"/>
    <s v="Friday"/>
    <s v="Mild Cold"/>
    <s v="Normal"/>
    <s v="Medium"/>
    <s v="Afternoon"/>
    <x v="0"/>
  </r>
  <r>
    <n v="752"/>
    <d v="2011-02-03T00:00:00"/>
    <n v="1"/>
    <n v="0"/>
    <n v="2"/>
    <n v="17"/>
    <b v="0"/>
    <n v="4"/>
    <n v="1"/>
    <n v="0.2"/>
    <n v="0.19700000000000001"/>
    <n v="0.4"/>
    <n v="0.19400000000000001"/>
    <n v="5"/>
    <n v="170"/>
    <n v="175"/>
    <s v="Friday"/>
    <s v="Mild Cold"/>
    <s v="Rush Hour"/>
    <s v="High"/>
    <s v="Afternoon"/>
    <x v="0"/>
  </r>
  <r>
    <n v="753"/>
    <d v="2011-02-03T00:00:00"/>
    <n v="1"/>
    <n v="0"/>
    <n v="2"/>
    <n v="18"/>
    <b v="0"/>
    <n v="4"/>
    <n v="1"/>
    <n v="0.2"/>
    <n v="0.21210000000000001"/>
    <n v="0.4"/>
    <n v="0.16420000000000001"/>
    <n v="2"/>
    <n v="145"/>
    <n v="147"/>
    <s v="Friday"/>
    <s v="Mild Cold"/>
    <s v="Rush Hour"/>
    <s v="Medium"/>
    <s v="Evening"/>
    <x v="0"/>
  </r>
  <r>
    <n v="754"/>
    <d v="2011-02-03T00:00:00"/>
    <n v="1"/>
    <n v="0"/>
    <n v="2"/>
    <n v="19"/>
    <b v="0"/>
    <n v="4"/>
    <n v="1"/>
    <n v="0.2"/>
    <n v="0.2576"/>
    <n v="0.4"/>
    <n v="0"/>
    <n v="4"/>
    <n v="92"/>
    <n v="96"/>
    <s v="Friday"/>
    <s v="Mild Cold"/>
    <s v="Rush Hour"/>
    <s v="Medium"/>
    <s v="Evening"/>
    <x v="0"/>
  </r>
  <r>
    <n v="755"/>
    <d v="2011-02-03T00:00:00"/>
    <n v="1"/>
    <n v="0"/>
    <n v="2"/>
    <n v="20"/>
    <b v="0"/>
    <n v="4"/>
    <n v="1"/>
    <n v="0.2"/>
    <n v="0.2273"/>
    <n v="0.47"/>
    <n v="8.9599999999999999E-2"/>
    <n v="1"/>
    <n v="108"/>
    <n v="109"/>
    <s v="Friday"/>
    <s v="Mild Cold"/>
    <s v="Normal"/>
    <s v="Medium"/>
    <s v="Evening"/>
    <x v="0"/>
  </r>
  <r>
    <n v="756"/>
    <d v="2011-02-03T00:00:00"/>
    <n v="1"/>
    <n v="0"/>
    <n v="2"/>
    <n v="21"/>
    <b v="0"/>
    <n v="4"/>
    <n v="1"/>
    <n v="0.18"/>
    <n v="0.21210000000000001"/>
    <n v="0.55000000000000004"/>
    <n v="0.1045"/>
    <n v="1"/>
    <n v="53"/>
    <n v="54"/>
    <s v="Friday"/>
    <s v="Mild Cold"/>
    <s v="Normal"/>
    <s v="Medium"/>
    <s v="Evening"/>
    <x v="3"/>
  </r>
  <r>
    <n v="757"/>
    <d v="2011-02-03T00:00:00"/>
    <n v="1"/>
    <n v="0"/>
    <n v="2"/>
    <n v="22"/>
    <b v="0"/>
    <n v="4"/>
    <n v="1"/>
    <n v="0.18"/>
    <n v="0.21210000000000001"/>
    <n v="0.51"/>
    <n v="8.9599999999999999E-2"/>
    <n v="2"/>
    <n v="39"/>
    <n v="41"/>
    <s v="Friday"/>
    <s v="Mild Cold"/>
    <s v="Normal"/>
    <s v="Low"/>
    <s v="Evening"/>
    <x v="3"/>
  </r>
  <r>
    <n v="758"/>
    <d v="2011-02-03T00:00:00"/>
    <n v="1"/>
    <n v="0"/>
    <n v="2"/>
    <n v="23"/>
    <b v="0"/>
    <n v="4"/>
    <n v="1"/>
    <n v="0.2"/>
    <n v="0.2273"/>
    <n v="0.47"/>
    <n v="0.1045"/>
    <n v="4"/>
    <n v="34"/>
    <n v="38"/>
    <s v="Friday"/>
    <s v="Mild Cold"/>
    <s v="Normal"/>
    <s v="Low"/>
    <s v="Evening"/>
    <x v="0"/>
  </r>
  <r>
    <n v="759"/>
    <d v="2011-02-04T00:00:00"/>
    <n v="1"/>
    <n v="0"/>
    <n v="2"/>
    <n v="0"/>
    <b v="0"/>
    <n v="5"/>
    <n v="2"/>
    <n v="0.2"/>
    <n v="0.2576"/>
    <n v="0.44"/>
    <n v="0"/>
    <n v="3"/>
    <n v="10"/>
    <n v="13"/>
    <s v="Saturday"/>
    <s v="More Than Mild"/>
    <s v="Normal"/>
    <s v="Low"/>
    <s v="Night"/>
    <x v="0"/>
  </r>
  <r>
    <n v="760"/>
    <d v="2011-02-04T00:00:00"/>
    <n v="1"/>
    <n v="0"/>
    <n v="2"/>
    <n v="1"/>
    <b v="0"/>
    <n v="5"/>
    <n v="2"/>
    <n v="0.16"/>
    <n v="0.2273"/>
    <n v="0.59"/>
    <n v="0"/>
    <n v="0"/>
    <n v="7"/>
    <n v="7"/>
    <s v="Saturday"/>
    <s v="More Than Mild"/>
    <s v="Normal"/>
    <s v="Low"/>
    <s v="Night"/>
    <x v="3"/>
  </r>
  <r>
    <n v="761"/>
    <d v="2011-02-04T00:00:00"/>
    <n v="1"/>
    <n v="0"/>
    <n v="2"/>
    <n v="2"/>
    <b v="0"/>
    <n v="5"/>
    <n v="2"/>
    <n v="0.14000000000000001"/>
    <n v="0.16669999999999999"/>
    <n v="0.63"/>
    <n v="0.1045"/>
    <n v="0"/>
    <n v="1"/>
    <n v="1"/>
    <s v="Saturday"/>
    <s v="More Than Mild"/>
    <s v="Normal"/>
    <s v="Low"/>
    <s v="Night"/>
    <x v="3"/>
  </r>
  <r>
    <n v="762"/>
    <d v="2011-02-04T00:00:00"/>
    <n v="1"/>
    <n v="0"/>
    <n v="2"/>
    <n v="3"/>
    <b v="0"/>
    <n v="5"/>
    <n v="2"/>
    <n v="0.14000000000000001"/>
    <n v="0.16669999999999999"/>
    <n v="0.63"/>
    <n v="0.1045"/>
    <n v="0"/>
    <n v="1"/>
    <n v="1"/>
    <s v="Saturday"/>
    <s v="More Than Mild"/>
    <s v="Normal"/>
    <s v="Low"/>
    <s v="Night"/>
    <x v="3"/>
  </r>
  <r>
    <n v="763"/>
    <d v="2011-02-04T00:00:00"/>
    <n v="1"/>
    <n v="0"/>
    <n v="2"/>
    <n v="5"/>
    <b v="0"/>
    <n v="5"/>
    <n v="2"/>
    <n v="0.14000000000000001"/>
    <n v="0.1515"/>
    <n v="0.63"/>
    <n v="0.1343"/>
    <n v="0"/>
    <n v="7"/>
    <n v="7"/>
    <s v="Saturday"/>
    <s v="More Than Mild"/>
    <s v="Normal"/>
    <s v="Low"/>
    <s v="Night"/>
    <x v="3"/>
  </r>
  <r>
    <n v="764"/>
    <d v="2011-02-04T00:00:00"/>
    <n v="1"/>
    <n v="0"/>
    <n v="2"/>
    <n v="6"/>
    <b v="0"/>
    <n v="5"/>
    <n v="2"/>
    <n v="0.16"/>
    <n v="0.2273"/>
    <n v="0.55000000000000004"/>
    <n v="0"/>
    <n v="2"/>
    <n v="26"/>
    <n v="28"/>
    <s v="Saturday"/>
    <s v="More Than Mild"/>
    <s v="Normal"/>
    <s v="Low"/>
    <s v="Morning"/>
    <x v="3"/>
  </r>
  <r>
    <n v="765"/>
    <d v="2011-02-04T00:00:00"/>
    <n v="1"/>
    <n v="0"/>
    <n v="2"/>
    <n v="7"/>
    <b v="0"/>
    <n v="5"/>
    <n v="1"/>
    <n v="0.14000000000000001"/>
    <n v="0.21210000000000001"/>
    <n v="0.59"/>
    <n v="0"/>
    <n v="0"/>
    <n v="87"/>
    <n v="87"/>
    <s v="Saturday"/>
    <s v="Mild Cold"/>
    <s v="Rush Hour"/>
    <s v="Medium"/>
    <s v="Morning"/>
    <x v="3"/>
  </r>
  <r>
    <n v="766"/>
    <d v="2011-02-04T00:00:00"/>
    <n v="1"/>
    <n v="0"/>
    <n v="2"/>
    <n v="8"/>
    <b v="0"/>
    <n v="5"/>
    <n v="1"/>
    <n v="0.14000000000000001"/>
    <n v="0.1515"/>
    <n v="0.74"/>
    <n v="0.1343"/>
    <n v="3"/>
    <n v="217"/>
    <n v="220"/>
    <s v="Saturday"/>
    <s v="Mild Cold"/>
    <s v="Rush Hour"/>
    <s v="High"/>
    <s v="Morning"/>
    <x v="3"/>
  </r>
  <r>
    <n v="767"/>
    <d v="2011-02-04T00:00:00"/>
    <n v="1"/>
    <n v="0"/>
    <n v="2"/>
    <n v="9"/>
    <b v="0"/>
    <n v="5"/>
    <n v="2"/>
    <n v="0.16"/>
    <n v="0.18179999999999999"/>
    <n v="0.8"/>
    <n v="0.1343"/>
    <n v="3"/>
    <n v="124"/>
    <n v="127"/>
    <s v="Saturday"/>
    <s v="More Than Mild"/>
    <s v="Rush Hour"/>
    <s v="Medium"/>
    <s v="Morning"/>
    <x v="3"/>
  </r>
  <r>
    <n v="768"/>
    <d v="2011-02-04T00:00:00"/>
    <n v="1"/>
    <n v="0"/>
    <n v="2"/>
    <n v="10"/>
    <b v="0"/>
    <n v="5"/>
    <n v="2"/>
    <n v="0.2"/>
    <n v="0.21210000000000001"/>
    <n v="0.51"/>
    <n v="0.1343"/>
    <n v="5"/>
    <n v="46"/>
    <n v="51"/>
    <s v="Saturday"/>
    <s v="More Than Mild"/>
    <s v="Normal"/>
    <s v="Medium"/>
    <s v="Morning"/>
    <x v="0"/>
  </r>
  <r>
    <n v="769"/>
    <d v="2011-02-04T00:00:00"/>
    <n v="1"/>
    <n v="0"/>
    <n v="2"/>
    <n v="11"/>
    <b v="0"/>
    <n v="5"/>
    <n v="1"/>
    <n v="0.22"/>
    <n v="0.2273"/>
    <n v="0.51"/>
    <n v="0.16420000000000001"/>
    <n v="3"/>
    <n v="61"/>
    <n v="64"/>
    <s v="Saturday"/>
    <s v="Mild Cold"/>
    <s v="Normal"/>
    <s v="Medium"/>
    <s v="Morning"/>
    <x v="0"/>
  </r>
  <r>
    <n v="770"/>
    <d v="2011-02-04T00:00:00"/>
    <n v="1"/>
    <n v="0"/>
    <n v="2"/>
    <n v="12"/>
    <b v="0"/>
    <n v="5"/>
    <n v="2"/>
    <n v="0.24"/>
    <n v="0.2424"/>
    <n v="0.48"/>
    <n v="0.16420000000000001"/>
    <n v="8"/>
    <n v="78"/>
    <n v="86"/>
    <s v="Saturday"/>
    <s v="More Than Mild"/>
    <s v="Normal"/>
    <s v="Medium"/>
    <s v="Afternoon"/>
    <x v="0"/>
  </r>
  <r>
    <n v="771"/>
    <d v="2011-02-04T00:00:00"/>
    <n v="1"/>
    <n v="0"/>
    <n v="2"/>
    <n v="13"/>
    <b v="0"/>
    <n v="5"/>
    <n v="2"/>
    <n v="0.26"/>
    <n v="0.2576"/>
    <n v="0.5"/>
    <n v="0.22389999999999999"/>
    <n v="9"/>
    <n v="73"/>
    <n v="82"/>
    <s v="Saturday"/>
    <s v="More Than Mild"/>
    <s v="Normal"/>
    <s v="Medium"/>
    <s v="Afternoon"/>
    <x v="0"/>
  </r>
  <r>
    <n v="772"/>
    <d v="2011-02-04T00:00:00"/>
    <n v="1"/>
    <n v="0"/>
    <n v="2"/>
    <n v="14"/>
    <b v="0"/>
    <n v="5"/>
    <n v="2"/>
    <n v="0.28000000000000003"/>
    <n v="0.2727"/>
    <n v="0.45"/>
    <n v="0.16420000000000001"/>
    <n v="15"/>
    <n v="76"/>
    <n v="91"/>
    <s v="Saturday"/>
    <s v="More Than Mild"/>
    <s v="Normal"/>
    <s v="Medium"/>
    <s v="Afternoon"/>
    <x v="0"/>
  </r>
  <r>
    <n v="773"/>
    <d v="2011-02-04T00:00:00"/>
    <n v="1"/>
    <n v="0"/>
    <n v="2"/>
    <n v="15"/>
    <b v="0"/>
    <n v="5"/>
    <n v="2"/>
    <n v="0.28000000000000003"/>
    <n v="0.2727"/>
    <n v="0.48"/>
    <n v="0.25369999999999998"/>
    <n v="9"/>
    <n v="81"/>
    <n v="90"/>
    <s v="Saturday"/>
    <s v="More Than Mild"/>
    <s v="Normal"/>
    <s v="Medium"/>
    <s v="Afternoon"/>
    <x v="0"/>
  </r>
  <r>
    <n v="774"/>
    <d v="2011-02-04T00:00:00"/>
    <n v="1"/>
    <n v="0"/>
    <n v="2"/>
    <n v="16"/>
    <b v="0"/>
    <n v="5"/>
    <n v="2"/>
    <n v="0.3"/>
    <n v="0.28789999999999999"/>
    <n v="0.42"/>
    <n v="0.22389999999999999"/>
    <n v="8"/>
    <n v="91"/>
    <n v="99"/>
    <s v="Saturday"/>
    <s v="More Than Mild"/>
    <s v="Normal"/>
    <s v="Medium"/>
    <s v="Afternoon"/>
    <x v="1"/>
  </r>
  <r>
    <n v="775"/>
    <d v="2011-02-04T00:00:00"/>
    <n v="1"/>
    <n v="0"/>
    <n v="2"/>
    <n v="17"/>
    <b v="0"/>
    <n v="5"/>
    <n v="2"/>
    <n v="0.26"/>
    <n v="0.2727"/>
    <n v="0.56000000000000005"/>
    <n v="0.1343"/>
    <n v="10"/>
    <n v="195"/>
    <n v="205"/>
    <s v="Saturday"/>
    <s v="More Than Mild"/>
    <s v="Rush Hour"/>
    <s v="High"/>
    <s v="Afternoon"/>
    <x v="0"/>
  </r>
  <r>
    <n v="776"/>
    <d v="2011-02-04T00:00:00"/>
    <n v="1"/>
    <n v="0"/>
    <n v="2"/>
    <n v="18"/>
    <b v="0"/>
    <n v="5"/>
    <n v="2"/>
    <n v="0.24"/>
    <n v="0.2576"/>
    <n v="0.6"/>
    <n v="0.1045"/>
    <n v="3"/>
    <n v="152"/>
    <n v="155"/>
    <s v="Saturday"/>
    <s v="More Than Mild"/>
    <s v="Rush Hour"/>
    <s v="High"/>
    <s v="Evening"/>
    <x v="0"/>
  </r>
  <r>
    <n v="777"/>
    <d v="2011-02-04T00:00:00"/>
    <n v="1"/>
    <n v="0"/>
    <n v="2"/>
    <n v="19"/>
    <b v="0"/>
    <n v="5"/>
    <n v="2"/>
    <n v="0.24"/>
    <n v="0.2424"/>
    <n v="0.65"/>
    <n v="0.1343"/>
    <n v="1"/>
    <n v="102"/>
    <n v="103"/>
    <s v="Saturday"/>
    <s v="More Than Mild"/>
    <s v="Rush Hour"/>
    <s v="Medium"/>
    <s v="Evening"/>
    <x v="0"/>
  </r>
  <r>
    <n v="778"/>
    <d v="2011-02-04T00:00:00"/>
    <n v="1"/>
    <n v="0"/>
    <n v="2"/>
    <n v="20"/>
    <b v="0"/>
    <n v="5"/>
    <n v="2"/>
    <n v="0.24"/>
    <n v="0.2424"/>
    <n v="0.65"/>
    <n v="0.16420000000000001"/>
    <n v="2"/>
    <n v="69"/>
    <n v="71"/>
    <s v="Saturday"/>
    <s v="More Than Mild"/>
    <s v="Normal"/>
    <s v="Medium"/>
    <s v="Evening"/>
    <x v="0"/>
  </r>
  <r>
    <n v="779"/>
    <d v="2011-02-04T00:00:00"/>
    <n v="1"/>
    <n v="0"/>
    <n v="2"/>
    <n v="21"/>
    <b v="0"/>
    <n v="5"/>
    <n v="2"/>
    <n v="0.24"/>
    <n v="0.2424"/>
    <n v="0.7"/>
    <n v="0.16420000000000001"/>
    <n v="2"/>
    <n v="41"/>
    <n v="43"/>
    <s v="Saturday"/>
    <s v="More Than Mild"/>
    <s v="Normal"/>
    <s v="Low"/>
    <s v="Evening"/>
    <x v="0"/>
  </r>
  <r>
    <n v="780"/>
    <d v="2011-02-04T00:00:00"/>
    <n v="1"/>
    <n v="0"/>
    <n v="2"/>
    <n v="22"/>
    <b v="0"/>
    <n v="5"/>
    <n v="2"/>
    <n v="0.24"/>
    <n v="0.2424"/>
    <n v="0.65"/>
    <n v="0.16420000000000001"/>
    <n v="1"/>
    <n v="45"/>
    <n v="46"/>
    <s v="Saturday"/>
    <s v="More Than Mild"/>
    <s v="Normal"/>
    <s v="Low"/>
    <s v="Evening"/>
    <x v="0"/>
  </r>
  <r>
    <n v="781"/>
    <d v="2011-02-04T00:00:00"/>
    <n v="1"/>
    <n v="0"/>
    <n v="2"/>
    <n v="23"/>
    <b v="0"/>
    <n v="5"/>
    <n v="2"/>
    <n v="0.24"/>
    <n v="0.2424"/>
    <n v="0.7"/>
    <n v="0.1343"/>
    <n v="1"/>
    <n v="30"/>
    <n v="31"/>
    <s v="Saturday"/>
    <s v="More Than Mild"/>
    <s v="Normal"/>
    <s v="Low"/>
    <s v="Evening"/>
    <x v="0"/>
  </r>
  <r>
    <n v="782"/>
    <d v="2011-02-05T00:00:00"/>
    <n v="1"/>
    <n v="0"/>
    <n v="2"/>
    <n v="0"/>
    <b v="0"/>
    <n v="6"/>
    <n v="2"/>
    <n v="0.24"/>
    <n v="0.2424"/>
    <n v="0.7"/>
    <n v="0.16420000000000001"/>
    <n v="3"/>
    <n v="36"/>
    <n v="39"/>
    <s v="Sunday"/>
    <s v="More Than Mild"/>
    <s v="Normal"/>
    <s v="Low"/>
    <s v="Night"/>
    <x v="0"/>
  </r>
  <r>
    <n v="783"/>
    <d v="2011-02-05T00:00:00"/>
    <n v="1"/>
    <n v="0"/>
    <n v="2"/>
    <n v="1"/>
    <b v="0"/>
    <n v="6"/>
    <n v="2"/>
    <n v="0.24"/>
    <n v="0.2424"/>
    <n v="0.65"/>
    <n v="0.16420000000000001"/>
    <n v="1"/>
    <n v="17"/>
    <n v="18"/>
    <s v="Sunday"/>
    <s v="More Than Mild"/>
    <s v="Normal"/>
    <s v="Low"/>
    <s v="Night"/>
    <x v="0"/>
  </r>
  <r>
    <n v="784"/>
    <d v="2011-02-05T00:00:00"/>
    <n v="1"/>
    <n v="0"/>
    <n v="2"/>
    <n v="2"/>
    <b v="0"/>
    <n v="6"/>
    <n v="2"/>
    <n v="0.24"/>
    <n v="0.2424"/>
    <n v="0.75"/>
    <n v="0.16420000000000001"/>
    <n v="5"/>
    <n v="12"/>
    <n v="17"/>
    <s v="Sunday"/>
    <s v="More Than Mild"/>
    <s v="Normal"/>
    <s v="Low"/>
    <s v="Night"/>
    <x v="0"/>
  </r>
  <r>
    <n v="785"/>
    <d v="2011-02-05T00:00:00"/>
    <n v="1"/>
    <n v="0"/>
    <n v="2"/>
    <n v="3"/>
    <b v="0"/>
    <n v="6"/>
    <n v="2"/>
    <n v="0.24"/>
    <n v="0.2424"/>
    <n v="0.75"/>
    <n v="0.16420000000000001"/>
    <n v="1"/>
    <n v="10"/>
    <n v="11"/>
    <s v="Sunday"/>
    <s v="More Than Mild"/>
    <s v="Normal"/>
    <s v="Low"/>
    <s v="Night"/>
    <x v="0"/>
  </r>
  <r>
    <n v="786"/>
    <d v="2011-02-05T00:00:00"/>
    <n v="1"/>
    <n v="0"/>
    <n v="2"/>
    <n v="4"/>
    <b v="0"/>
    <n v="6"/>
    <n v="3"/>
    <n v="0.22"/>
    <n v="0.2273"/>
    <n v="0.93"/>
    <n v="0.1343"/>
    <n v="0"/>
    <n v="8"/>
    <n v="8"/>
    <s v="Sunday"/>
    <s v="Dark Cloude"/>
    <s v="Normal"/>
    <s v="Low"/>
    <s v="Night"/>
    <x v="0"/>
  </r>
  <r>
    <n v="787"/>
    <d v="2011-02-05T00:00:00"/>
    <n v="1"/>
    <n v="0"/>
    <n v="2"/>
    <n v="5"/>
    <b v="0"/>
    <n v="6"/>
    <n v="3"/>
    <n v="0.2"/>
    <n v="0.2273"/>
    <n v="1"/>
    <n v="8.9599999999999999E-2"/>
    <n v="0"/>
    <n v="9"/>
    <n v="9"/>
    <s v="Sunday"/>
    <s v="Dark Cloude"/>
    <s v="Normal"/>
    <s v="Low"/>
    <s v="Night"/>
    <x v="0"/>
  </r>
  <r>
    <n v="788"/>
    <d v="2011-02-05T00:00:00"/>
    <n v="1"/>
    <n v="0"/>
    <n v="2"/>
    <n v="6"/>
    <b v="0"/>
    <n v="6"/>
    <n v="3"/>
    <n v="0.2"/>
    <n v="0.2576"/>
    <n v="1"/>
    <n v="0"/>
    <n v="0"/>
    <n v="4"/>
    <n v="4"/>
    <s v="Sunday"/>
    <s v="Dark Cloude"/>
    <s v="Normal"/>
    <s v="Low"/>
    <s v="Morning"/>
    <x v="0"/>
  </r>
  <r>
    <n v="789"/>
    <d v="2011-02-05T00:00:00"/>
    <n v="1"/>
    <n v="0"/>
    <n v="2"/>
    <n v="7"/>
    <b v="0"/>
    <n v="6"/>
    <n v="3"/>
    <n v="0.22"/>
    <n v="0.2576"/>
    <n v="0.93"/>
    <n v="8.9599999999999999E-2"/>
    <n v="0"/>
    <n v="4"/>
    <n v="4"/>
    <s v="Sunday"/>
    <s v="Dark Cloude"/>
    <s v="Rush Hour"/>
    <s v="Low"/>
    <s v="Morning"/>
    <x v="0"/>
  </r>
  <r>
    <n v="790"/>
    <d v="2011-02-05T00:00:00"/>
    <n v="1"/>
    <n v="0"/>
    <n v="2"/>
    <n v="8"/>
    <b v="0"/>
    <n v="6"/>
    <n v="3"/>
    <n v="0.2"/>
    <n v="0.2273"/>
    <n v="1"/>
    <n v="8.9599999999999999E-2"/>
    <n v="0"/>
    <n v="10"/>
    <n v="10"/>
    <s v="Sunday"/>
    <s v="Dark Cloude"/>
    <s v="Rush Hour"/>
    <s v="Low"/>
    <s v="Morning"/>
    <x v="0"/>
  </r>
  <r>
    <n v="791"/>
    <d v="2011-02-05T00:00:00"/>
    <n v="1"/>
    <n v="0"/>
    <n v="2"/>
    <n v="9"/>
    <b v="0"/>
    <n v="6"/>
    <n v="3"/>
    <n v="0.2"/>
    <n v="0.2273"/>
    <n v="1"/>
    <n v="8.9599999999999999E-2"/>
    <n v="3"/>
    <n v="17"/>
    <n v="20"/>
    <s v="Sunday"/>
    <s v="Dark Cloude"/>
    <s v="Rush Hour"/>
    <s v="Low"/>
    <s v="Morning"/>
    <x v="0"/>
  </r>
  <r>
    <n v="792"/>
    <d v="2011-02-05T00:00:00"/>
    <n v="1"/>
    <n v="0"/>
    <n v="2"/>
    <n v="10"/>
    <b v="0"/>
    <n v="6"/>
    <n v="3"/>
    <n v="0.2"/>
    <n v="0.21210000000000001"/>
    <n v="1"/>
    <n v="0.1343"/>
    <n v="3"/>
    <n v="31"/>
    <n v="34"/>
    <s v="Sunday"/>
    <s v="Dark Cloude"/>
    <s v="Normal"/>
    <s v="Low"/>
    <s v="Morning"/>
    <x v="0"/>
  </r>
  <r>
    <n v="793"/>
    <d v="2011-02-05T00:00:00"/>
    <n v="1"/>
    <n v="0"/>
    <n v="2"/>
    <n v="11"/>
    <b v="0"/>
    <n v="6"/>
    <n v="3"/>
    <n v="0.22"/>
    <n v="0.2273"/>
    <n v="1"/>
    <n v="0.1343"/>
    <n v="1"/>
    <n v="46"/>
    <n v="47"/>
    <s v="Sunday"/>
    <s v="Dark Cloude"/>
    <s v="Normal"/>
    <s v="Low"/>
    <s v="Morning"/>
    <x v="0"/>
  </r>
  <r>
    <n v="794"/>
    <d v="2011-02-05T00:00:00"/>
    <n v="1"/>
    <n v="0"/>
    <n v="2"/>
    <n v="12"/>
    <b v="0"/>
    <n v="6"/>
    <n v="3"/>
    <n v="0.22"/>
    <n v="0.2273"/>
    <n v="1"/>
    <n v="0.16420000000000001"/>
    <n v="10"/>
    <n v="42"/>
    <n v="52"/>
    <s v="Sunday"/>
    <s v="Dark Cloude"/>
    <s v="Normal"/>
    <s v="Medium"/>
    <s v="Afternoon"/>
    <x v="0"/>
  </r>
  <r>
    <n v="795"/>
    <d v="2011-02-05T00:00:00"/>
    <n v="1"/>
    <n v="0"/>
    <n v="2"/>
    <n v="13"/>
    <b v="0"/>
    <n v="6"/>
    <n v="3"/>
    <n v="0.22"/>
    <n v="0.2273"/>
    <n v="1"/>
    <n v="0.16420000000000001"/>
    <n v="10"/>
    <n v="62"/>
    <n v="72"/>
    <s v="Sunday"/>
    <s v="Dark Cloude"/>
    <s v="Normal"/>
    <s v="Medium"/>
    <s v="Afternoon"/>
    <x v="0"/>
  </r>
  <r>
    <n v="796"/>
    <d v="2011-02-05T00:00:00"/>
    <n v="1"/>
    <n v="0"/>
    <n v="2"/>
    <n v="14"/>
    <b v="0"/>
    <n v="6"/>
    <n v="3"/>
    <n v="0.22"/>
    <n v="0.2727"/>
    <n v="1"/>
    <n v="0"/>
    <n v="5"/>
    <n v="50"/>
    <n v="55"/>
    <s v="Sunday"/>
    <s v="Dark Cloude"/>
    <s v="Normal"/>
    <s v="Medium"/>
    <s v="Afternoon"/>
    <x v="0"/>
  </r>
  <r>
    <n v="797"/>
    <d v="2011-02-05T00:00:00"/>
    <n v="1"/>
    <n v="0"/>
    <n v="2"/>
    <n v="15"/>
    <b v="0"/>
    <n v="6"/>
    <n v="3"/>
    <n v="0.22"/>
    <n v="0.2727"/>
    <n v="1"/>
    <n v="0"/>
    <n v="11"/>
    <n v="49"/>
    <n v="60"/>
    <s v="Sunday"/>
    <s v="Dark Cloude"/>
    <s v="Normal"/>
    <s v="Medium"/>
    <s v="Afternoon"/>
    <x v="0"/>
  </r>
  <r>
    <n v="798"/>
    <d v="2011-02-05T00:00:00"/>
    <n v="1"/>
    <n v="0"/>
    <n v="2"/>
    <n v="16"/>
    <b v="0"/>
    <n v="6"/>
    <n v="3"/>
    <n v="0.22"/>
    <n v="0.2273"/>
    <n v="1"/>
    <n v="0.1343"/>
    <n v="8"/>
    <n v="63"/>
    <n v="71"/>
    <s v="Sunday"/>
    <s v="Dark Cloude"/>
    <s v="Normal"/>
    <s v="Medium"/>
    <s v="Afternoon"/>
    <x v="0"/>
  </r>
  <r>
    <n v="799"/>
    <d v="2011-02-05T00:00:00"/>
    <n v="1"/>
    <n v="0"/>
    <n v="2"/>
    <n v="17"/>
    <b v="0"/>
    <n v="6"/>
    <n v="2"/>
    <n v="0.24"/>
    <n v="0.21210000000000001"/>
    <n v="1"/>
    <n v="0.28360000000000002"/>
    <n v="14"/>
    <n v="64"/>
    <n v="78"/>
    <s v="Sunday"/>
    <s v="More Than Mild"/>
    <s v="Rush Hour"/>
    <s v="Medium"/>
    <s v="Afternoon"/>
    <x v="0"/>
  </r>
  <r>
    <n v="800"/>
    <d v="2011-02-05T00:00:00"/>
    <n v="1"/>
    <n v="0"/>
    <n v="2"/>
    <n v="18"/>
    <b v="0"/>
    <n v="6"/>
    <n v="2"/>
    <n v="0.28000000000000003"/>
    <n v="0.2424"/>
    <n v="0.93"/>
    <n v="0.44779999999999998"/>
    <n v="2"/>
    <n v="81"/>
    <n v="83"/>
    <s v="Sunday"/>
    <s v="More Than Mild"/>
    <s v="Rush Hour"/>
    <s v="Medium"/>
    <s v="Evening"/>
    <x v="0"/>
  </r>
  <r>
    <n v="801"/>
    <d v="2011-02-05T00:00:00"/>
    <n v="1"/>
    <n v="0"/>
    <n v="2"/>
    <n v="19"/>
    <b v="0"/>
    <n v="6"/>
    <n v="2"/>
    <n v="0.28000000000000003"/>
    <n v="0.2424"/>
    <n v="0.93"/>
    <n v="0.44779999999999998"/>
    <n v="6"/>
    <n v="78"/>
    <n v="84"/>
    <s v="Sunday"/>
    <s v="More Than Mild"/>
    <s v="Rush Hour"/>
    <s v="Medium"/>
    <s v="Evening"/>
    <x v="0"/>
  </r>
  <r>
    <n v="802"/>
    <d v="2011-02-05T00:00:00"/>
    <n v="1"/>
    <n v="0"/>
    <n v="2"/>
    <n v="20"/>
    <b v="0"/>
    <n v="6"/>
    <n v="1"/>
    <n v="0.3"/>
    <n v="0.28789999999999999"/>
    <n v="0.87"/>
    <n v="0.25369999999999998"/>
    <n v="5"/>
    <n v="64"/>
    <n v="69"/>
    <s v="Sunday"/>
    <s v="Mild Cold"/>
    <s v="Normal"/>
    <s v="Medium"/>
    <s v="Evening"/>
    <x v="1"/>
  </r>
  <r>
    <n v="803"/>
    <d v="2011-02-05T00:00:00"/>
    <n v="1"/>
    <n v="0"/>
    <n v="2"/>
    <n v="21"/>
    <b v="0"/>
    <n v="6"/>
    <n v="1"/>
    <n v="0.26"/>
    <n v="0.2576"/>
    <n v="1"/>
    <n v="0.19400000000000001"/>
    <n v="3"/>
    <n v="53"/>
    <n v="56"/>
    <s v="Sunday"/>
    <s v="Mild Cold"/>
    <s v="Normal"/>
    <s v="Medium"/>
    <s v="Evening"/>
    <x v="0"/>
  </r>
  <r>
    <n v="804"/>
    <d v="2011-02-05T00:00:00"/>
    <n v="1"/>
    <n v="0"/>
    <n v="2"/>
    <n v="22"/>
    <b v="0"/>
    <n v="6"/>
    <n v="1"/>
    <n v="0.26"/>
    <n v="0.2727"/>
    <n v="0.93"/>
    <n v="0.1343"/>
    <n v="2"/>
    <n v="43"/>
    <n v="45"/>
    <s v="Sunday"/>
    <s v="Mild Cold"/>
    <s v="Normal"/>
    <s v="Low"/>
    <s v="Evening"/>
    <x v="0"/>
  </r>
  <r>
    <n v="805"/>
    <d v="2011-02-05T00:00:00"/>
    <n v="1"/>
    <n v="0"/>
    <n v="2"/>
    <n v="23"/>
    <b v="0"/>
    <n v="6"/>
    <n v="1"/>
    <n v="0.26"/>
    <n v="0.2576"/>
    <n v="0.93"/>
    <n v="0.22389999999999999"/>
    <n v="7"/>
    <n v="52"/>
    <n v="59"/>
    <s v="Sunday"/>
    <s v="Mild Cold"/>
    <s v="Normal"/>
    <s v="Medium"/>
    <s v="Evening"/>
    <x v="0"/>
  </r>
  <r>
    <n v="806"/>
    <d v="2011-02-06T00:00:00"/>
    <n v="1"/>
    <n v="0"/>
    <n v="2"/>
    <n v="0"/>
    <b v="0"/>
    <n v="0"/>
    <n v="1"/>
    <n v="0.26"/>
    <n v="0.2576"/>
    <n v="0.7"/>
    <n v="0.19400000000000001"/>
    <n v="2"/>
    <n v="37"/>
    <n v="39"/>
    <s v="Monday"/>
    <s v="Mild Cold"/>
    <s v="Normal"/>
    <s v="Low"/>
    <s v="Night"/>
    <x v="0"/>
  </r>
  <r>
    <n v="807"/>
    <d v="2011-02-06T00:00:00"/>
    <n v="1"/>
    <n v="0"/>
    <n v="2"/>
    <n v="1"/>
    <b v="0"/>
    <n v="0"/>
    <n v="1"/>
    <n v="0.26"/>
    <n v="0.2273"/>
    <n v="0.65"/>
    <n v="0.41789999999999999"/>
    <n v="4"/>
    <n v="40"/>
    <n v="44"/>
    <s v="Monday"/>
    <s v="Mild Cold"/>
    <s v="Normal"/>
    <s v="Low"/>
    <s v="Night"/>
    <x v="0"/>
  </r>
  <r>
    <n v="808"/>
    <d v="2011-02-06T00:00:00"/>
    <n v="1"/>
    <n v="0"/>
    <n v="2"/>
    <n v="2"/>
    <b v="0"/>
    <n v="0"/>
    <n v="1"/>
    <n v="0.26"/>
    <n v="0.2273"/>
    <n v="0.6"/>
    <n v="0.32840000000000003"/>
    <n v="0"/>
    <n v="20"/>
    <n v="20"/>
    <s v="Monday"/>
    <s v="Mild Cold"/>
    <s v="Normal"/>
    <s v="Low"/>
    <s v="Night"/>
    <x v="0"/>
  </r>
  <r>
    <n v="809"/>
    <d v="2011-02-06T00:00:00"/>
    <n v="1"/>
    <n v="0"/>
    <n v="2"/>
    <n v="3"/>
    <b v="0"/>
    <n v="0"/>
    <n v="1"/>
    <n v="0.26"/>
    <n v="0.28789999999999999"/>
    <n v="0.6"/>
    <n v="8.9599999999999999E-2"/>
    <n v="3"/>
    <n v="10"/>
    <n v="13"/>
    <s v="Monday"/>
    <s v="Mild Cold"/>
    <s v="Normal"/>
    <s v="Low"/>
    <s v="Night"/>
    <x v="0"/>
  </r>
  <r>
    <n v="810"/>
    <d v="2011-02-06T00:00:00"/>
    <n v="1"/>
    <n v="0"/>
    <n v="2"/>
    <n v="4"/>
    <b v="0"/>
    <n v="0"/>
    <n v="1"/>
    <n v="0.26"/>
    <n v="0.2273"/>
    <n v="0.6"/>
    <n v="0.35820000000000002"/>
    <n v="0"/>
    <n v="2"/>
    <n v="2"/>
    <s v="Monday"/>
    <s v="Mild Cold"/>
    <s v="Normal"/>
    <s v="Low"/>
    <s v="Night"/>
    <x v="0"/>
  </r>
  <r>
    <n v="811"/>
    <d v="2011-02-06T00:00:00"/>
    <n v="1"/>
    <n v="0"/>
    <n v="2"/>
    <n v="5"/>
    <b v="0"/>
    <n v="0"/>
    <n v="1"/>
    <n v="0.26"/>
    <n v="0.2576"/>
    <n v="0.6"/>
    <n v="0.22389999999999999"/>
    <n v="0"/>
    <n v="1"/>
    <n v="1"/>
    <s v="Monday"/>
    <s v="Mild Cold"/>
    <s v="Normal"/>
    <s v="Low"/>
    <s v="Night"/>
    <x v="0"/>
  </r>
  <r>
    <n v="812"/>
    <d v="2011-02-06T00:00:00"/>
    <n v="1"/>
    <n v="0"/>
    <n v="2"/>
    <n v="6"/>
    <b v="0"/>
    <n v="0"/>
    <n v="1"/>
    <n v="0.26"/>
    <n v="0.2576"/>
    <n v="0.6"/>
    <n v="0.22389999999999999"/>
    <n v="0"/>
    <n v="1"/>
    <n v="1"/>
    <s v="Monday"/>
    <s v="Mild Cold"/>
    <s v="Normal"/>
    <s v="Low"/>
    <s v="Morning"/>
    <x v="0"/>
  </r>
  <r>
    <n v="813"/>
    <d v="2011-02-06T00:00:00"/>
    <n v="1"/>
    <n v="0"/>
    <n v="2"/>
    <n v="7"/>
    <b v="0"/>
    <n v="0"/>
    <n v="1"/>
    <n v="0.24"/>
    <n v="0.2424"/>
    <n v="0.65"/>
    <n v="0.16420000000000001"/>
    <n v="0"/>
    <n v="8"/>
    <n v="8"/>
    <s v="Monday"/>
    <s v="Mild Cold"/>
    <s v="Rush Hour"/>
    <s v="Low"/>
    <s v="Morning"/>
    <x v="0"/>
  </r>
  <r>
    <n v="814"/>
    <d v="2011-02-06T00:00:00"/>
    <n v="1"/>
    <n v="0"/>
    <n v="2"/>
    <n v="8"/>
    <b v="0"/>
    <n v="0"/>
    <n v="1"/>
    <n v="0.24"/>
    <n v="0.2576"/>
    <n v="0.65"/>
    <n v="0.1045"/>
    <n v="2"/>
    <n v="21"/>
    <n v="23"/>
    <s v="Monday"/>
    <s v="Mild Cold"/>
    <s v="Rush Hour"/>
    <s v="Low"/>
    <s v="Morning"/>
    <x v="0"/>
  </r>
  <r>
    <n v="815"/>
    <d v="2011-02-06T00:00:00"/>
    <n v="1"/>
    <n v="0"/>
    <n v="2"/>
    <n v="9"/>
    <b v="0"/>
    <n v="0"/>
    <n v="1"/>
    <n v="0.28000000000000003"/>
    <n v="0.28789999999999999"/>
    <n v="0.56000000000000005"/>
    <n v="0.1045"/>
    <n v="7"/>
    <n v="38"/>
    <n v="45"/>
    <s v="Monday"/>
    <s v="Mild Cold"/>
    <s v="Rush Hour"/>
    <s v="Low"/>
    <s v="Morning"/>
    <x v="0"/>
  </r>
  <r>
    <n v="816"/>
    <d v="2011-02-06T00:00:00"/>
    <n v="1"/>
    <n v="0"/>
    <n v="2"/>
    <n v="10"/>
    <b v="0"/>
    <n v="0"/>
    <n v="1"/>
    <n v="0.3"/>
    <n v="0.28789999999999999"/>
    <n v="0.52"/>
    <n v="0.25369999999999998"/>
    <n v="15"/>
    <n v="74"/>
    <n v="89"/>
    <s v="Monday"/>
    <s v="Mild Cold"/>
    <s v="Normal"/>
    <s v="Medium"/>
    <s v="Morning"/>
    <x v="1"/>
  </r>
  <r>
    <n v="817"/>
    <d v="2011-02-06T00:00:00"/>
    <n v="1"/>
    <n v="0"/>
    <n v="2"/>
    <n v="11"/>
    <b v="0"/>
    <n v="0"/>
    <n v="1"/>
    <n v="0.32"/>
    <n v="0.30299999999999999"/>
    <n v="0.49"/>
    <n v="0.25369999999999998"/>
    <n v="28"/>
    <n v="89"/>
    <n v="117"/>
    <s v="Monday"/>
    <s v="Mild Cold"/>
    <s v="Normal"/>
    <s v="Medium"/>
    <s v="Morning"/>
    <x v="1"/>
  </r>
  <r>
    <n v="818"/>
    <d v="2011-02-06T00:00:00"/>
    <n v="1"/>
    <n v="0"/>
    <n v="2"/>
    <n v="12"/>
    <b v="0"/>
    <n v="0"/>
    <n v="1"/>
    <n v="0.34"/>
    <n v="0.33329999999999999"/>
    <n v="0.46"/>
    <n v="0"/>
    <n v="48"/>
    <n v="126"/>
    <n v="174"/>
    <s v="Monday"/>
    <s v="Mild Cold"/>
    <s v="Normal"/>
    <s v="High"/>
    <s v="Afternoon"/>
    <x v="1"/>
  </r>
  <r>
    <n v="819"/>
    <d v="2011-02-06T00:00:00"/>
    <n v="1"/>
    <n v="0"/>
    <n v="2"/>
    <n v="13"/>
    <b v="0"/>
    <n v="0"/>
    <n v="1"/>
    <n v="0.34"/>
    <n v="0.36359999999999998"/>
    <n v="0.46"/>
    <n v="0"/>
    <n v="47"/>
    <n v="135"/>
    <n v="182"/>
    <s v="Monday"/>
    <s v="Mild Cold"/>
    <s v="Normal"/>
    <s v="High"/>
    <s v="Afternoon"/>
    <x v="1"/>
  </r>
  <r>
    <n v="820"/>
    <d v="2011-02-06T00:00:00"/>
    <n v="1"/>
    <n v="0"/>
    <n v="2"/>
    <n v="14"/>
    <b v="0"/>
    <n v="0"/>
    <n v="1"/>
    <n v="0.34"/>
    <n v="0.34849999999999998"/>
    <n v="0.46"/>
    <n v="8.9599999999999999E-2"/>
    <n v="47"/>
    <n v="114"/>
    <n v="161"/>
    <s v="Monday"/>
    <s v="Mild Cold"/>
    <s v="Normal"/>
    <s v="High"/>
    <s v="Afternoon"/>
    <x v="1"/>
  </r>
  <r>
    <n v="821"/>
    <d v="2011-02-06T00:00:00"/>
    <n v="1"/>
    <n v="0"/>
    <n v="2"/>
    <n v="15"/>
    <b v="0"/>
    <n v="0"/>
    <n v="1"/>
    <n v="0.34"/>
    <n v="0.34849999999999998"/>
    <n v="0.46"/>
    <n v="8.9599999999999999E-2"/>
    <n v="52"/>
    <n v="130"/>
    <n v="182"/>
    <s v="Monday"/>
    <s v="Mild Cold"/>
    <s v="Normal"/>
    <s v="High"/>
    <s v="Afternoon"/>
    <x v="1"/>
  </r>
  <r>
    <n v="822"/>
    <d v="2011-02-06T00:00:00"/>
    <n v="1"/>
    <n v="0"/>
    <n v="2"/>
    <n v="16"/>
    <b v="0"/>
    <n v="0"/>
    <n v="1"/>
    <n v="0.34"/>
    <n v="0.34849999999999998"/>
    <n v="0.49"/>
    <n v="0.1045"/>
    <n v="42"/>
    <n v="115"/>
    <n v="157"/>
    <s v="Monday"/>
    <s v="Mild Cold"/>
    <s v="Normal"/>
    <s v="High"/>
    <s v="Afternoon"/>
    <x v="1"/>
  </r>
  <r>
    <n v="823"/>
    <d v="2011-02-06T00:00:00"/>
    <n v="1"/>
    <n v="0"/>
    <n v="2"/>
    <n v="17"/>
    <b v="0"/>
    <n v="0"/>
    <n v="1"/>
    <n v="0.34"/>
    <n v="0.36359999999999998"/>
    <n v="0.46"/>
    <n v="0"/>
    <n v="24"/>
    <n v="97"/>
    <n v="121"/>
    <s v="Monday"/>
    <s v="Mild Cold"/>
    <s v="Rush Hour"/>
    <s v="Medium"/>
    <s v="Afternoon"/>
    <x v="1"/>
  </r>
  <r>
    <n v="824"/>
    <d v="2011-02-06T00:00:00"/>
    <n v="1"/>
    <n v="0"/>
    <n v="2"/>
    <n v="18"/>
    <b v="0"/>
    <n v="0"/>
    <n v="1"/>
    <n v="0.3"/>
    <n v="0.30299999999999999"/>
    <n v="0.56000000000000005"/>
    <n v="0.16420000000000001"/>
    <n v="13"/>
    <n v="65"/>
    <n v="78"/>
    <s v="Monday"/>
    <s v="Mild Cold"/>
    <s v="Rush Hour"/>
    <s v="Medium"/>
    <s v="Evening"/>
    <x v="1"/>
  </r>
  <r>
    <n v="825"/>
    <d v="2011-02-06T00:00:00"/>
    <n v="1"/>
    <n v="0"/>
    <n v="2"/>
    <n v="19"/>
    <b v="0"/>
    <n v="0"/>
    <n v="1"/>
    <n v="0.28000000000000003"/>
    <n v="0.28789999999999999"/>
    <n v="0.61"/>
    <n v="0.1343"/>
    <n v="1"/>
    <n v="20"/>
    <n v="21"/>
    <s v="Monday"/>
    <s v="Mild Cold"/>
    <s v="Rush Hour"/>
    <s v="Low"/>
    <s v="Evening"/>
    <x v="0"/>
  </r>
  <r>
    <n v="826"/>
    <d v="2011-02-06T00:00:00"/>
    <n v="1"/>
    <n v="0"/>
    <n v="2"/>
    <n v="20"/>
    <b v="0"/>
    <n v="0"/>
    <n v="1"/>
    <n v="0.28000000000000003"/>
    <n v="0.28789999999999999"/>
    <n v="0.61"/>
    <n v="0.1045"/>
    <n v="5"/>
    <n v="21"/>
    <n v="26"/>
    <s v="Monday"/>
    <s v="Mild Cold"/>
    <s v="Normal"/>
    <s v="Low"/>
    <s v="Evening"/>
    <x v="0"/>
  </r>
  <r>
    <n v="827"/>
    <d v="2011-02-06T00:00:00"/>
    <n v="1"/>
    <n v="0"/>
    <n v="2"/>
    <n v="21"/>
    <b v="0"/>
    <n v="0"/>
    <n v="1"/>
    <n v="0.26"/>
    <n v="0.30299999999999999"/>
    <n v="0.6"/>
    <n v="0"/>
    <n v="5"/>
    <n v="22"/>
    <n v="27"/>
    <s v="Monday"/>
    <s v="Mild Cold"/>
    <s v="Normal"/>
    <s v="Low"/>
    <s v="Evening"/>
    <x v="0"/>
  </r>
  <r>
    <n v="828"/>
    <d v="2011-02-06T00:00:00"/>
    <n v="1"/>
    <n v="0"/>
    <n v="2"/>
    <n v="22"/>
    <b v="0"/>
    <n v="0"/>
    <n v="1"/>
    <n v="0.26"/>
    <n v="0.30299999999999999"/>
    <n v="0.6"/>
    <n v="0"/>
    <n v="5"/>
    <n v="57"/>
    <n v="62"/>
    <s v="Monday"/>
    <s v="Mild Cold"/>
    <s v="Normal"/>
    <s v="Medium"/>
    <s v="Evening"/>
    <x v="0"/>
  </r>
  <r>
    <n v="829"/>
    <d v="2011-02-06T00:00:00"/>
    <n v="1"/>
    <n v="0"/>
    <n v="2"/>
    <n v="23"/>
    <b v="0"/>
    <n v="0"/>
    <n v="1"/>
    <n v="0.24"/>
    <n v="0.28789999999999999"/>
    <n v="0.65"/>
    <n v="0"/>
    <n v="4"/>
    <n v="26"/>
    <n v="30"/>
    <s v="Monday"/>
    <s v="Mild Cold"/>
    <s v="Normal"/>
    <s v="Low"/>
    <s v="Evening"/>
    <x v="0"/>
  </r>
  <r>
    <n v="830"/>
    <d v="2011-02-07T00:00:00"/>
    <n v="1"/>
    <n v="0"/>
    <n v="2"/>
    <n v="0"/>
    <b v="0"/>
    <n v="1"/>
    <n v="1"/>
    <n v="0.24"/>
    <n v="0.28789999999999999"/>
    <n v="0.65"/>
    <n v="0"/>
    <n v="1"/>
    <n v="14"/>
    <n v="15"/>
    <s v="Tuesday"/>
    <s v="Mild Cold"/>
    <s v="Normal"/>
    <s v="Low"/>
    <s v="Night"/>
    <x v="0"/>
  </r>
  <r>
    <n v="831"/>
    <d v="2011-02-07T00:00:00"/>
    <n v="1"/>
    <n v="0"/>
    <n v="2"/>
    <n v="1"/>
    <b v="0"/>
    <n v="1"/>
    <n v="1"/>
    <n v="0.22"/>
    <n v="0.2727"/>
    <n v="0.75"/>
    <n v="0"/>
    <n v="1"/>
    <n v="4"/>
    <n v="5"/>
    <s v="Tuesday"/>
    <s v="Mild Cold"/>
    <s v="Normal"/>
    <s v="Low"/>
    <s v="Night"/>
    <x v="0"/>
  </r>
  <r>
    <n v="832"/>
    <d v="2011-02-07T00:00:00"/>
    <n v="1"/>
    <n v="0"/>
    <n v="2"/>
    <n v="2"/>
    <b v="0"/>
    <n v="1"/>
    <n v="1"/>
    <n v="0.2"/>
    <n v="0.2576"/>
    <n v="0.8"/>
    <n v="0"/>
    <n v="0"/>
    <n v="3"/>
    <n v="3"/>
    <s v="Tuesday"/>
    <s v="Mild Cold"/>
    <s v="Normal"/>
    <s v="Low"/>
    <s v="Night"/>
    <x v="0"/>
  </r>
  <r>
    <n v="833"/>
    <d v="2011-02-07T00:00:00"/>
    <n v="1"/>
    <n v="0"/>
    <n v="2"/>
    <n v="3"/>
    <b v="0"/>
    <n v="1"/>
    <n v="1"/>
    <n v="0.2"/>
    <n v="0.2576"/>
    <n v="0.86"/>
    <n v="0"/>
    <n v="0"/>
    <n v="1"/>
    <n v="1"/>
    <s v="Tuesday"/>
    <s v="Mild Cold"/>
    <s v="Normal"/>
    <s v="Low"/>
    <s v="Night"/>
    <x v="0"/>
  </r>
  <r>
    <n v="834"/>
    <d v="2011-02-07T00:00:00"/>
    <n v="1"/>
    <n v="0"/>
    <n v="2"/>
    <n v="4"/>
    <b v="0"/>
    <n v="1"/>
    <n v="1"/>
    <n v="0.2"/>
    <n v="0.2576"/>
    <n v="0.86"/>
    <n v="0"/>
    <n v="1"/>
    <n v="1"/>
    <n v="2"/>
    <s v="Tuesday"/>
    <s v="Mild Cold"/>
    <s v="Normal"/>
    <s v="Low"/>
    <s v="Night"/>
    <x v="0"/>
  </r>
  <r>
    <n v="835"/>
    <d v="2011-02-07T00:00:00"/>
    <n v="1"/>
    <n v="0"/>
    <n v="2"/>
    <n v="5"/>
    <b v="0"/>
    <n v="1"/>
    <n v="1"/>
    <n v="0.2"/>
    <n v="0.2576"/>
    <n v="0.86"/>
    <n v="0"/>
    <n v="1"/>
    <n v="9"/>
    <n v="10"/>
    <s v="Tuesday"/>
    <s v="Mild Cold"/>
    <s v="Normal"/>
    <s v="Low"/>
    <s v="Night"/>
    <x v="0"/>
  </r>
  <r>
    <n v="836"/>
    <d v="2011-02-07T00:00:00"/>
    <n v="1"/>
    <n v="0"/>
    <n v="2"/>
    <n v="6"/>
    <b v="0"/>
    <n v="1"/>
    <n v="1"/>
    <n v="0.18"/>
    <n v="0.2424"/>
    <n v="0.93"/>
    <n v="0"/>
    <n v="1"/>
    <n v="29"/>
    <n v="30"/>
    <s v="Tuesday"/>
    <s v="Mild Cold"/>
    <s v="Normal"/>
    <s v="Low"/>
    <s v="Morning"/>
    <x v="3"/>
  </r>
  <r>
    <n v="837"/>
    <d v="2011-02-07T00:00:00"/>
    <n v="1"/>
    <n v="0"/>
    <n v="2"/>
    <n v="7"/>
    <b v="0"/>
    <n v="1"/>
    <n v="1"/>
    <n v="0.18"/>
    <n v="0.2424"/>
    <n v="0.86"/>
    <n v="0"/>
    <n v="6"/>
    <n v="89"/>
    <n v="95"/>
    <s v="Tuesday"/>
    <s v="Mild Cold"/>
    <s v="Rush Hour"/>
    <s v="Medium"/>
    <s v="Morning"/>
    <x v="3"/>
  </r>
  <r>
    <n v="838"/>
    <d v="2011-02-07T00:00:00"/>
    <n v="1"/>
    <n v="0"/>
    <n v="2"/>
    <n v="8"/>
    <b v="0"/>
    <n v="1"/>
    <n v="2"/>
    <n v="0.16"/>
    <n v="0.2273"/>
    <n v="1"/>
    <n v="0"/>
    <n v="7"/>
    <n v="223"/>
    <n v="230"/>
    <s v="Tuesday"/>
    <s v="More Than Mild"/>
    <s v="Rush Hour"/>
    <s v="High"/>
    <s v="Morning"/>
    <x v="3"/>
  </r>
  <r>
    <n v="839"/>
    <d v="2011-02-07T00:00:00"/>
    <n v="1"/>
    <n v="0"/>
    <n v="2"/>
    <n v="9"/>
    <b v="0"/>
    <n v="1"/>
    <n v="1"/>
    <n v="0.22"/>
    <n v="0.2727"/>
    <n v="0.8"/>
    <n v="0"/>
    <n v="3"/>
    <n v="115"/>
    <n v="118"/>
    <s v="Tuesday"/>
    <s v="Mild Cold"/>
    <s v="Rush Hour"/>
    <s v="Medium"/>
    <s v="Morning"/>
    <x v="0"/>
  </r>
  <r>
    <n v="840"/>
    <d v="2011-02-07T00:00:00"/>
    <n v="1"/>
    <n v="0"/>
    <n v="2"/>
    <n v="10"/>
    <b v="0"/>
    <n v="1"/>
    <n v="1"/>
    <n v="0.24"/>
    <n v="0.2576"/>
    <n v="0.75"/>
    <n v="0.1045"/>
    <n v="6"/>
    <n v="49"/>
    <n v="55"/>
    <s v="Tuesday"/>
    <s v="Mild Cold"/>
    <s v="Normal"/>
    <s v="Medium"/>
    <s v="Morning"/>
    <x v="0"/>
  </r>
  <r>
    <n v="841"/>
    <d v="2011-02-07T00:00:00"/>
    <n v="1"/>
    <n v="0"/>
    <n v="2"/>
    <n v="11"/>
    <b v="0"/>
    <n v="1"/>
    <n v="1"/>
    <n v="0.3"/>
    <n v="0.31819999999999998"/>
    <n v="0.65"/>
    <n v="8.9599999999999999E-2"/>
    <n v="11"/>
    <n v="36"/>
    <n v="47"/>
    <s v="Tuesday"/>
    <s v="Mild Cold"/>
    <s v="Normal"/>
    <s v="Low"/>
    <s v="Morning"/>
    <x v="1"/>
  </r>
  <r>
    <n v="842"/>
    <d v="2011-02-07T00:00:00"/>
    <n v="1"/>
    <n v="0"/>
    <n v="2"/>
    <n v="12"/>
    <b v="0"/>
    <n v="1"/>
    <n v="2"/>
    <n v="0.32"/>
    <n v="0.34849999999999998"/>
    <n v="0.62"/>
    <n v="0"/>
    <n v="7"/>
    <n v="59"/>
    <n v="66"/>
    <s v="Tuesday"/>
    <s v="More Than Mild"/>
    <s v="Normal"/>
    <s v="Medium"/>
    <s v="Afternoon"/>
    <x v="1"/>
  </r>
  <r>
    <n v="843"/>
    <d v="2011-02-07T00:00:00"/>
    <n v="1"/>
    <n v="0"/>
    <n v="2"/>
    <n v="13"/>
    <b v="0"/>
    <n v="1"/>
    <n v="2"/>
    <n v="0.36"/>
    <n v="0.36359999999999998"/>
    <n v="0.56999999999999995"/>
    <n v="8.9599999999999999E-2"/>
    <n v="10"/>
    <n v="54"/>
    <n v="64"/>
    <s v="Tuesday"/>
    <s v="More Than Mild"/>
    <s v="Normal"/>
    <s v="Medium"/>
    <s v="Afternoon"/>
    <x v="1"/>
  </r>
  <r>
    <n v="844"/>
    <d v="2011-02-07T00:00:00"/>
    <n v="1"/>
    <n v="0"/>
    <n v="2"/>
    <n v="14"/>
    <b v="0"/>
    <n v="1"/>
    <n v="2"/>
    <n v="0.36"/>
    <n v="0.36359999999999998"/>
    <n v="0.56999999999999995"/>
    <n v="8.9599999999999999E-2"/>
    <n v="8"/>
    <n v="52"/>
    <n v="60"/>
    <s v="Tuesday"/>
    <s v="More Than Mild"/>
    <s v="Normal"/>
    <s v="Medium"/>
    <s v="Afternoon"/>
    <x v="1"/>
  </r>
  <r>
    <n v="845"/>
    <d v="2011-02-07T00:00:00"/>
    <n v="1"/>
    <n v="0"/>
    <n v="2"/>
    <n v="15"/>
    <b v="0"/>
    <n v="1"/>
    <n v="2"/>
    <n v="0.38"/>
    <n v="0.39389999999999997"/>
    <n v="0.54"/>
    <n v="8.9599999999999999E-2"/>
    <n v="4"/>
    <n v="46"/>
    <n v="50"/>
    <s v="Tuesday"/>
    <s v="More Than Mild"/>
    <s v="Normal"/>
    <s v="Low"/>
    <s v="Afternoon"/>
    <x v="1"/>
  </r>
  <r>
    <n v="846"/>
    <d v="2011-02-07T00:00:00"/>
    <n v="1"/>
    <n v="0"/>
    <n v="2"/>
    <n v="16"/>
    <b v="0"/>
    <n v="1"/>
    <n v="2"/>
    <n v="0.36"/>
    <n v="0.34849999999999998"/>
    <n v="0.56999999999999995"/>
    <n v="0.1343"/>
    <n v="16"/>
    <n v="98"/>
    <n v="114"/>
    <s v="Tuesday"/>
    <s v="More Than Mild"/>
    <s v="Normal"/>
    <s v="Medium"/>
    <s v="Afternoon"/>
    <x v="1"/>
  </r>
  <r>
    <n v="847"/>
    <d v="2011-02-07T00:00:00"/>
    <n v="1"/>
    <n v="0"/>
    <n v="2"/>
    <n v="17"/>
    <b v="0"/>
    <n v="1"/>
    <n v="2"/>
    <n v="0.32"/>
    <n v="0.31819999999999998"/>
    <n v="0.7"/>
    <n v="0.16420000000000001"/>
    <n v="9"/>
    <n v="207"/>
    <n v="216"/>
    <s v="Tuesday"/>
    <s v="More Than Mild"/>
    <s v="Rush Hour"/>
    <s v="High"/>
    <s v="Afternoon"/>
    <x v="1"/>
  </r>
  <r>
    <n v="848"/>
    <d v="2011-02-07T00:00:00"/>
    <n v="1"/>
    <n v="0"/>
    <n v="2"/>
    <n v="18"/>
    <b v="0"/>
    <n v="1"/>
    <n v="2"/>
    <n v="0.34"/>
    <n v="0.33329999999999999"/>
    <n v="0.66"/>
    <n v="0.1343"/>
    <n v="5"/>
    <n v="170"/>
    <n v="175"/>
    <s v="Tuesday"/>
    <s v="More Than Mild"/>
    <s v="Rush Hour"/>
    <s v="High"/>
    <s v="Evening"/>
    <x v="1"/>
  </r>
  <r>
    <n v="849"/>
    <d v="2011-02-07T00:00:00"/>
    <n v="1"/>
    <n v="0"/>
    <n v="2"/>
    <n v="19"/>
    <b v="0"/>
    <n v="1"/>
    <n v="2"/>
    <n v="0.32"/>
    <n v="0.34849999999999998"/>
    <n v="0.7"/>
    <n v="0"/>
    <n v="5"/>
    <n v="123"/>
    <n v="128"/>
    <s v="Tuesday"/>
    <s v="More Than Mild"/>
    <s v="Rush Hour"/>
    <s v="Medium"/>
    <s v="Evening"/>
    <x v="1"/>
  </r>
  <r>
    <n v="850"/>
    <d v="2011-02-07T00:00:00"/>
    <n v="1"/>
    <n v="0"/>
    <n v="2"/>
    <n v="20"/>
    <b v="0"/>
    <n v="1"/>
    <n v="2"/>
    <n v="0.32"/>
    <n v="0.33329999999999999"/>
    <n v="0.7"/>
    <n v="0.1045"/>
    <n v="6"/>
    <n v="82"/>
    <n v="88"/>
    <s v="Tuesday"/>
    <s v="More Than Mild"/>
    <s v="Normal"/>
    <s v="Medium"/>
    <s v="Evening"/>
    <x v="1"/>
  </r>
  <r>
    <n v="851"/>
    <d v="2011-02-07T00:00:00"/>
    <n v="1"/>
    <n v="0"/>
    <n v="2"/>
    <n v="21"/>
    <b v="0"/>
    <n v="1"/>
    <n v="1"/>
    <n v="0.32"/>
    <n v="0.34849999999999998"/>
    <n v="0.7"/>
    <n v="0"/>
    <n v="3"/>
    <n v="75"/>
    <n v="78"/>
    <s v="Tuesday"/>
    <s v="Mild Cold"/>
    <s v="Normal"/>
    <s v="Medium"/>
    <s v="Evening"/>
    <x v="1"/>
  </r>
  <r>
    <n v="852"/>
    <d v="2011-02-07T00:00:00"/>
    <n v="1"/>
    <n v="0"/>
    <n v="2"/>
    <n v="22"/>
    <b v="0"/>
    <n v="1"/>
    <n v="1"/>
    <n v="0.28000000000000003"/>
    <n v="0.30299999999999999"/>
    <n v="0.81"/>
    <n v="8.9599999999999999E-2"/>
    <n v="3"/>
    <n v="34"/>
    <n v="37"/>
    <s v="Tuesday"/>
    <s v="Mild Cold"/>
    <s v="Normal"/>
    <s v="Low"/>
    <s v="Evening"/>
    <x v="0"/>
  </r>
  <r>
    <n v="853"/>
    <d v="2011-02-07T00:00:00"/>
    <n v="1"/>
    <n v="0"/>
    <n v="2"/>
    <n v="23"/>
    <b v="0"/>
    <n v="1"/>
    <n v="2"/>
    <n v="0.3"/>
    <n v="0.33329999999999999"/>
    <n v="0.81"/>
    <n v="0"/>
    <n v="6"/>
    <n v="19"/>
    <n v="25"/>
    <s v="Tuesday"/>
    <s v="More Than Mild"/>
    <s v="Normal"/>
    <s v="Low"/>
    <s v="Evening"/>
    <x v="1"/>
  </r>
  <r>
    <n v="854"/>
    <d v="2011-02-08T00:00:00"/>
    <n v="1"/>
    <n v="0"/>
    <n v="2"/>
    <n v="0"/>
    <b v="0"/>
    <n v="2"/>
    <n v="2"/>
    <n v="0.28000000000000003"/>
    <n v="0.31819999999999998"/>
    <n v="0.87"/>
    <n v="0"/>
    <n v="4"/>
    <n v="6"/>
    <n v="10"/>
    <s v="Wednesday"/>
    <s v="More Than Mild"/>
    <s v="Normal"/>
    <s v="Low"/>
    <s v="Night"/>
    <x v="0"/>
  </r>
  <r>
    <n v="855"/>
    <d v="2011-02-08T00:00:00"/>
    <n v="1"/>
    <n v="0"/>
    <n v="2"/>
    <n v="1"/>
    <b v="0"/>
    <n v="2"/>
    <n v="2"/>
    <n v="0.28000000000000003"/>
    <n v="0.31819999999999998"/>
    <n v="0.87"/>
    <n v="0"/>
    <n v="0"/>
    <n v="4"/>
    <n v="4"/>
    <s v="Wednesday"/>
    <s v="More Than Mild"/>
    <s v="Normal"/>
    <s v="Low"/>
    <s v="Night"/>
    <x v="0"/>
  </r>
  <r>
    <n v="856"/>
    <d v="2011-02-08T00:00:00"/>
    <n v="1"/>
    <n v="0"/>
    <n v="2"/>
    <n v="2"/>
    <b v="0"/>
    <n v="2"/>
    <n v="2"/>
    <n v="0.26"/>
    <n v="0.2727"/>
    <n v="0.93"/>
    <n v="0.1045"/>
    <n v="1"/>
    <n v="1"/>
    <n v="2"/>
    <s v="Wednesday"/>
    <s v="More Than Mild"/>
    <s v="Normal"/>
    <s v="Low"/>
    <s v="Night"/>
    <x v="0"/>
  </r>
  <r>
    <n v="857"/>
    <d v="2011-02-08T00:00:00"/>
    <n v="1"/>
    <n v="0"/>
    <n v="2"/>
    <n v="3"/>
    <b v="0"/>
    <n v="2"/>
    <n v="3"/>
    <n v="0.28000000000000003"/>
    <n v="0.2727"/>
    <n v="0.93"/>
    <n v="0.16420000000000001"/>
    <n v="0"/>
    <n v="1"/>
    <n v="1"/>
    <s v="Wednesday"/>
    <s v="Dark Cloude"/>
    <s v="Normal"/>
    <s v="Low"/>
    <s v="Night"/>
    <x v="0"/>
  </r>
  <r>
    <n v="858"/>
    <d v="2011-02-08T00:00:00"/>
    <n v="1"/>
    <n v="0"/>
    <n v="2"/>
    <n v="4"/>
    <b v="0"/>
    <n v="2"/>
    <n v="1"/>
    <n v="0.26"/>
    <n v="0.2576"/>
    <n v="0.93"/>
    <n v="0.16420000000000001"/>
    <n v="0"/>
    <n v="3"/>
    <n v="3"/>
    <s v="Wednesday"/>
    <s v="Mild Cold"/>
    <s v="Normal"/>
    <s v="Low"/>
    <s v="Night"/>
    <x v="0"/>
  </r>
  <r>
    <n v="859"/>
    <d v="2011-02-08T00:00:00"/>
    <n v="1"/>
    <n v="0"/>
    <n v="2"/>
    <n v="5"/>
    <b v="0"/>
    <n v="2"/>
    <n v="1"/>
    <n v="0.26"/>
    <n v="0.2273"/>
    <n v="0.81"/>
    <n v="0.32840000000000003"/>
    <n v="0"/>
    <n v="2"/>
    <n v="2"/>
    <s v="Wednesday"/>
    <s v="Mild Cold"/>
    <s v="Normal"/>
    <s v="Low"/>
    <s v="Night"/>
    <x v="0"/>
  </r>
  <r>
    <n v="860"/>
    <d v="2011-02-08T00:00:00"/>
    <n v="1"/>
    <n v="0"/>
    <n v="2"/>
    <n v="6"/>
    <b v="0"/>
    <n v="2"/>
    <n v="1"/>
    <n v="0.26"/>
    <n v="0.2273"/>
    <n v="0.7"/>
    <n v="0.32840000000000003"/>
    <n v="0"/>
    <n v="39"/>
    <n v="39"/>
    <s v="Wednesday"/>
    <s v="Mild Cold"/>
    <s v="Normal"/>
    <s v="Low"/>
    <s v="Morning"/>
    <x v="0"/>
  </r>
  <r>
    <n v="861"/>
    <d v="2011-02-08T00:00:00"/>
    <n v="1"/>
    <n v="0"/>
    <n v="2"/>
    <n v="7"/>
    <b v="0"/>
    <n v="2"/>
    <n v="1"/>
    <n v="0.24"/>
    <n v="0.19700000000000001"/>
    <n v="0.65"/>
    <n v="0.41789999999999999"/>
    <n v="3"/>
    <n v="97"/>
    <n v="100"/>
    <s v="Wednesday"/>
    <s v="Mild Cold"/>
    <s v="Rush Hour"/>
    <s v="Medium"/>
    <s v="Morning"/>
    <x v="0"/>
  </r>
  <r>
    <n v="862"/>
    <d v="2011-02-08T00:00:00"/>
    <n v="1"/>
    <n v="0"/>
    <n v="2"/>
    <n v="8"/>
    <b v="0"/>
    <n v="2"/>
    <n v="1"/>
    <n v="0.24"/>
    <n v="0.19700000000000001"/>
    <n v="0.56000000000000005"/>
    <n v="0.49249999999999999"/>
    <n v="7"/>
    <n v="236"/>
    <n v="243"/>
    <s v="Wednesday"/>
    <s v="Mild Cold"/>
    <s v="Rush Hour"/>
    <s v="High"/>
    <s v="Morning"/>
    <x v="0"/>
  </r>
  <r>
    <n v="863"/>
    <d v="2011-02-08T00:00:00"/>
    <n v="1"/>
    <n v="0"/>
    <n v="2"/>
    <n v="9"/>
    <b v="0"/>
    <n v="2"/>
    <n v="1"/>
    <n v="0.24"/>
    <n v="0.19700000000000001"/>
    <n v="0.52"/>
    <n v="0.49249999999999999"/>
    <n v="7"/>
    <n v="128"/>
    <n v="135"/>
    <s v="Wednesday"/>
    <s v="Mild Cold"/>
    <s v="Rush Hour"/>
    <s v="Medium"/>
    <s v="Morning"/>
    <x v="0"/>
  </r>
  <r>
    <n v="864"/>
    <d v="2011-02-08T00:00:00"/>
    <n v="1"/>
    <n v="0"/>
    <n v="2"/>
    <n v="10"/>
    <b v="0"/>
    <n v="2"/>
    <n v="1"/>
    <n v="0.22"/>
    <n v="0.18179999999999999"/>
    <n v="0.47"/>
    <n v="0.55220000000000002"/>
    <n v="4"/>
    <n v="44"/>
    <n v="48"/>
    <s v="Wednesday"/>
    <s v="Mild Cold"/>
    <s v="Normal"/>
    <s v="Low"/>
    <s v="Morning"/>
    <x v="0"/>
  </r>
  <r>
    <n v="865"/>
    <d v="2011-02-08T00:00:00"/>
    <n v="1"/>
    <n v="0"/>
    <n v="2"/>
    <n v="11"/>
    <b v="0"/>
    <n v="2"/>
    <n v="1"/>
    <n v="0.22"/>
    <n v="0.18179999999999999"/>
    <n v="0.47"/>
    <n v="0.4627"/>
    <n v="1"/>
    <n v="49"/>
    <n v="50"/>
    <s v="Wednesday"/>
    <s v="Mild Cold"/>
    <s v="Normal"/>
    <s v="Low"/>
    <s v="Morning"/>
    <x v="0"/>
  </r>
  <r>
    <n v="866"/>
    <d v="2011-02-08T00:00:00"/>
    <n v="1"/>
    <n v="0"/>
    <n v="2"/>
    <n v="12"/>
    <b v="0"/>
    <n v="2"/>
    <n v="1"/>
    <n v="0.24"/>
    <n v="0.19700000000000001"/>
    <n v="0.38"/>
    <n v="0.49249999999999999"/>
    <n v="2"/>
    <n v="63"/>
    <n v="65"/>
    <s v="Wednesday"/>
    <s v="Mild Cold"/>
    <s v="Normal"/>
    <s v="Medium"/>
    <s v="Afternoon"/>
    <x v="0"/>
  </r>
  <r>
    <n v="867"/>
    <d v="2011-02-08T00:00:00"/>
    <n v="1"/>
    <n v="0"/>
    <n v="2"/>
    <n v="13"/>
    <b v="0"/>
    <n v="2"/>
    <n v="2"/>
    <n v="0.24"/>
    <n v="0.19700000000000001"/>
    <n v="0.32"/>
    <n v="0.44779999999999998"/>
    <n v="2"/>
    <n v="48"/>
    <n v="50"/>
    <s v="Wednesday"/>
    <s v="More Than Mild"/>
    <s v="Normal"/>
    <s v="Low"/>
    <s v="Afternoon"/>
    <x v="0"/>
  </r>
  <r>
    <n v="868"/>
    <d v="2011-02-08T00:00:00"/>
    <n v="1"/>
    <n v="0"/>
    <n v="2"/>
    <n v="14"/>
    <b v="0"/>
    <n v="2"/>
    <n v="1"/>
    <n v="0.22"/>
    <n v="0.19700000000000001"/>
    <n v="0.37"/>
    <n v="0.41789999999999999"/>
    <n v="3"/>
    <n v="61"/>
    <n v="64"/>
    <s v="Wednesday"/>
    <s v="Mild Cold"/>
    <s v="Normal"/>
    <s v="Medium"/>
    <s v="Afternoon"/>
    <x v="0"/>
  </r>
  <r>
    <n v="869"/>
    <d v="2011-02-08T00:00:00"/>
    <n v="1"/>
    <n v="0"/>
    <n v="2"/>
    <n v="15"/>
    <b v="0"/>
    <n v="2"/>
    <n v="1"/>
    <n v="0.22"/>
    <n v="0.19700000000000001"/>
    <n v="0.35"/>
    <n v="0.3881"/>
    <n v="6"/>
    <n v="45"/>
    <n v="51"/>
    <s v="Wednesday"/>
    <s v="Mild Cold"/>
    <s v="Normal"/>
    <s v="Medium"/>
    <s v="Afternoon"/>
    <x v="0"/>
  </r>
  <r>
    <n v="870"/>
    <d v="2011-02-08T00:00:00"/>
    <n v="1"/>
    <n v="0"/>
    <n v="2"/>
    <n v="16"/>
    <b v="0"/>
    <n v="2"/>
    <n v="1"/>
    <n v="0.22"/>
    <n v="0.18179999999999999"/>
    <n v="0.35"/>
    <n v="0.52239999999999998"/>
    <n v="4"/>
    <n v="79"/>
    <n v="83"/>
    <s v="Wednesday"/>
    <s v="Mild Cold"/>
    <s v="Normal"/>
    <s v="Medium"/>
    <s v="Afternoon"/>
    <x v="0"/>
  </r>
  <r>
    <n v="871"/>
    <d v="2011-02-08T00:00:00"/>
    <n v="1"/>
    <n v="0"/>
    <n v="2"/>
    <n v="17"/>
    <b v="0"/>
    <n v="2"/>
    <n v="1"/>
    <n v="0.22"/>
    <n v="0.18179999999999999"/>
    <n v="0.32"/>
    <n v="0.58209999999999995"/>
    <n v="4"/>
    <n v="172"/>
    <n v="176"/>
    <s v="Wednesday"/>
    <s v="Mild Cold"/>
    <s v="Rush Hour"/>
    <s v="High"/>
    <s v="Afternoon"/>
    <x v="0"/>
  </r>
  <r>
    <n v="872"/>
    <d v="2011-02-08T00:00:00"/>
    <n v="1"/>
    <n v="0"/>
    <n v="2"/>
    <n v="18"/>
    <b v="0"/>
    <n v="2"/>
    <n v="1"/>
    <n v="0.2"/>
    <n v="0.18179999999999999"/>
    <n v="0.32"/>
    <n v="0.3881"/>
    <n v="1"/>
    <n v="151"/>
    <n v="152"/>
    <s v="Wednesday"/>
    <s v="Mild Cold"/>
    <s v="Rush Hour"/>
    <s v="High"/>
    <s v="Evening"/>
    <x v="0"/>
  </r>
  <r>
    <n v="873"/>
    <d v="2011-02-08T00:00:00"/>
    <n v="1"/>
    <n v="0"/>
    <n v="2"/>
    <n v="19"/>
    <b v="0"/>
    <n v="2"/>
    <n v="1"/>
    <n v="0.16"/>
    <n v="0.1212"/>
    <n v="0.4"/>
    <n v="0.4627"/>
    <n v="1"/>
    <n v="100"/>
    <n v="101"/>
    <s v="Wednesday"/>
    <s v="Mild Cold"/>
    <s v="Rush Hour"/>
    <s v="Medium"/>
    <s v="Evening"/>
    <x v="3"/>
  </r>
  <r>
    <n v="874"/>
    <d v="2011-02-08T00:00:00"/>
    <n v="1"/>
    <n v="0"/>
    <n v="2"/>
    <n v="20"/>
    <b v="0"/>
    <n v="2"/>
    <n v="1"/>
    <n v="0.16"/>
    <n v="0.13639999999999999"/>
    <n v="0.4"/>
    <n v="0.32840000000000003"/>
    <n v="3"/>
    <n v="53"/>
    <n v="56"/>
    <s v="Wednesday"/>
    <s v="Mild Cold"/>
    <s v="Normal"/>
    <s v="Medium"/>
    <s v="Evening"/>
    <x v="3"/>
  </r>
  <r>
    <n v="875"/>
    <d v="2011-02-08T00:00:00"/>
    <n v="1"/>
    <n v="0"/>
    <n v="2"/>
    <n v="21"/>
    <b v="0"/>
    <n v="2"/>
    <n v="1"/>
    <n v="0.14000000000000001"/>
    <n v="0.1061"/>
    <n v="0.33"/>
    <n v="0.4627"/>
    <n v="8"/>
    <n v="46"/>
    <n v="54"/>
    <s v="Wednesday"/>
    <s v="Mild Cold"/>
    <s v="Normal"/>
    <s v="Medium"/>
    <s v="Evening"/>
    <x v="3"/>
  </r>
  <r>
    <n v="876"/>
    <d v="2011-02-08T00:00:00"/>
    <n v="1"/>
    <n v="0"/>
    <n v="2"/>
    <n v="22"/>
    <b v="0"/>
    <n v="2"/>
    <n v="1"/>
    <n v="0.12"/>
    <n v="0.1061"/>
    <n v="0.33"/>
    <n v="0.35820000000000002"/>
    <n v="0"/>
    <n v="29"/>
    <n v="29"/>
    <s v="Wednesday"/>
    <s v="Mild Cold"/>
    <s v="Normal"/>
    <s v="Low"/>
    <s v="Evening"/>
    <x v="3"/>
  </r>
  <r>
    <n v="877"/>
    <d v="2011-02-08T00:00:00"/>
    <n v="1"/>
    <n v="0"/>
    <n v="2"/>
    <n v="23"/>
    <b v="0"/>
    <n v="2"/>
    <n v="1"/>
    <n v="0.12"/>
    <n v="0.1061"/>
    <n v="0.33"/>
    <n v="0.32840000000000003"/>
    <n v="3"/>
    <n v="9"/>
    <n v="12"/>
    <s v="Wednesday"/>
    <s v="Mild Cold"/>
    <s v="Normal"/>
    <s v="Low"/>
    <s v="Evening"/>
    <x v="3"/>
  </r>
  <r>
    <n v="878"/>
    <d v="2011-02-09T00:00:00"/>
    <n v="1"/>
    <n v="0"/>
    <n v="2"/>
    <n v="0"/>
    <b v="0"/>
    <n v="3"/>
    <n v="1"/>
    <n v="0.1"/>
    <n v="7.5800000000000006E-2"/>
    <n v="0.36"/>
    <n v="0.35820000000000002"/>
    <n v="0"/>
    <n v="17"/>
    <n v="17"/>
    <s v="Thursday"/>
    <s v="Mild Cold"/>
    <s v="Normal"/>
    <s v="Low"/>
    <s v="Night"/>
    <x v="3"/>
  </r>
  <r>
    <n v="879"/>
    <d v="2011-02-09T00:00:00"/>
    <n v="1"/>
    <n v="0"/>
    <n v="2"/>
    <n v="1"/>
    <b v="0"/>
    <n v="3"/>
    <n v="1"/>
    <n v="0.1"/>
    <n v="0.1061"/>
    <n v="0.36"/>
    <n v="0.22389999999999999"/>
    <n v="0"/>
    <n v="7"/>
    <n v="7"/>
    <s v="Thursday"/>
    <s v="Mild Cold"/>
    <s v="Normal"/>
    <s v="Low"/>
    <s v="Night"/>
    <x v="3"/>
  </r>
  <r>
    <n v="880"/>
    <d v="2011-02-09T00:00:00"/>
    <n v="1"/>
    <n v="0"/>
    <n v="2"/>
    <n v="2"/>
    <b v="0"/>
    <n v="3"/>
    <n v="1"/>
    <n v="0.08"/>
    <n v="7.5800000000000006E-2"/>
    <n v="0.38"/>
    <n v="0.28360000000000002"/>
    <n v="1"/>
    <n v="2"/>
    <n v="3"/>
    <s v="Thursday"/>
    <s v="Mild Cold"/>
    <s v="Normal"/>
    <s v="Low"/>
    <s v="Night"/>
    <x v="4"/>
  </r>
  <r>
    <n v="881"/>
    <d v="2011-02-09T00:00:00"/>
    <n v="1"/>
    <n v="0"/>
    <n v="2"/>
    <n v="3"/>
    <b v="0"/>
    <n v="3"/>
    <n v="1"/>
    <n v="0.06"/>
    <n v="7.5800000000000006E-2"/>
    <n v="0.45"/>
    <n v="0.1343"/>
    <n v="0"/>
    <n v="2"/>
    <n v="2"/>
    <s v="Thursday"/>
    <s v="Mild Cold"/>
    <s v="Normal"/>
    <s v="Low"/>
    <s v="Night"/>
    <x v="4"/>
  </r>
  <r>
    <n v="882"/>
    <d v="2011-02-09T00:00:00"/>
    <n v="1"/>
    <n v="0"/>
    <n v="2"/>
    <n v="5"/>
    <b v="0"/>
    <n v="3"/>
    <n v="1"/>
    <n v="0.06"/>
    <n v="0.1061"/>
    <n v="0.45"/>
    <n v="0.1045"/>
    <n v="0"/>
    <n v="7"/>
    <n v="7"/>
    <s v="Thursday"/>
    <s v="Mild Cold"/>
    <s v="Normal"/>
    <s v="Low"/>
    <s v="Night"/>
    <x v="4"/>
  </r>
  <r>
    <n v="883"/>
    <d v="2011-02-09T00:00:00"/>
    <n v="1"/>
    <n v="0"/>
    <n v="2"/>
    <n v="6"/>
    <b v="0"/>
    <n v="3"/>
    <n v="1"/>
    <n v="0.06"/>
    <n v="0.1515"/>
    <n v="0.45"/>
    <n v="0"/>
    <n v="0"/>
    <n v="43"/>
    <n v="43"/>
    <s v="Thursday"/>
    <s v="Mild Cold"/>
    <s v="Normal"/>
    <s v="Low"/>
    <s v="Morning"/>
    <x v="4"/>
  </r>
  <r>
    <n v="884"/>
    <d v="2011-02-09T00:00:00"/>
    <n v="1"/>
    <n v="0"/>
    <n v="2"/>
    <n v="7"/>
    <b v="0"/>
    <n v="3"/>
    <n v="1"/>
    <n v="0.06"/>
    <n v="0.1061"/>
    <n v="0.49"/>
    <n v="0.1045"/>
    <n v="4"/>
    <n v="95"/>
    <n v="99"/>
    <s v="Thursday"/>
    <s v="Mild Cold"/>
    <s v="Rush Hour"/>
    <s v="Medium"/>
    <s v="Morning"/>
    <x v="4"/>
  </r>
  <r>
    <n v="885"/>
    <d v="2011-02-09T00:00:00"/>
    <n v="1"/>
    <n v="0"/>
    <n v="2"/>
    <n v="8"/>
    <b v="0"/>
    <n v="3"/>
    <n v="1"/>
    <n v="0.1"/>
    <n v="0.13639999999999999"/>
    <n v="0.42"/>
    <n v="0"/>
    <n v="1"/>
    <n v="198"/>
    <n v="199"/>
    <s v="Thursday"/>
    <s v="Mild Cold"/>
    <s v="Rush Hour"/>
    <s v="High"/>
    <s v="Morning"/>
    <x v="3"/>
  </r>
  <r>
    <n v="886"/>
    <d v="2011-02-09T00:00:00"/>
    <n v="1"/>
    <n v="0"/>
    <n v="2"/>
    <n v="9"/>
    <b v="0"/>
    <n v="3"/>
    <n v="1"/>
    <n v="0.12"/>
    <n v="0.13639999999999999"/>
    <n v="0.39"/>
    <n v="0.16420000000000001"/>
    <n v="4"/>
    <n v="119"/>
    <n v="123"/>
    <s v="Thursday"/>
    <s v="Mild Cold"/>
    <s v="Rush Hour"/>
    <s v="Medium"/>
    <s v="Morning"/>
    <x v="3"/>
  </r>
  <r>
    <n v="887"/>
    <d v="2011-02-09T00:00:00"/>
    <n v="1"/>
    <n v="0"/>
    <n v="2"/>
    <n v="10"/>
    <b v="0"/>
    <n v="3"/>
    <n v="1"/>
    <n v="0.14000000000000001"/>
    <n v="0.18179999999999999"/>
    <n v="0.36"/>
    <n v="0"/>
    <n v="8"/>
    <n v="51"/>
    <n v="59"/>
    <s v="Thursday"/>
    <s v="Mild Cold"/>
    <s v="Normal"/>
    <s v="Medium"/>
    <s v="Morning"/>
    <x v="3"/>
  </r>
  <r>
    <n v="888"/>
    <d v="2011-02-09T00:00:00"/>
    <n v="1"/>
    <n v="0"/>
    <n v="2"/>
    <n v="11"/>
    <b v="0"/>
    <n v="3"/>
    <n v="2"/>
    <n v="0.14000000000000001"/>
    <n v="0.1515"/>
    <n v="0.43"/>
    <n v="0.16420000000000001"/>
    <n v="1"/>
    <n v="40"/>
    <n v="41"/>
    <s v="Thursday"/>
    <s v="More Than Mild"/>
    <s v="Normal"/>
    <s v="Low"/>
    <s v="Morning"/>
    <x v="3"/>
  </r>
  <r>
    <n v="889"/>
    <d v="2011-02-09T00:00:00"/>
    <n v="1"/>
    <n v="0"/>
    <n v="2"/>
    <n v="12"/>
    <b v="0"/>
    <n v="3"/>
    <n v="2"/>
    <n v="0.18"/>
    <n v="0.18179999999999999"/>
    <n v="0.4"/>
    <n v="0.22389999999999999"/>
    <n v="4"/>
    <n v="57"/>
    <n v="61"/>
    <s v="Thursday"/>
    <s v="More Than Mild"/>
    <s v="Normal"/>
    <s v="Medium"/>
    <s v="Afternoon"/>
    <x v="3"/>
  </r>
  <r>
    <n v="890"/>
    <d v="2011-02-09T00:00:00"/>
    <n v="1"/>
    <n v="0"/>
    <n v="2"/>
    <n v="13"/>
    <b v="0"/>
    <n v="3"/>
    <n v="1"/>
    <n v="0.18"/>
    <n v="0.16669999999999999"/>
    <n v="0.4"/>
    <n v="0.25369999999999998"/>
    <n v="2"/>
    <n v="67"/>
    <n v="69"/>
    <s v="Thursday"/>
    <s v="Mild Cold"/>
    <s v="Normal"/>
    <s v="Medium"/>
    <s v="Afternoon"/>
    <x v="3"/>
  </r>
  <r>
    <n v="891"/>
    <d v="2011-02-09T00:00:00"/>
    <n v="1"/>
    <n v="0"/>
    <n v="2"/>
    <n v="14"/>
    <b v="0"/>
    <n v="3"/>
    <n v="1"/>
    <n v="0.2"/>
    <n v="0.18179999999999999"/>
    <n v="0.34"/>
    <n v="0.29849999999999999"/>
    <n v="2"/>
    <n v="56"/>
    <n v="58"/>
    <s v="Thursday"/>
    <s v="Mild Cold"/>
    <s v="Normal"/>
    <s v="Medium"/>
    <s v="Afternoon"/>
    <x v="0"/>
  </r>
  <r>
    <n v="892"/>
    <d v="2011-02-09T00:00:00"/>
    <n v="1"/>
    <n v="0"/>
    <n v="2"/>
    <n v="15"/>
    <b v="0"/>
    <n v="3"/>
    <n v="2"/>
    <n v="0.2"/>
    <n v="0.18179999999999999"/>
    <n v="0.34"/>
    <n v="0.28360000000000002"/>
    <n v="3"/>
    <n v="61"/>
    <n v="64"/>
    <s v="Thursday"/>
    <s v="More Than Mild"/>
    <s v="Normal"/>
    <s v="Medium"/>
    <s v="Afternoon"/>
    <x v="0"/>
  </r>
  <r>
    <n v="893"/>
    <d v="2011-02-09T00:00:00"/>
    <n v="1"/>
    <n v="0"/>
    <n v="2"/>
    <n v="16"/>
    <b v="0"/>
    <n v="3"/>
    <n v="2"/>
    <n v="0.2"/>
    <n v="0.19700000000000001"/>
    <n v="0.37"/>
    <n v="0.25369999999999998"/>
    <n v="7"/>
    <n v="72"/>
    <n v="79"/>
    <s v="Thursday"/>
    <s v="More Than Mild"/>
    <s v="Normal"/>
    <s v="Medium"/>
    <s v="Afternoon"/>
    <x v="0"/>
  </r>
  <r>
    <n v="894"/>
    <d v="2011-02-09T00:00:00"/>
    <n v="1"/>
    <n v="0"/>
    <n v="2"/>
    <n v="17"/>
    <b v="0"/>
    <n v="3"/>
    <n v="2"/>
    <n v="0.2"/>
    <n v="0.19700000000000001"/>
    <n v="0.34"/>
    <n v="0.25369999999999998"/>
    <n v="9"/>
    <n v="157"/>
    <n v="166"/>
    <s v="Thursday"/>
    <s v="More Than Mild"/>
    <s v="Rush Hour"/>
    <s v="High"/>
    <s v="Afternoon"/>
    <x v="0"/>
  </r>
  <r>
    <n v="895"/>
    <d v="2011-02-09T00:00:00"/>
    <n v="1"/>
    <n v="0"/>
    <n v="2"/>
    <n v="18"/>
    <b v="0"/>
    <n v="3"/>
    <n v="2"/>
    <n v="0.18"/>
    <n v="0.16669999999999999"/>
    <n v="0.47"/>
    <n v="0.29849999999999999"/>
    <n v="2"/>
    <n v="168"/>
    <n v="170"/>
    <s v="Thursday"/>
    <s v="More Than Mild"/>
    <s v="Rush Hour"/>
    <s v="High"/>
    <s v="Evening"/>
    <x v="3"/>
  </r>
  <r>
    <n v="896"/>
    <d v="2011-02-09T00:00:00"/>
    <n v="1"/>
    <n v="0"/>
    <n v="2"/>
    <n v="19"/>
    <b v="0"/>
    <n v="3"/>
    <n v="3"/>
    <n v="0.14000000000000001"/>
    <n v="0.1212"/>
    <n v="0.86"/>
    <n v="0.25369999999999998"/>
    <n v="1"/>
    <n v="87"/>
    <n v="88"/>
    <s v="Thursday"/>
    <s v="Dark Cloude"/>
    <s v="Rush Hour"/>
    <s v="Medium"/>
    <s v="Evening"/>
    <x v="3"/>
  </r>
  <r>
    <n v="897"/>
    <d v="2011-02-09T00:00:00"/>
    <n v="1"/>
    <n v="0"/>
    <n v="2"/>
    <n v="20"/>
    <b v="0"/>
    <n v="3"/>
    <n v="3"/>
    <n v="0.14000000000000001"/>
    <n v="0.1515"/>
    <n v="0.86"/>
    <n v="0.16420000000000001"/>
    <n v="0"/>
    <n v="84"/>
    <n v="84"/>
    <s v="Thursday"/>
    <s v="Dark Cloude"/>
    <s v="Normal"/>
    <s v="Medium"/>
    <s v="Evening"/>
    <x v="3"/>
  </r>
  <r>
    <n v="898"/>
    <d v="2011-02-09T00:00:00"/>
    <n v="1"/>
    <n v="0"/>
    <n v="2"/>
    <n v="21"/>
    <b v="0"/>
    <n v="3"/>
    <n v="2"/>
    <n v="0.14000000000000001"/>
    <n v="0.1515"/>
    <n v="0.86"/>
    <n v="0.16420000000000001"/>
    <n v="0"/>
    <n v="83"/>
    <n v="83"/>
    <s v="Thursday"/>
    <s v="More Than Mild"/>
    <s v="Normal"/>
    <s v="Medium"/>
    <s v="Evening"/>
    <x v="3"/>
  </r>
  <r>
    <n v="899"/>
    <d v="2011-02-09T00:00:00"/>
    <n v="1"/>
    <n v="0"/>
    <n v="2"/>
    <n v="22"/>
    <b v="0"/>
    <n v="3"/>
    <n v="3"/>
    <n v="0.16"/>
    <n v="0.16669999999999999"/>
    <n v="0.8"/>
    <n v="0.16420000000000001"/>
    <n v="4"/>
    <n v="42"/>
    <n v="46"/>
    <s v="Thursday"/>
    <s v="Dark Cloude"/>
    <s v="Normal"/>
    <s v="Low"/>
    <s v="Evening"/>
    <x v="3"/>
  </r>
  <r>
    <n v="900"/>
    <d v="2011-02-09T00:00:00"/>
    <n v="1"/>
    <n v="0"/>
    <n v="2"/>
    <n v="23"/>
    <b v="0"/>
    <n v="3"/>
    <n v="3"/>
    <n v="0.16"/>
    <n v="0.1515"/>
    <n v="0.8"/>
    <n v="0.19400000000000001"/>
    <n v="0"/>
    <n v="37"/>
    <n v="37"/>
    <s v="Thursday"/>
    <s v="Dark Cloude"/>
    <s v="Normal"/>
    <s v="Low"/>
    <s v="Evening"/>
    <x v="3"/>
  </r>
  <r>
    <n v="901"/>
    <d v="2011-02-10T00:00:00"/>
    <n v="1"/>
    <n v="0"/>
    <n v="2"/>
    <n v="0"/>
    <b v="0"/>
    <n v="4"/>
    <n v="3"/>
    <n v="0.14000000000000001"/>
    <n v="0.13639999999999999"/>
    <n v="0.86"/>
    <n v="0.19400000000000001"/>
    <n v="0"/>
    <n v="16"/>
    <n v="16"/>
    <s v="Friday"/>
    <s v="Dark Cloude"/>
    <s v="Normal"/>
    <s v="Low"/>
    <s v="Night"/>
    <x v="3"/>
  </r>
  <r>
    <n v="902"/>
    <d v="2011-02-10T00:00:00"/>
    <n v="1"/>
    <n v="0"/>
    <n v="2"/>
    <n v="1"/>
    <b v="0"/>
    <n v="4"/>
    <n v="3"/>
    <n v="0.14000000000000001"/>
    <n v="0.1515"/>
    <n v="0.8"/>
    <n v="0.1343"/>
    <n v="0"/>
    <n v="7"/>
    <n v="7"/>
    <s v="Friday"/>
    <s v="Dark Cloude"/>
    <s v="Normal"/>
    <s v="Low"/>
    <s v="Night"/>
    <x v="3"/>
  </r>
  <r>
    <n v="903"/>
    <d v="2011-02-10T00:00:00"/>
    <n v="1"/>
    <n v="0"/>
    <n v="2"/>
    <n v="2"/>
    <b v="0"/>
    <n v="4"/>
    <n v="3"/>
    <n v="0.14000000000000001"/>
    <n v="0.1515"/>
    <n v="0.8"/>
    <n v="0.1343"/>
    <n v="0"/>
    <n v="3"/>
    <n v="3"/>
    <s v="Friday"/>
    <s v="Dark Cloude"/>
    <s v="Normal"/>
    <s v="Low"/>
    <s v="Night"/>
    <x v="3"/>
  </r>
  <r>
    <n v="904"/>
    <d v="2011-02-10T00:00:00"/>
    <n v="1"/>
    <n v="0"/>
    <n v="2"/>
    <n v="4"/>
    <b v="0"/>
    <n v="4"/>
    <n v="2"/>
    <n v="0.14000000000000001"/>
    <n v="0.13639999999999999"/>
    <n v="0.59"/>
    <n v="0.22389999999999999"/>
    <n v="0"/>
    <n v="1"/>
    <n v="1"/>
    <s v="Friday"/>
    <s v="More Than Mild"/>
    <s v="Normal"/>
    <s v="Low"/>
    <s v="Night"/>
    <x v="3"/>
  </r>
  <r>
    <n v="905"/>
    <d v="2011-02-10T00:00:00"/>
    <n v="1"/>
    <n v="0"/>
    <n v="2"/>
    <n v="5"/>
    <b v="0"/>
    <n v="4"/>
    <n v="2"/>
    <n v="0.12"/>
    <n v="0.1212"/>
    <n v="0.5"/>
    <n v="0.22389999999999999"/>
    <n v="0"/>
    <n v="6"/>
    <n v="6"/>
    <s v="Friday"/>
    <s v="More Than Mild"/>
    <s v="Normal"/>
    <s v="Low"/>
    <s v="Night"/>
    <x v="3"/>
  </r>
  <r>
    <n v="906"/>
    <d v="2011-02-10T00:00:00"/>
    <n v="1"/>
    <n v="0"/>
    <n v="2"/>
    <n v="6"/>
    <b v="0"/>
    <n v="4"/>
    <n v="2"/>
    <n v="0.12"/>
    <n v="0.1212"/>
    <n v="0.54"/>
    <n v="0.28360000000000002"/>
    <n v="0"/>
    <n v="26"/>
    <n v="26"/>
    <s v="Friday"/>
    <s v="More Than Mild"/>
    <s v="Normal"/>
    <s v="Low"/>
    <s v="Morning"/>
    <x v="3"/>
  </r>
  <r>
    <n v="907"/>
    <d v="2011-02-10T00:00:00"/>
    <n v="1"/>
    <n v="0"/>
    <n v="2"/>
    <n v="7"/>
    <b v="0"/>
    <n v="4"/>
    <n v="1"/>
    <n v="0.1"/>
    <n v="7.5800000000000006E-2"/>
    <n v="0.5"/>
    <n v="0.41789999999999999"/>
    <n v="0"/>
    <n v="99"/>
    <n v="99"/>
    <s v="Friday"/>
    <s v="Mild Cold"/>
    <s v="Rush Hour"/>
    <s v="Medium"/>
    <s v="Morning"/>
    <x v="3"/>
  </r>
  <r>
    <n v="908"/>
    <d v="2011-02-10T00:00:00"/>
    <n v="1"/>
    <n v="0"/>
    <n v="2"/>
    <n v="8"/>
    <b v="0"/>
    <n v="4"/>
    <n v="1"/>
    <n v="0.1"/>
    <n v="7.5800000000000006E-2"/>
    <n v="0.49"/>
    <n v="0.32840000000000003"/>
    <n v="5"/>
    <n v="173"/>
    <n v="178"/>
    <s v="Friday"/>
    <s v="Mild Cold"/>
    <s v="Rush Hour"/>
    <s v="High"/>
    <s v="Morning"/>
    <x v="3"/>
  </r>
  <r>
    <n v="909"/>
    <d v="2011-02-10T00:00:00"/>
    <n v="1"/>
    <n v="0"/>
    <n v="2"/>
    <n v="9"/>
    <b v="0"/>
    <n v="4"/>
    <n v="1"/>
    <n v="0.12"/>
    <n v="0.1061"/>
    <n v="0.42"/>
    <n v="0.35820000000000002"/>
    <n v="1"/>
    <n v="121"/>
    <n v="122"/>
    <s v="Friday"/>
    <s v="Mild Cold"/>
    <s v="Rush Hour"/>
    <s v="Medium"/>
    <s v="Morning"/>
    <x v="3"/>
  </r>
  <r>
    <n v="910"/>
    <d v="2011-02-10T00:00:00"/>
    <n v="1"/>
    <n v="0"/>
    <n v="2"/>
    <n v="10"/>
    <b v="0"/>
    <n v="4"/>
    <n v="1"/>
    <n v="0.12"/>
    <n v="0.1061"/>
    <n v="0.42"/>
    <n v="0.29849999999999999"/>
    <n v="1"/>
    <n v="34"/>
    <n v="35"/>
    <s v="Friday"/>
    <s v="Mild Cold"/>
    <s v="Normal"/>
    <s v="Low"/>
    <s v="Morning"/>
    <x v="3"/>
  </r>
  <r>
    <n v="911"/>
    <d v="2011-02-10T00:00:00"/>
    <n v="1"/>
    <n v="0"/>
    <n v="2"/>
    <n v="11"/>
    <b v="0"/>
    <n v="4"/>
    <n v="1"/>
    <n v="0.14000000000000001"/>
    <n v="0.1212"/>
    <n v="0.39"/>
    <n v="0.35820000000000002"/>
    <n v="1"/>
    <n v="44"/>
    <n v="45"/>
    <s v="Friday"/>
    <s v="Mild Cold"/>
    <s v="Normal"/>
    <s v="Low"/>
    <s v="Morning"/>
    <x v="3"/>
  </r>
  <r>
    <n v="912"/>
    <d v="2011-02-10T00:00:00"/>
    <n v="1"/>
    <n v="0"/>
    <n v="2"/>
    <n v="12"/>
    <b v="0"/>
    <n v="4"/>
    <n v="1"/>
    <n v="0.16"/>
    <n v="0.13639999999999999"/>
    <n v="0.34"/>
    <n v="0.3881"/>
    <n v="4"/>
    <n v="65"/>
    <n v="69"/>
    <s v="Friday"/>
    <s v="Mild Cold"/>
    <s v="Normal"/>
    <s v="Medium"/>
    <s v="Afternoon"/>
    <x v="3"/>
  </r>
  <r>
    <n v="913"/>
    <d v="2011-02-10T00:00:00"/>
    <n v="1"/>
    <n v="0"/>
    <n v="2"/>
    <n v="13"/>
    <b v="0"/>
    <n v="4"/>
    <n v="1"/>
    <n v="0.18"/>
    <n v="0.16669999999999999"/>
    <n v="0.28999999999999998"/>
    <n v="0.29849999999999999"/>
    <n v="3"/>
    <n v="59"/>
    <n v="62"/>
    <s v="Friday"/>
    <s v="Mild Cold"/>
    <s v="Normal"/>
    <s v="Medium"/>
    <s v="Afternoon"/>
    <x v="3"/>
  </r>
  <r>
    <n v="914"/>
    <d v="2011-02-10T00:00:00"/>
    <n v="1"/>
    <n v="0"/>
    <n v="2"/>
    <n v="14"/>
    <b v="0"/>
    <n v="4"/>
    <n v="1"/>
    <n v="0.2"/>
    <n v="0.18179999999999999"/>
    <n v="0.27"/>
    <n v="0.28360000000000002"/>
    <n v="6"/>
    <n v="42"/>
    <n v="48"/>
    <s v="Friday"/>
    <s v="Mild Cold"/>
    <s v="Normal"/>
    <s v="Low"/>
    <s v="Afternoon"/>
    <x v="0"/>
  </r>
  <r>
    <n v="915"/>
    <d v="2011-02-10T00:00:00"/>
    <n v="1"/>
    <n v="0"/>
    <n v="2"/>
    <n v="15"/>
    <b v="0"/>
    <n v="4"/>
    <n v="1"/>
    <n v="0.2"/>
    <n v="0.19700000000000001"/>
    <n v="0.25"/>
    <n v="0.25369999999999998"/>
    <n v="0"/>
    <n v="50"/>
    <n v="50"/>
    <s v="Friday"/>
    <s v="Mild Cold"/>
    <s v="Normal"/>
    <s v="Low"/>
    <s v="Afternoon"/>
    <x v="0"/>
  </r>
  <r>
    <n v="916"/>
    <d v="2011-02-10T00:00:00"/>
    <n v="1"/>
    <n v="0"/>
    <n v="2"/>
    <n v="16"/>
    <b v="0"/>
    <n v="4"/>
    <n v="1"/>
    <n v="0.2"/>
    <n v="0.18179999999999999"/>
    <n v="0.27"/>
    <n v="0.29849999999999999"/>
    <n v="4"/>
    <n v="76"/>
    <n v="80"/>
    <s v="Friday"/>
    <s v="Mild Cold"/>
    <s v="Normal"/>
    <s v="Medium"/>
    <s v="Afternoon"/>
    <x v="0"/>
  </r>
  <r>
    <n v="917"/>
    <d v="2011-02-10T00:00:00"/>
    <n v="1"/>
    <n v="0"/>
    <n v="2"/>
    <n v="17"/>
    <b v="0"/>
    <n v="4"/>
    <n v="1"/>
    <n v="0.18"/>
    <n v="0.18179999999999999"/>
    <n v="0.26"/>
    <n v="0.19400000000000001"/>
    <n v="6"/>
    <n v="159"/>
    <n v="165"/>
    <s v="Friday"/>
    <s v="Mild Cold"/>
    <s v="Rush Hour"/>
    <s v="High"/>
    <s v="Afternoon"/>
    <x v="3"/>
  </r>
  <r>
    <n v="918"/>
    <d v="2011-02-10T00:00:00"/>
    <n v="1"/>
    <n v="0"/>
    <n v="2"/>
    <n v="18"/>
    <b v="0"/>
    <n v="4"/>
    <n v="1"/>
    <n v="0.16"/>
    <n v="0.18179999999999999"/>
    <n v="0.28000000000000003"/>
    <n v="0.1343"/>
    <n v="3"/>
    <n v="157"/>
    <n v="160"/>
    <s v="Friday"/>
    <s v="Mild Cold"/>
    <s v="Rush Hour"/>
    <s v="High"/>
    <s v="Evening"/>
    <x v="3"/>
  </r>
  <r>
    <n v="919"/>
    <d v="2011-02-10T00:00:00"/>
    <n v="1"/>
    <n v="0"/>
    <n v="2"/>
    <n v="19"/>
    <b v="0"/>
    <n v="4"/>
    <n v="1"/>
    <n v="0.14000000000000001"/>
    <n v="0.16669999999999999"/>
    <n v="0.28000000000000003"/>
    <n v="0.1045"/>
    <n v="2"/>
    <n v="110"/>
    <n v="112"/>
    <s v="Friday"/>
    <s v="Mild Cold"/>
    <s v="Rush Hour"/>
    <s v="Medium"/>
    <s v="Evening"/>
    <x v="3"/>
  </r>
  <r>
    <n v="920"/>
    <d v="2011-02-10T00:00:00"/>
    <n v="1"/>
    <n v="0"/>
    <n v="2"/>
    <n v="20"/>
    <b v="0"/>
    <n v="4"/>
    <n v="1"/>
    <n v="0.14000000000000001"/>
    <n v="0.18179999999999999"/>
    <n v="0.31"/>
    <n v="8.9599999999999999E-2"/>
    <n v="4"/>
    <n v="93"/>
    <n v="97"/>
    <s v="Friday"/>
    <s v="Mild Cold"/>
    <s v="Normal"/>
    <s v="Medium"/>
    <s v="Evening"/>
    <x v="3"/>
  </r>
  <r>
    <n v="921"/>
    <d v="2011-02-10T00:00:00"/>
    <n v="1"/>
    <n v="0"/>
    <n v="2"/>
    <n v="21"/>
    <b v="0"/>
    <n v="4"/>
    <n v="1"/>
    <n v="0.14000000000000001"/>
    <n v="0.21210000000000001"/>
    <n v="0.39"/>
    <n v="0"/>
    <n v="2"/>
    <n v="70"/>
    <n v="72"/>
    <s v="Friday"/>
    <s v="Mild Cold"/>
    <s v="Normal"/>
    <s v="Medium"/>
    <s v="Evening"/>
    <x v="3"/>
  </r>
  <r>
    <n v="922"/>
    <d v="2011-02-10T00:00:00"/>
    <n v="1"/>
    <n v="0"/>
    <n v="2"/>
    <n v="22"/>
    <b v="0"/>
    <n v="4"/>
    <n v="1"/>
    <n v="0.12"/>
    <n v="0.19700000000000001"/>
    <n v="0.39"/>
    <n v="0"/>
    <n v="4"/>
    <n v="47"/>
    <n v="51"/>
    <s v="Friday"/>
    <s v="Mild Cold"/>
    <s v="Normal"/>
    <s v="Medium"/>
    <s v="Evening"/>
    <x v="3"/>
  </r>
  <r>
    <n v="923"/>
    <d v="2011-02-10T00:00:00"/>
    <n v="1"/>
    <n v="0"/>
    <n v="2"/>
    <n v="23"/>
    <b v="0"/>
    <n v="4"/>
    <n v="1"/>
    <n v="0.12"/>
    <n v="0.1515"/>
    <n v="0.42"/>
    <n v="0.1045"/>
    <n v="1"/>
    <n v="33"/>
    <n v="34"/>
    <s v="Friday"/>
    <s v="Mild Cold"/>
    <s v="Normal"/>
    <s v="Low"/>
    <s v="Evening"/>
    <x v="3"/>
  </r>
  <r>
    <n v="924"/>
    <d v="2011-02-11T00:00:00"/>
    <n v="1"/>
    <n v="0"/>
    <n v="2"/>
    <n v="0"/>
    <b v="0"/>
    <n v="5"/>
    <n v="1"/>
    <n v="0.1"/>
    <n v="0.13639999999999999"/>
    <n v="0.49"/>
    <n v="0.1045"/>
    <n v="2"/>
    <n v="12"/>
    <n v="14"/>
    <s v="Saturday"/>
    <s v="Mild Cold"/>
    <s v="Normal"/>
    <s v="Low"/>
    <s v="Night"/>
    <x v="3"/>
  </r>
  <r>
    <n v="925"/>
    <d v="2011-02-11T00:00:00"/>
    <n v="1"/>
    <n v="0"/>
    <n v="2"/>
    <n v="1"/>
    <b v="0"/>
    <n v="5"/>
    <n v="1"/>
    <n v="0.1"/>
    <n v="0.13639999999999999"/>
    <n v="0.54"/>
    <n v="8.9599999999999999E-2"/>
    <n v="1"/>
    <n v="6"/>
    <n v="7"/>
    <s v="Saturday"/>
    <s v="Mild Cold"/>
    <s v="Normal"/>
    <s v="Low"/>
    <s v="Night"/>
    <x v="3"/>
  </r>
  <r>
    <n v="926"/>
    <d v="2011-02-11T00:00:00"/>
    <n v="1"/>
    <n v="0"/>
    <n v="2"/>
    <n v="2"/>
    <b v="0"/>
    <n v="5"/>
    <n v="1"/>
    <n v="0.1"/>
    <n v="0.13639999999999999"/>
    <n v="0.54"/>
    <n v="8.9599999999999999E-2"/>
    <n v="0"/>
    <n v="3"/>
    <n v="3"/>
    <s v="Saturday"/>
    <s v="Mild Cold"/>
    <s v="Normal"/>
    <s v="Low"/>
    <s v="Night"/>
    <x v="3"/>
  </r>
  <r>
    <n v="927"/>
    <d v="2011-02-11T00:00:00"/>
    <n v="1"/>
    <n v="0"/>
    <n v="2"/>
    <n v="5"/>
    <b v="0"/>
    <n v="5"/>
    <n v="1"/>
    <n v="0.08"/>
    <n v="0.1212"/>
    <n v="0.63"/>
    <n v="8.9599999999999999E-2"/>
    <n v="0"/>
    <n v="4"/>
    <n v="4"/>
    <s v="Saturday"/>
    <s v="Mild Cold"/>
    <s v="Normal"/>
    <s v="Low"/>
    <s v="Night"/>
    <x v="4"/>
  </r>
  <r>
    <n v="928"/>
    <d v="2011-02-11T00:00:00"/>
    <n v="1"/>
    <n v="0"/>
    <n v="2"/>
    <n v="6"/>
    <b v="0"/>
    <n v="5"/>
    <n v="1"/>
    <n v="0.1"/>
    <n v="0.18179999999999999"/>
    <n v="0.68"/>
    <n v="0"/>
    <n v="1"/>
    <n v="23"/>
    <n v="24"/>
    <s v="Saturday"/>
    <s v="Mild Cold"/>
    <s v="Normal"/>
    <s v="Low"/>
    <s v="Morning"/>
    <x v="3"/>
  </r>
  <r>
    <n v="929"/>
    <d v="2011-02-11T00:00:00"/>
    <n v="1"/>
    <n v="0"/>
    <n v="2"/>
    <n v="7"/>
    <b v="0"/>
    <n v="5"/>
    <n v="1"/>
    <n v="0.08"/>
    <n v="0.16669999999999999"/>
    <n v="0.73"/>
    <n v="0"/>
    <n v="1"/>
    <n v="73"/>
    <n v="74"/>
    <s v="Saturday"/>
    <s v="Mild Cold"/>
    <s v="Rush Hour"/>
    <s v="Medium"/>
    <s v="Morning"/>
    <x v="4"/>
  </r>
  <r>
    <n v="930"/>
    <d v="2011-02-11T00:00:00"/>
    <n v="1"/>
    <n v="0"/>
    <n v="2"/>
    <n v="8"/>
    <b v="0"/>
    <n v="5"/>
    <n v="1"/>
    <n v="0.1"/>
    <n v="0.1212"/>
    <n v="0.74"/>
    <n v="0.16420000000000001"/>
    <n v="4"/>
    <n v="212"/>
    <n v="216"/>
    <s v="Saturday"/>
    <s v="Mild Cold"/>
    <s v="Rush Hour"/>
    <s v="High"/>
    <s v="Morning"/>
    <x v="3"/>
  </r>
  <r>
    <n v="931"/>
    <d v="2011-02-11T00:00:00"/>
    <n v="1"/>
    <n v="0"/>
    <n v="2"/>
    <n v="9"/>
    <b v="0"/>
    <n v="5"/>
    <n v="1"/>
    <n v="0.12"/>
    <n v="0.1212"/>
    <n v="0.74"/>
    <n v="0.22389999999999999"/>
    <n v="8"/>
    <n v="132"/>
    <n v="140"/>
    <s v="Saturday"/>
    <s v="Mild Cold"/>
    <s v="Rush Hour"/>
    <s v="Medium"/>
    <s v="Morning"/>
    <x v="3"/>
  </r>
  <r>
    <n v="932"/>
    <d v="2011-02-11T00:00:00"/>
    <n v="1"/>
    <n v="0"/>
    <n v="2"/>
    <n v="10"/>
    <b v="0"/>
    <n v="5"/>
    <n v="1"/>
    <n v="0.14000000000000001"/>
    <n v="0.13639999999999999"/>
    <n v="0.69"/>
    <n v="0.19400000000000001"/>
    <n v="5"/>
    <n v="39"/>
    <n v="44"/>
    <s v="Saturday"/>
    <s v="Mild Cold"/>
    <s v="Normal"/>
    <s v="Low"/>
    <s v="Morning"/>
    <x v="3"/>
  </r>
  <r>
    <n v="933"/>
    <d v="2011-02-11T00:00:00"/>
    <n v="1"/>
    <n v="0"/>
    <n v="2"/>
    <n v="11"/>
    <b v="0"/>
    <n v="5"/>
    <n v="1"/>
    <n v="0.22"/>
    <n v="0.2273"/>
    <n v="0.47"/>
    <n v="0.1343"/>
    <n v="12"/>
    <n v="52"/>
    <n v="64"/>
    <s v="Saturday"/>
    <s v="Mild Cold"/>
    <s v="Normal"/>
    <s v="Medium"/>
    <s v="Morning"/>
    <x v="0"/>
  </r>
  <r>
    <n v="934"/>
    <d v="2011-02-11T00:00:00"/>
    <n v="1"/>
    <n v="0"/>
    <n v="2"/>
    <n v="12"/>
    <b v="0"/>
    <n v="5"/>
    <n v="1"/>
    <n v="0.22"/>
    <n v="0.2273"/>
    <n v="0.47"/>
    <n v="0.1343"/>
    <n v="7"/>
    <n v="64"/>
    <n v="71"/>
    <s v="Saturday"/>
    <s v="Mild Cold"/>
    <s v="Normal"/>
    <s v="Medium"/>
    <s v="Afternoon"/>
    <x v="0"/>
  </r>
  <r>
    <n v="935"/>
    <d v="2011-02-11T00:00:00"/>
    <n v="1"/>
    <n v="0"/>
    <n v="2"/>
    <n v="13"/>
    <b v="0"/>
    <n v="5"/>
    <n v="1"/>
    <n v="0.24"/>
    <n v="0.2273"/>
    <n v="0.35"/>
    <n v="0.19400000000000001"/>
    <n v="21"/>
    <n v="89"/>
    <n v="110"/>
    <s v="Saturday"/>
    <s v="Mild Cold"/>
    <s v="Normal"/>
    <s v="Medium"/>
    <s v="Afternoon"/>
    <x v="0"/>
  </r>
  <r>
    <n v="936"/>
    <d v="2011-02-11T00:00:00"/>
    <n v="1"/>
    <n v="0"/>
    <n v="2"/>
    <n v="14"/>
    <b v="0"/>
    <n v="5"/>
    <n v="1"/>
    <n v="0.3"/>
    <n v="0.28789999999999999"/>
    <n v="0.26"/>
    <n v="0.25369999999999998"/>
    <n v="17"/>
    <n v="67"/>
    <n v="84"/>
    <s v="Saturday"/>
    <s v="Mild Cold"/>
    <s v="Normal"/>
    <s v="Medium"/>
    <s v="Afternoon"/>
    <x v="1"/>
  </r>
  <r>
    <n v="937"/>
    <d v="2011-02-11T00:00:00"/>
    <n v="1"/>
    <n v="0"/>
    <n v="2"/>
    <n v="15"/>
    <b v="0"/>
    <n v="5"/>
    <n v="1"/>
    <n v="0.32"/>
    <n v="0.31819999999999998"/>
    <n v="0.21"/>
    <n v="0.16420000000000001"/>
    <n v="12"/>
    <n v="62"/>
    <n v="74"/>
    <s v="Saturday"/>
    <s v="Mild Cold"/>
    <s v="Normal"/>
    <s v="Medium"/>
    <s v="Afternoon"/>
    <x v="1"/>
  </r>
  <r>
    <n v="938"/>
    <d v="2011-02-11T00:00:00"/>
    <n v="1"/>
    <n v="0"/>
    <n v="2"/>
    <n v="16"/>
    <b v="0"/>
    <n v="5"/>
    <n v="1"/>
    <n v="0.3"/>
    <n v="0.28789999999999999"/>
    <n v="0.28000000000000003"/>
    <n v="0.19400000000000001"/>
    <n v="14"/>
    <n v="111"/>
    <n v="125"/>
    <s v="Saturday"/>
    <s v="Mild Cold"/>
    <s v="Normal"/>
    <s v="Medium"/>
    <s v="Afternoon"/>
    <x v="1"/>
  </r>
  <r>
    <n v="939"/>
    <d v="2011-02-11T00:00:00"/>
    <n v="1"/>
    <n v="0"/>
    <n v="2"/>
    <n v="17"/>
    <b v="0"/>
    <n v="5"/>
    <n v="1"/>
    <n v="0.3"/>
    <n v="0.33329999999999999"/>
    <n v="0.24"/>
    <n v="0"/>
    <n v="18"/>
    <n v="193"/>
    <n v="211"/>
    <s v="Saturday"/>
    <s v="Mild Cold"/>
    <s v="Rush Hour"/>
    <s v="High"/>
    <s v="Afternoon"/>
    <x v="1"/>
  </r>
  <r>
    <n v="940"/>
    <d v="2011-02-11T00:00:00"/>
    <n v="1"/>
    <n v="0"/>
    <n v="2"/>
    <n v="18"/>
    <b v="0"/>
    <n v="5"/>
    <n v="1"/>
    <n v="0.28000000000000003"/>
    <n v="0.31819999999999998"/>
    <n v="0.28000000000000003"/>
    <n v="0"/>
    <n v="9"/>
    <n v="165"/>
    <n v="174"/>
    <s v="Saturday"/>
    <s v="Mild Cold"/>
    <s v="Rush Hour"/>
    <s v="High"/>
    <s v="Evening"/>
    <x v="0"/>
  </r>
  <r>
    <n v="941"/>
    <d v="2011-02-11T00:00:00"/>
    <n v="1"/>
    <n v="0"/>
    <n v="2"/>
    <n v="19"/>
    <b v="0"/>
    <n v="5"/>
    <n v="1"/>
    <n v="0.26"/>
    <n v="0.30299999999999999"/>
    <n v="0.33"/>
    <n v="0"/>
    <n v="7"/>
    <n v="94"/>
    <n v="101"/>
    <s v="Saturday"/>
    <s v="Mild Cold"/>
    <s v="Rush Hour"/>
    <s v="Medium"/>
    <s v="Evening"/>
    <x v="0"/>
  </r>
  <r>
    <n v="942"/>
    <d v="2011-02-11T00:00:00"/>
    <n v="1"/>
    <n v="0"/>
    <n v="2"/>
    <n v="20"/>
    <b v="0"/>
    <n v="5"/>
    <n v="1"/>
    <n v="0.22"/>
    <n v="0.2273"/>
    <n v="0.55000000000000004"/>
    <n v="0.1343"/>
    <n v="2"/>
    <n v="61"/>
    <n v="63"/>
    <s v="Saturday"/>
    <s v="Mild Cold"/>
    <s v="Normal"/>
    <s v="Medium"/>
    <s v="Evening"/>
    <x v="0"/>
  </r>
  <r>
    <n v="943"/>
    <d v="2011-02-11T00:00:00"/>
    <n v="1"/>
    <n v="0"/>
    <n v="2"/>
    <n v="21"/>
    <b v="0"/>
    <n v="5"/>
    <n v="1"/>
    <n v="0.2"/>
    <n v="0.21210000000000001"/>
    <n v="0.59"/>
    <n v="0.1343"/>
    <n v="1"/>
    <n v="46"/>
    <n v="47"/>
    <s v="Saturday"/>
    <s v="Mild Cold"/>
    <s v="Normal"/>
    <s v="Low"/>
    <s v="Evening"/>
    <x v="0"/>
  </r>
  <r>
    <n v="944"/>
    <d v="2011-02-11T00:00:00"/>
    <n v="1"/>
    <n v="0"/>
    <n v="2"/>
    <n v="22"/>
    <b v="0"/>
    <n v="5"/>
    <n v="1"/>
    <n v="0.2"/>
    <n v="0.2273"/>
    <n v="0.64"/>
    <n v="8.9599999999999999E-2"/>
    <n v="2"/>
    <n v="41"/>
    <n v="43"/>
    <s v="Saturday"/>
    <s v="Mild Cold"/>
    <s v="Normal"/>
    <s v="Low"/>
    <s v="Evening"/>
    <x v="0"/>
  </r>
  <r>
    <n v="945"/>
    <d v="2011-02-11T00:00:00"/>
    <n v="1"/>
    <n v="0"/>
    <n v="2"/>
    <n v="23"/>
    <b v="0"/>
    <n v="5"/>
    <n v="1"/>
    <n v="0.18"/>
    <n v="0.2424"/>
    <n v="0.69"/>
    <n v="0"/>
    <n v="5"/>
    <n v="48"/>
    <n v="53"/>
    <s v="Saturday"/>
    <s v="Mild Cold"/>
    <s v="Normal"/>
    <s v="Medium"/>
    <s v="Evening"/>
    <x v="3"/>
  </r>
  <r>
    <n v="946"/>
    <d v="2011-02-12T00:00:00"/>
    <n v="1"/>
    <n v="0"/>
    <n v="2"/>
    <n v="0"/>
    <b v="0"/>
    <n v="6"/>
    <n v="1"/>
    <n v="0.16"/>
    <n v="0.19700000000000001"/>
    <n v="0.69"/>
    <n v="8.9599999999999999E-2"/>
    <n v="3"/>
    <n v="27"/>
    <n v="30"/>
    <s v="Sunday"/>
    <s v="Mild Cold"/>
    <s v="Normal"/>
    <s v="Low"/>
    <s v="Night"/>
    <x v="3"/>
  </r>
  <r>
    <n v="947"/>
    <d v="2011-02-12T00:00:00"/>
    <n v="1"/>
    <n v="0"/>
    <n v="2"/>
    <n v="1"/>
    <b v="0"/>
    <n v="6"/>
    <n v="1"/>
    <n v="0.14000000000000001"/>
    <n v="0.21210000000000001"/>
    <n v="0.86"/>
    <n v="0"/>
    <n v="2"/>
    <n v="22"/>
    <n v="24"/>
    <s v="Sunday"/>
    <s v="Mild Cold"/>
    <s v="Normal"/>
    <s v="Low"/>
    <s v="Night"/>
    <x v="3"/>
  </r>
  <r>
    <n v="948"/>
    <d v="2011-02-12T00:00:00"/>
    <n v="1"/>
    <n v="0"/>
    <n v="2"/>
    <n v="2"/>
    <b v="0"/>
    <n v="6"/>
    <n v="1"/>
    <n v="0.14000000000000001"/>
    <n v="0.21210000000000001"/>
    <n v="0.8"/>
    <n v="0"/>
    <n v="2"/>
    <n v="13"/>
    <n v="15"/>
    <s v="Sunday"/>
    <s v="Mild Cold"/>
    <s v="Normal"/>
    <s v="Low"/>
    <s v="Night"/>
    <x v="3"/>
  </r>
  <r>
    <n v="949"/>
    <d v="2011-02-12T00:00:00"/>
    <n v="1"/>
    <n v="0"/>
    <n v="2"/>
    <n v="3"/>
    <b v="0"/>
    <n v="6"/>
    <n v="1"/>
    <n v="0.12"/>
    <n v="0.19700000000000001"/>
    <n v="0.8"/>
    <n v="0"/>
    <n v="3"/>
    <n v="7"/>
    <n v="10"/>
    <s v="Sunday"/>
    <s v="Mild Cold"/>
    <s v="Normal"/>
    <s v="Low"/>
    <s v="Night"/>
    <x v="3"/>
  </r>
  <r>
    <n v="950"/>
    <d v="2011-02-12T00:00:00"/>
    <n v="1"/>
    <n v="0"/>
    <n v="2"/>
    <n v="4"/>
    <b v="0"/>
    <n v="6"/>
    <n v="1"/>
    <n v="0.12"/>
    <n v="0.16669999999999999"/>
    <n v="0.74"/>
    <n v="8.9599999999999999E-2"/>
    <n v="0"/>
    <n v="4"/>
    <n v="4"/>
    <s v="Sunday"/>
    <s v="Mild Cold"/>
    <s v="Normal"/>
    <s v="Low"/>
    <s v="Night"/>
    <x v="3"/>
  </r>
  <r>
    <n v="951"/>
    <d v="2011-02-12T00:00:00"/>
    <n v="1"/>
    <n v="0"/>
    <n v="2"/>
    <n v="5"/>
    <b v="0"/>
    <n v="6"/>
    <n v="1"/>
    <n v="0.12"/>
    <n v="0.16669999999999999"/>
    <n v="0.74"/>
    <n v="8.9599999999999999E-2"/>
    <n v="0"/>
    <n v="1"/>
    <n v="1"/>
    <s v="Sunday"/>
    <s v="Mild Cold"/>
    <s v="Normal"/>
    <s v="Low"/>
    <s v="Night"/>
    <x v="3"/>
  </r>
  <r>
    <n v="952"/>
    <d v="2011-02-12T00:00:00"/>
    <n v="1"/>
    <n v="0"/>
    <n v="2"/>
    <n v="6"/>
    <b v="0"/>
    <n v="6"/>
    <n v="1"/>
    <n v="0.12"/>
    <n v="0.13639999999999999"/>
    <n v="0.93"/>
    <n v="0.19400000000000001"/>
    <n v="1"/>
    <n v="1"/>
    <n v="2"/>
    <s v="Sunday"/>
    <s v="Mild Cold"/>
    <s v="Normal"/>
    <s v="Low"/>
    <s v="Morning"/>
    <x v="3"/>
  </r>
  <r>
    <n v="953"/>
    <d v="2011-02-12T00:00:00"/>
    <n v="1"/>
    <n v="0"/>
    <n v="2"/>
    <n v="7"/>
    <b v="0"/>
    <n v="6"/>
    <n v="1"/>
    <n v="0.12"/>
    <n v="0.1515"/>
    <n v="0.8"/>
    <n v="0.1045"/>
    <n v="2"/>
    <n v="9"/>
    <n v="11"/>
    <s v="Sunday"/>
    <s v="Mild Cold"/>
    <s v="Rush Hour"/>
    <s v="Low"/>
    <s v="Morning"/>
    <x v="3"/>
  </r>
  <r>
    <n v="954"/>
    <d v="2011-02-12T00:00:00"/>
    <n v="1"/>
    <n v="0"/>
    <n v="2"/>
    <n v="8"/>
    <b v="0"/>
    <n v="6"/>
    <n v="1"/>
    <n v="0.14000000000000001"/>
    <n v="0.1515"/>
    <n v="0.86"/>
    <n v="0.1343"/>
    <n v="2"/>
    <n v="28"/>
    <n v="30"/>
    <s v="Sunday"/>
    <s v="Mild Cold"/>
    <s v="Rush Hour"/>
    <s v="Low"/>
    <s v="Morning"/>
    <x v="3"/>
  </r>
  <r>
    <n v="955"/>
    <d v="2011-02-12T00:00:00"/>
    <n v="1"/>
    <n v="0"/>
    <n v="2"/>
    <n v="9"/>
    <b v="0"/>
    <n v="6"/>
    <n v="1"/>
    <n v="0.16"/>
    <n v="0.18179999999999999"/>
    <n v="0.64"/>
    <n v="0.1343"/>
    <n v="5"/>
    <n v="38"/>
    <n v="43"/>
    <s v="Sunday"/>
    <s v="Mild Cold"/>
    <s v="Rush Hour"/>
    <s v="Low"/>
    <s v="Morning"/>
    <x v="3"/>
  </r>
  <r>
    <n v="956"/>
    <d v="2011-02-12T00:00:00"/>
    <n v="1"/>
    <n v="0"/>
    <n v="2"/>
    <n v="10"/>
    <b v="0"/>
    <n v="6"/>
    <n v="1"/>
    <n v="0.22"/>
    <n v="0.21210000000000001"/>
    <n v="0.41"/>
    <n v="0.25369999999999998"/>
    <n v="13"/>
    <n v="71"/>
    <n v="84"/>
    <s v="Sunday"/>
    <s v="Mild Cold"/>
    <s v="Normal"/>
    <s v="Medium"/>
    <s v="Morning"/>
    <x v="0"/>
  </r>
  <r>
    <n v="957"/>
    <d v="2011-02-12T00:00:00"/>
    <n v="1"/>
    <n v="0"/>
    <n v="2"/>
    <n v="11"/>
    <b v="0"/>
    <n v="6"/>
    <n v="1"/>
    <n v="0.3"/>
    <n v="0.2727"/>
    <n v="0.28000000000000003"/>
    <n v="0.32840000000000003"/>
    <n v="30"/>
    <n v="84"/>
    <n v="114"/>
    <s v="Sunday"/>
    <s v="Mild Cold"/>
    <s v="Normal"/>
    <s v="Medium"/>
    <s v="Morning"/>
    <x v="1"/>
  </r>
  <r>
    <n v="958"/>
    <d v="2011-02-12T00:00:00"/>
    <n v="1"/>
    <n v="0"/>
    <n v="2"/>
    <n v="12"/>
    <b v="0"/>
    <n v="6"/>
    <n v="1"/>
    <n v="0.3"/>
    <n v="0.2727"/>
    <n v="0.39"/>
    <n v="0.4627"/>
    <n v="27"/>
    <n v="93"/>
    <n v="120"/>
    <s v="Sunday"/>
    <s v="Mild Cold"/>
    <s v="Normal"/>
    <s v="Medium"/>
    <s v="Afternoon"/>
    <x v="1"/>
  </r>
  <r>
    <n v="959"/>
    <d v="2011-02-12T00:00:00"/>
    <n v="1"/>
    <n v="0"/>
    <n v="2"/>
    <n v="13"/>
    <b v="0"/>
    <n v="6"/>
    <n v="1"/>
    <n v="0.3"/>
    <n v="0.2727"/>
    <n v="0.39"/>
    <n v="0.41789999999999999"/>
    <n v="32"/>
    <n v="103"/>
    <n v="135"/>
    <s v="Sunday"/>
    <s v="Mild Cold"/>
    <s v="Normal"/>
    <s v="Medium"/>
    <s v="Afternoon"/>
    <x v="1"/>
  </r>
  <r>
    <n v="960"/>
    <d v="2011-02-12T00:00:00"/>
    <n v="1"/>
    <n v="0"/>
    <n v="2"/>
    <n v="14"/>
    <b v="0"/>
    <n v="6"/>
    <n v="1"/>
    <n v="0.34"/>
    <n v="0.31819999999999998"/>
    <n v="0.31"/>
    <n v="0.28360000000000002"/>
    <n v="30"/>
    <n v="90"/>
    <n v="120"/>
    <s v="Sunday"/>
    <s v="Mild Cold"/>
    <s v="Normal"/>
    <s v="Medium"/>
    <s v="Afternoon"/>
    <x v="1"/>
  </r>
  <r>
    <n v="961"/>
    <d v="2011-02-12T00:00:00"/>
    <n v="1"/>
    <n v="0"/>
    <n v="2"/>
    <n v="15"/>
    <b v="0"/>
    <n v="6"/>
    <n v="1"/>
    <n v="0.34"/>
    <n v="0.30299999999999999"/>
    <n v="0.28999999999999998"/>
    <n v="0.41789999999999999"/>
    <n v="47"/>
    <n v="127"/>
    <n v="174"/>
    <s v="Sunday"/>
    <s v="Mild Cold"/>
    <s v="Normal"/>
    <s v="High"/>
    <s v="Afternoon"/>
    <x v="1"/>
  </r>
  <r>
    <n v="962"/>
    <d v="2011-02-12T00:00:00"/>
    <n v="1"/>
    <n v="0"/>
    <n v="2"/>
    <n v="16"/>
    <b v="0"/>
    <n v="6"/>
    <n v="1"/>
    <n v="0.34"/>
    <n v="0.30299999999999999"/>
    <n v="0.28999999999999998"/>
    <n v="0.41789999999999999"/>
    <n v="42"/>
    <n v="103"/>
    <n v="145"/>
    <s v="Sunday"/>
    <s v="Mild Cold"/>
    <s v="Normal"/>
    <s v="Medium"/>
    <s v="Afternoon"/>
    <x v="1"/>
  </r>
  <r>
    <n v="963"/>
    <d v="2011-02-12T00:00:00"/>
    <n v="1"/>
    <n v="0"/>
    <n v="2"/>
    <n v="17"/>
    <b v="0"/>
    <n v="6"/>
    <n v="1"/>
    <n v="0.32"/>
    <n v="0.28789999999999999"/>
    <n v="0.31"/>
    <n v="0.52239999999999998"/>
    <n v="24"/>
    <n v="113"/>
    <n v="137"/>
    <s v="Sunday"/>
    <s v="Mild Cold"/>
    <s v="Rush Hour"/>
    <s v="Medium"/>
    <s v="Afternoon"/>
    <x v="1"/>
  </r>
  <r>
    <n v="964"/>
    <d v="2011-02-12T00:00:00"/>
    <n v="1"/>
    <n v="0"/>
    <n v="2"/>
    <n v="18"/>
    <b v="0"/>
    <n v="6"/>
    <n v="1"/>
    <n v="0.28000000000000003"/>
    <n v="0.2576"/>
    <n v="0.38"/>
    <n v="0.32840000000000003"/>
    <n v="4"/>
    <n v="60"/>
    <n v="64"/>
    <s v="Sunday"/>
    <s v="Mild Cold"/>
    <s v="Rush Hour"/>
    <s v="Medium"/>
    <s v="Evening"/>
    <x v="0"/>
  </r>
  <r>
    <n v="965"/>
    <d v="2011-02-12T00:00:00"/>
    <n v="1"/>
    <n v="0"/>
    <n v="2"/>
    <n v="19"/>
    <b v="0"/>
    <n v="6"/>
    <n v="1"/>
    <n v="0.28000000000000003"/>
    <n v="0.2727"/>
    <n v="0.38"/>
    <n v="0.16420000000000001"/>
    <n v="2"/>
    <n v="39"/>
    <n v="41"/>
    <s v="Sunday"/>
    <s v="Mild Cold"/>
    <s v="Rush Hour"/>
    <s v="Low"/>
    <s v="Evening"/>
    <x v="0"/>
  </r>
  <r>
    <n v="966"/>
    <d v="2011-02-12T00:00:00"/>
    <n v="1"/>
    <n v="0"/>
    <n v="2"/>
    <n v="20"/>
    <b v="0"/>
    <n v="6"/>
    <n v="1"/>
    <n v="0.26"/>
    <n v="0.2576"/>
    <n v="0.41"/>
    <n v="0.22389999999999999"/>
    <n v="1"/>
    <n v="39"/>
    <n v="40"/>
    <s v="Sunday"/>
    <s v="Mild Cold"/>
    <s v="Normal"/>
    <s v="Low"/>
    <s v="Evening"/>
    <x v="0"/>
  </r>
  <r>
    <n v="967"/>
    <d v="2011-02-12T00:00:00"/>
    <n v="1"/>
    <n v="0"/>
    <n v="2"/>
    <n v="21"/>
    <b v="0"/>
    <n v="6"/>
    <n v="1"/>
    <n v="0.26"/>
    <n v="0.30299999999999999"/>
    <n v="0.41"/>
    <n v="0"/>
    <n v="9"/>
    <n v="42"/>
    <n v="51"/>
    <s v="Sunday"/>
    <s v="Mild Cold"/>
    <s v="Normal"/>
    <s v="Medium"/>
    <s v="Evening"/>
    <x v="0"/>
  </r>
  <r>
    <n v="968"/>
    <d v="2011-02-12T00:00:00"/>
    <n v="1"/>
    <n v="0"/>
    <n v="2"/>
    <n v="22"/>
    <b v="0"/>
    <n v="6"/>
    <n v="1"/>
    <n v="0.24"/>
    <n v="0.2576"/>
    <n v="0.44"/>
    <n v="8.9599999999999999E-2"/>
    <n v="6"/>
    <n v="39"/>
    <n v="45"/>
    <s v="Sunday"/>
    <s v="Mild Cold"/>
    <s v="Normal"/>
    <s v="Low"/>
    <s v="Evening"/>
    <x v="0"/>
  </r>
  <r>
    <n v="969"/>
    <d v="2011-02-12T00:00:00"/>
    <n v="1"/>
    <n v="0"/>
    <n v="2"/>
    <n v="23"/>
    <b v="0"/>
    <n v="6"/>
    <n v="1"/>
    <n v="0.22"/>
    <n v="0.2273"/>
    <n v="0.51"/>
    <n v="0.1343"/>
    <n v="1"/>
    <n v="31"/>
    <n v="32"/>
    <s v="Sunday"/>
    <s v="Mild Cold"/>
    <s v="Normal"/>
    <s v="Low"/>
    <s v="Evening"/>
    <x v="0"/>
  </r>
  <r>
    <n v="970"/>
    <d v="2011-02-13T00:00:00"/>
    <n v="1"/>
    <n v="0"/>
    <n v="2"/>
    <n v="0"/>
    <b v="0"/>
    <n v="0"/>
    <n v="1"/>
    <n v="0.2"/>
    <n v="0.2273"/>
    <n v="0.64"/>
    <n v="0.1045"/>
    <n v="5"/>
    <n v="34"/>
    <n v="39"/>
    <s v="Monday"/>
    <s v="Mild Cold"/>
    <s v="Normal"/>
    <s v="Low"/>
    <s v="Night"/>
    <x v="0"/>
  </r>
  <r>
    <n v="971"/>
    <d v="2011-02-13T00:00:00"/>
    <n v="1"/>
    <n v="0"/>
    <n v="2"/>
    <n v="1"/>
    <b v="0"/>
    <n v="0"/>
    <n v="1"/>
    <n v="0.2"/>
    <n v="0.2273"/>
    <n v="0.59"/>
    <n v="8.9599999999999999E-2"/>
    <n v="1"/>
    <n v="23"/>
    <n v="24"/>
    <s v="Monday"/>
    <s v="Mild Cold"/>
    <s v="Normal"/>
    <s v="Low"/>
    <s v="Night"/>
    <x v="0"/>
  </r>
  <r>
    <n v="972"/>
    <d v="2011-02-13T00:00:00"/>
    <n v="1"/>
    <n v="0"/>
    <n v="2"/>
    <n v="2"/>
    <b v="0"/>
    <n v="0"/>
    <n v="2"/>
    <n v="0.2"/>
    <n v="0.2273"/>
    <n v="0.75"/>
    <n v="8.9599999999999999E-2"/>
    <n v="1"/>
    <n v="19"/>
    <n v="20"/>
    <s v="Monday"/>
    <s v="More Than Mild"/>
    <s v="Normal"/>
    <s v="Low"/>
    <s v="Night"/>
    <x v="0"/>
  </r>
  <r>
    <n v="973"/>
    <d v="2011-02-13T00:00:00"/>
    <n v="1"/>
    <n v="0"/>
    <n v="2"/>
    <n v="3"/>
    <b v="0"/>
    <n v="0"/>
    <n v="2"/>
    <n v="0.2"/>
    <n v="0.2273"/>
    <n v="0.69"/>
    <n v="0.1045"/>
    <n v="4"/>
    <n v="8"/>
    <n v="12"/>
    <s v="Monday"/>
    <s v="More Than Mild"/>
    <s v="Normal"/>
    <s v="Low"/>
    <s v="Night"/>
    <x v="0"/>
  </r>
  <r>
    <n v="974"/>
    <d v="2011-02-13T00:00:00"/>
    <n v="1"/>
    <n v="0"/>
    <n v="2"/>
    <n v="4"/>
    <b v="0"/>
    <n v="0"/>
    <n v="2"/>
    <n v="0.2"/>
    <n v="0.21210000000000001"/>
    <n v="0.69"/>
    <n v="0.16420000000000001"/>
    <n v="0"/>
    <n v="2"/>
    <n v="2"/>
    <s v="Monday"/>
    <s v="More Than Mild"/>
    <s v="Normal"/>
    <s v="Low"/>
    <s v="Night"/>
    <x v="0"/>
  </r>
  <r>
    <n v="975"/>
    <d v="2011-02-13T00:00:00"/>
    <n v="1"/>
    <n v="0"/>
    <n v="2"/>
    <n v="6"/>
    <b v="0"/>
    <n v="0"/>
    <n v="2"/>
    <n v="0.2"/>
    <n v="0.21210000000000001"/>
    <n v="0.69"/>
    <n v="0.1343"/>
    <n v="2"/>
    <n v="3"/>
    <n v="5"/>
    <s v="Monday"/>
    <s v="More Than Mild"/>
    <s v="Normal"/>
    <s v="Low"/>
    <s v="Morning"/>
    <x v="0"/>
  </r>
  <r>
    <n v="976"/>
    <d v="2011-02-13T00:00:00"/>
    <n v="1"/>
    <n v="0"/>
    <n v="2"/>
    <n v="7"/>
    <b v="0"/>
    <n v="0"/>
    <n v="2"/>
    <n v="0.22"/>
    <n v="0.2727"/>
    <n v="0.55000000000000004"/>
    <n v="0"/>
    <n v="0"/>
    <n v="3"/>
    <n v="3"/>
    <s v="Monday"/>
    <s v="More Than Mild"/>
    <s v="Rush Hour"/>
    <s v="Low"/>
    <s v="Morning"/>
    <x v="0"/>
  </r>
  <r>
    <n v="977"/>
    <d v="2011-02-13T00:00:00"/>
    <n v="1"/>
    <n v="0"/>
    <n v="2"/>
    <n v="8"/>
    <b v="0"/>
    <n v="0"/>
    <n v="2"/>
    <n v="0.22"/>
    <n v="0.2273"/>
    <n v="0.64"/>
    <n v="0.19400000000000001"/>
    <n v="1"/>
    <n v="11"/>
    <n v="12"/>
    <s v="Monday"/>
    <s v="More Than Mild"/>
    <s v="Rush Hour"/>
    <s v="Low"/>
    <s v="Morning"/>
    <x v="0"/>
  </r>
  <r>
    <n v="978"/>
    <d v="2011-02-13T00:00:00"/>
    <n v="1"/>
    <n v="0"/>
    <n v="2"/>
    <n v="9"/>
    <b v="0"/>
    <n v="0"/>
    <n v="2"/>
    <n v="0.24"/>
    <n v="0.2273"/>
    <n v="0.6"/>
    <n v="0.22389999999999999"/>
    <n v="12"/>
    <n v="35"/>
    <n v="47"/>
    <s v="Monday"/>
    <s v="More Than Mild"/>
    <s v="Rush Hour"/>
    <s v="Low"/>
    <s v="Morning"/>
    <x v="0"/>
  </r>
  <r>
    <n v="979"/>
    <d v="2011-02-13T00:00:00"/>
    <n v="1"/>
    <n v="0"/>
    <n v="2"/>
    <n v="10"/>
    <b v="0"/>
    <n v="0"/>
    <n v="1"/>
    <n v="0.3"/>
    <n v="0.2727"/>
    <n v="0.45"/>
    <n v="0.32840000000000003"/>
    <n v="19"/>
    <n v="86"/>
    <n v="105"/>
    <s v="Monday"/>
    <s v="Mild Cold"/>
    <s v="Normal"/>
    <s v="Medium"/>
    <s v="Morning"/>
    <x v="1"/>
  </r>
  <r>
    <n v="980"/>
    <d v="2011-02-13T00:00:00"/>
    <n v="1"/>
    <n v="0"/>
    <n v="2"/>
    <n v="11"/>
    <b v="0"/>
    <n v="0"/>
    <n v="1"/>
    <n v="0.32"/>
    <n v="0.28789999999999999"/>
    <n v="0.39"/>
    <n v="0.44779999999999998"/>
    <n v="26"/>
    <n v="86"/>
    <n v="112"/>
    <s v="Monday"/>
    <s v="Mild Cold"/>
    <s v="Normal"/>
    <s v="Medium"/>
    <s v="Morning"/>
    <x v="1"/>
  </r>
  <r>
    <n v="981"/>
    <d v="2011-02-13T00:00:00"/>
    <n v="1"/>
    <n v="0"/>
    <n v="2"/>
    <n v="12"/>
    <b v="0"/>
    <n v="0"/>
    <n v="1"/>
    <n v="0.36"/>
    <n v="0.31819999999999998"/>
    <n v="0.32"/>
    <n v="0.4627"/>
    <n v="58"/>
    <n v="94"/>
    <n v="152"/>
    <s v="Monday"/>
    <s v="Mild Cold"/>
    <s v="Normal"/>
    <s v="High"/>
    <s v="Afternoon"/>
    <x v="1"/>
  </r>
  <r>
    <n v="982"/>
    <d v="2011-02-13T00:00:00"/>
    <n v="1"/>
    <n v="0"/>
    <n v="2"/>
    <n v="13"/>
    <b v="0"/>
    <n v="0"/>
    <n v="1"/>
    <n v="0.38"/>
    <n v="0.39389999999999997"/>
    <n v="0.28999999999999998"/>
    <n v="0.35820000000000002"/>
    <n v="62"/>
    <n v="92"/>
    <n v="154"/>
    <s v="Monday"/>
    <s v="Mild Cold"/>
    <s v="Normal"/>
    <s v="High"/>
    <s v="Afternoon"/>
    <x v="1"/>
  </r>
  <r>
    <n v="983"/>
    <d v="2011-02-13T00:00:00"/>
    <n v="1"/>
    <n v="0"/>
    <n v="2"/>
    <n v="14"/>
    <b v="0"/>
    <n v="0"/>
    <n v="2"/>
    <n v="0.4"/>
    <n v="0.40910000000000002"/>
    <n v="0.3"/>
    <n v="0.41789999999999999"/>
    <n v="51"/>
    <n v="110"/>
    <n v="161"/>
    <s v="Monday"/>
    <s v="More Than Mild"/>
    <s v="Normal"/>
    <s v="High"/>
    <s v="Afternoon"/>
    <x v="2"/>
  </r>
  <r>
    <n v="984"/>
    <d v="2011-02-13T00:00:00"/>
    <n v="1"/>
    <n v="0"/>
    <n v="2"/>
    <n v="15"/>
    <b v="0"/>
    <n v="0"/>
    <n v="2"/>
    <n v="0.4"/>
    <n v="0.40910000000000002"/>
    <n v="0.3"/>
    <n v="0.29849999999999999"/>
    <n v="40"/>
    <n v="122"/>
    <n v="162"/>
    <s v="Monday"/>
    <s v="More Than Mild"/>
    <s v="Normal"/>
    <s v="High"/>
    <s v="Afternoon"/>
    <x v="2"/>
  </r>
  <r>
    <n v="985"/>
    <d v="2011-02-13T00:00:00"/>
    <n v="1"/>
    <n v="0"/>
    <n v="2"/>
    <n v="16"/>
    <b v="0"/>
    <n v="0"/>
    <n v="2"/>
    <n v="0.42"/>
    <n v="0.42420000000000002"/>
    <n v="0.28000000000000003"/>
    <n v="0.32840000000000003"/>
    <n v="28"/>
    <n v="106"/>
    <n v="134"/>
    <s v="Monday"/>
    <s v="More Than Mild"/>
    <s v="Normal"/>
    <s v="Medium"/>
    <s v="Afternoon"/>
    <x v="2"/>
  </r>
  <r>
    <n v="986"/>
    <d v="2011-02-13T00:00:00"/>
    <n v="1"/>
    <n v="0"/>
    <n v="2"/>
    <n v="17"/>
    <b v="0"/>
    <n v="0"/>
    <n v="1"/>
    <n v="0.42"/>
    <n v="0.42420000000000002"/>
    <n v="0.28000000000000003"/>
    <n v="0.32840000000000003"/>
    <n v="30"/>
    <n v="95"/>
    <n v="125"/>
    <s v="Monday"/>
    <s v="Mild Cold"/>
    <s v="Rush Hour"/>
    <s v="Medium"/>
    <s v="Afternoon"/>
    <x v="2"/>
  </r>
  <r>
    <n v="987"/>
    <d v="2011-02-13T00:00:00"/>
    <n v="1"/>
    <n v="0"/>
    <n v="2"/>
    <n v="18"/>
    <b v="0"/>
    <n v="0"/>
    <n v="1"/>
    <n v="0.4"/>
    <n v="0.40910000000000002"/>
    <n v="0.32"/>
    <n v="0.29849999999999999"/>
    <n v="17"/>
    <n v="78"/>
    <n v="95"/>
    <s v="Monday"/>
    <s v="Mild Cold"/>
    <s v="Rush Hour"/>
    <s v="Medium"/>
    <s v="Evening"/>
    <x v="2"/>
  </r>
  <r>
    <n v="988"/>
    <d v="2011-02-13T00:00:00"/>
    <n v="1"/>
    <n v="0"/>
    <n v="2"/>
    <n v="19"/>
    <b v="0"/>
    <n v="0"/>
    <n v="1"/>
    <n v="0.4"/>
    <n v="0.40910000000000002"/>
    <n v="0.35"/>
    <n v="0.28360000000000002"/>
    <n v="11"/>
    <n v="50"/>
    <n v="61"/>
    <s v="Monday"/>
    <s v="Mild Cold"/>
    <s v="Rush Hour"/>
    <s v="Medium"/>
    <s v="Evening"/>
    <x v="2"/>
  </r>
  <r>
    <n v="989"/>
    <d v="2011-02-13T00:00:00"/>
    <n v="1"/>
    <n v="0"/>
    <n v="2"/>
    <n v="20"/>
    <b v="0"/>
    <n v="0"/>
    <n v="1"/>
    <n v="0.4"/>
    <n v="0.40910000000000002"/>
    <n v="0.35"/>
    <n v="0.32840000000000003"/>
    <n v="15"/>
    <n v="32"/>
    <n v="47"/>
    <s v="Monday"/>
    <s v="Mild Cold"/>
    <s v="Normal"/>
    <s v="Low"/>
    <s v="Evening"/>
    <x v="2"/>
  </r>
  <r>
    <n v="990"/>
    <d v="2011-02-13T00:00:00"/>
    <n v="1"/>
    <n v="0"/>
    <n v="2"/>
    <n v="21"/>
    <b v="0"/>
    <n v="0"/>
    <n v="1"/>
    <n v="0.4"/>
    <n v="0.40910000000000002"/>
    <n v="0.35"/>
    <n v="0.35820000000000002"/>
    <n v="6"/>
    <n v="45"/>
    <n v="51"/>
    <s v="Monday"/>
    <s v="Mild Cold"/>
    <s v="Normal"/>
    <s v="Medium"/>
    <s v="Evening"/>
    <x v="2"/>
  </r>
  <r>
    <n v="991"/>
    <d v="2011-02-13T00:00:00"/>
    <n v="1"/>
    <n v="0"/>
    <n v="2"/>
    <n v="22"/>
    <b v="0"/>
    <n v="0"/>
    <n v="1"/>
    <n v="0.4"/>
    <n v="0.40910000000000002"/>
    <n v="0.35"/>
    <n v="0.29849999999999999"/>
    <n v="5"/>
    <n v="31"/>
    <n v="36"/>
    <s v="Monday"/>
    <s v="Mild Cold"/>
    <s v="Normal"/>
    <s v="Low"/>
    <s v="Evening"/>
    <x v="2"/>
  </r>
  <r>
    <n v="992"/>
    <d v="2011-02-13T00:00:00"/>
    <n v="1"/>
    <n v="0"/>
    <n v="2"/>
    <n v="23"/>
    <b v="0"/>
    <n v="0"/>
    <n v="1"/>
    <n v="0.4"/>
    <n v="0.40910000000000002"/>
    <n v="0.35"/>
    <n v="0.35820000000000002"/>
    <n v="3"/>
    <n v="27"/>
    <n v="30"/>
    <s v="Monday"/>
    <s v="Mild Cold"/>
    <s v="Normal"/>
    <s v="Low"/>
    <s v="Evening"/>
    <x v="2"/>
  </r>
  <r>
    <n v="993"/>
    <d v="2011-02-14T00:00:00"/>
    <n v="1"/>
    <n v="0"/>
    <n v="2"/>
    <n v="0"/>
    <b v="0"/>
    <n v="1"/>
    <n v="1"/>
    <n v="0.38"/>
    <n v="0.39389999999999997"/>
    <n v="0.37"/>
    <n v="0.35820000000000002"/>
    <n v="3"/>
    <n v="8"/>
    <n v="11"/>
    <s v="Tuesday"/>
    <s v="Mild Cold"/>
    <s v="Normal"/>
    <s v="Low"/>
    <s v="Night"/>
    <x v="1"/>
  </r>
  <r>
    <n v="994"/>
    <d v="2011-02-14T00:00:00"/>
    <n v="1"/>
    <n v="0"/>
    <n v="2"/>
    <n v="1"/>
    <b v="0"/>
    <n v="1"/>
    <n v="1"/>
    <n v="0.38"/>
    <n v="0.39389999999999997"/>
    <n v="0.37"/>
    <n v="0.35820000000000002"/>
    <n v="1"/>
    <n v="6"/>
    <n v="7"/>
    <s v="Tuesday"/>
    <s v="Mild Cold"/>
    <s v="Normal"/>
    <s v="Low"/>
    <s v="Night"/>
    <x v="1"/>
  </r>
  <r>
    <n v="995"/>
    <d v="2011-02-14T00:00:00"/>
    <n v="1"/>
    <n v="0"/>
    <n v="2"/>
    <n v="2"/>
    <b v="0"/>
    <n v="1"/>
    <n v="1"/>
    <n v="0.36"/>
    <n v="0.33329999999999999"/>
    <n v="0.4"/>
    <n v="0.29849999999999999"/>
    <n v="0"/>
    <n v="2"/>
    <n v="2"/>
    <s v="Tuesday"/>
    <s v="Mild Cold"/>
    <s v="Normal"/>
    <s v="Low"/>
    <s v="Night"/>
    <x v="1"/>
  </r>
  <r>
    <n v="996"/>
    <d v="2011-02-14T00:00:00"/>
    <n v="1"/>
    <n v="0"/>
    <n v="2"/>
    <n v="3"/>
    <b v="0"/>
    <n v="1"/>
    <n v="1"/>
    <n v="0.34"/>
    <n v="0.31819999999999998"/>
    <n v="0.46"/>
    <n v="0.22389999999999999"/>
    <n v="1"/>
    <n v="1"/>
    <n v="2"/>
    <s v="Tuesday"/>
    <s v="Mild Cold"/>
    <s v="Normal"/>
    <s v="Low"/>
    <s v="Night"/>
    <x v="1"/>
  </r>
  <r>
    <n v="997"/>
    <d v="2011-02-14T00:00:00"/>
    <n v="1"/>
    <n v="0"/>
    <n v="2"/>
    <n v="4"/>
    <b v="0"/>
    <n v="1"/>
    <n v="1"/>
    <n v="0.32"/>
    <n v="0.30299999999999999"/>
    <n v="0.53"/>
    <n v="0.28360000000000002"/>
    <n v="0"/>
    <n v="2"/>
    <n v="2"/>
    <s v="Tuesday"/>
    <s v="Mild Cold"/>
    <s v="Normal"/>
    <s v="Low"/>
    <s v="Night"/>
    <x v="1"/>
  </r>
  <r>
    <n v="998"/>
    <d v="2011-02-14T00:00:00"/>
    <n v="1"/>
    <n v="0"/>
    <n v="2"/>
    <n v="5"/>
    <b v="0"/>
    <n v="1"/>
    <n v="1"/>
    <n v="0.32"/>
    <n v="0.30299999999999999"/>
    <n v="0.53"/>
    <n v="0.28360000000000002"/>
    <n v="0"/>
    <n v="3"/>
    <n v="3"/>
    <s v="Tuesday"/>
    <s v="Mild Cold"/>
    <s v="Normal"/>
    <s v="Low"/>
    <s v="Night"/>
    <x v="1"/>
  </r>
  <r>
    <n v="999"/>
    <d v="2011-02-14T00:00:00"/>
    <n v="1"/>
    <n v="0"/>
    <n v="2"/>
    <n v="6"/>
    <b v="0"/>
    <n v="1"/>
    <n v="1"/>
    <n v="0.34"/>
    <n v="0.30299999999999999"/>
    <n v="0.46"/>
    <n v="0.29849999999999999"/>
    <n v="1"/>
    <n v="25"/>
    <n v="26"/>
    <s v="Tuesday"/>
    <s v="Mild Cold"/>
    <s v="Normal"/>
    <s v="Low"/>
    <s v="Morning"/>
    <x v="1"/>
  </r>
  <r>
    <n v="1000"/>
    <d v="2011-02-14T00:00:00"/>
    <n v="1"/>
    <n v="0"/>
    <n v="2"/>
    <n v="7"/>
    <b v="0"/>
    <n v="1"/>
    <n v="1"/>
    <n v="0.34"/>
    <n v="0.30299999999999999"/>
    <n v="0.46"/>
    <n v="0.29849999999999999"/>
    <n v="2"/>
    <n v="96"/>
    <n v="98"/>
    <s v="Tuesday"/>
    <s v="Mild Cold"/>
    <s v="Rush Hour"/>
    <s v="Medium"/>
    <s v="Morning"/>
    <x v="1"/>
  </r>
  <r>
    <n v="611"/>
    <d v="2011-01-28T00:00:00"/>
    <n v="1"/>
    <n v="0"/>
    <n v="1"/>
    <n v="16"/>
    <b v="0"/>
    <n v="5"/>
    <n v="1"/>
    <n v="0.22"/>
    <n v="0.2727"/>
    <n v="0.8"/>
    <n v="0"/>
    <n v="10"/>
    <n v="70"/>
    <n v="80"/>
    <s v="Saturday"/>
    <s v="Mild Cold"/>
    <s v="Normal"/>
    <s v="Medium"/>
    <s v="Afternoon"/>
    <x v="0"/>
  </r>
  <r>
    <n v="612"/>
    <d v="2011-01-28T00:00:00"/>
    <n v="1"/>
    <n v="0"/>
    <n v="1"/>
    <n v="17"/>
    <b v="0"/>
    <n v="5"/>
    <n v="1"/>
    <n v="0.24"/>
    <n v="0.2424"/>
    <n v="0.75"/>
    <n v="0.1343"/>
    <n v="2"/>
    <n v="147"/>
    <n v="149"/>
    <s v="Saturday"/>
    <s v="Mild Cold"/>
    <s v="Rush Hour"/>
    <s v="Medium"/>
    <s v="Afternoon"/>
    <x v="0"/>
  </r>
  <r>
    <n v="613"/>
    <d v="2011-01-28T00:00:00"/>
    <n v="1"/>
    <n v="0"/>
    <n v="1"/>
    <n v="18"/>
    <b v="0"/>
    <n v="5"/>
    <n v="1"/>
    <n v="0.24"/>
    <n v="0.2273"/>
    <n v="0.75"/>
    <n v="0.19400000000000001"/>
    <n v="2"/>
    <n v="107"/>
    <n v="109"/>
    <s v="Saturday"/>
    <s v="Mild Cold"/>
    <s v="Rush Hour"/>
    <s v="Medium"/>
    <s v="Evening"/>
    <x v="0"/>
  </r>
  <r>
    <n v="614"/>
    <d v="2011-01-28T00:00:00"/>
    <n v="1"/>
    <n v="0"/>
    <n v="1"/>
    <n v="19"/>
    <b v="0"/>
    <n v="5"/>
    <n v="2"/>
    <n v="0.24"/>
    <n v="0.2424"/>
    <n v="0.75"/>
    <n v="0.1343"/>
    <n v="5"/>
    <n v="84"/>
    <n v="89"/>
    <s v="Saturday"/>
    <s v="More Than Mild"/>
    <s v="Rush Hour"/>
    <s v="Medium"/>
    <s v="Evening"/>
    <x v="0"/>
  </r>
  <r>
    <n v="615"/>
    <d v="2011-01-28T00:00:00"/>
    <n v="1"/>
    <n v="0"/>
    <n v="1"/>
    <n v="20"/>
    <b v="0"/>
    <n v="5"/>
    <n v="2"/>
    <n v="0.24"/>
    <n v="0.2273"/>
    <n v="0.7"/>
    <n v="0.19400000000000001"/>
    <n v="1"/>
    <n v="61"/>
    <n v="62"/>
    <s v="Saturday"/>
    <s v="More Than Mild"/>
    <s v="Normal"/>
    <s v="Medium"/>
    <s v="Evening"/>
    <x v="0"/>
  </r>
  <r>
    <n v="616"/>
    <d v="2011-01-28T00:00:00"/>
    <n v="1"/>
    <n v="0"/>
    <n v="1"/>
    <n v="21"/>
    <b v="0"/>
    <n v="5"/>
    <n v="2"/>
    <n v="0.22"/>
    <n v="0.2273"/>
    <n v="0.75"/>
    <n v="0.1343"/>
    <n v="1"/>
    <n v="57"/>
    <n v="58"/>
    <s v="Saturday"/>
    <s v="More Than Mild"/>
    <s v="Normal"/>
    <s v="Medium"/>
    <s v="Evening"/>
    <x v="0"/>
  </r>
  <r>
    <n v="617"/>
    <d v="2011-01-28T00:00:00"/>
    <n v="1"/>
    <n v="0"/>
    <n v="1"/>
    <n v="22"/>
    <b v="0"/>
    <n v="5"/>
    <n v="1"/>
    <n v="0.24"/>
    <n v="0.21210000000000001"/>
    <n v="0.65"/>
    <n v="0.35820000000000002"/>
    <n v="0"/>
    <n v="26"/>
    <n v="26"/>
    <s v="Saturday"/>
    <s v="Mild Cold"/>
    <s v="Normal"/>
    <s v="Low"/>
    <s v="Evening"/>
    <x v="0"/>
  </r>
  <r>
    <n v="618"/>
    <d v="2011-01-28T00:00:00"/>
    <n v="1"/>
    <n v="0"/>
    <n v="1"/>
    <n v="23"/>
    <b v="0"/>
    <n v="5"/>
    <n v="1"/>
    <n v="0.24"/>
    <n v="0.2273"/>
    <n v="0.6"/>
    <n v="0.22389999999999999"/>
    <n v="1"/>
    <n v="22"/>
    <n v="23"/>
    <s v="Saturday"/>
    <s v="Mild Cold"/>
    <s v="Normal"/>
    <s v="Low"/>
    <s v="Evening"/>
    <x v="0"/>
  </r>
  <r>
    <n v="619"/>
    <d v="2011-01-29T00:00:00"/>
    <n v="1"/>
    <n v="0"/>
    <n v="1"/>
    <n v="0"/>
    <b v="0"/>
    <n v="6"/>
    <n v="1"/>
    <n v="0.22"/>
    <n v="0.19700000000000001"/>
    <n v="0.64"/>
    <n v="0.35820000000000002"/>
    <n v="2"/>
    <n v="26"/>
    <n v="28"/>
    <s v="Sunday"/>
    <s v="Mild Cold"/>
    <s v="Normal"/>
    <s v="Low"/>
    <s v="Night"/>
    <x v="0"/>
  </r>
  <r>
    <m/>
    <m/>
    <m/>
    <m/>
    <m/>
    <m/>
    <m/>
    <m/>
    <m/>
    <m/>
    <m/>
    <m/>
    <m/>
    <m/>
    <m/>
    <m/>
    <m/>
    <m/>
    <m/>
    <m/>
    <m/>
    <x v="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d v="2011-01-01T00:00:00"/>
    <n v="1"/>
    <n v="0"/>
    <n v="1"/>
    <x v="0"/>
    <x v="0"/>
    <x v="0"/>
    <n v="1"/>
    <n v="0.24"/>
    <n v="0.28789999999999999"/>
    <n v="0.81"/>
    <n v="0"/>
    <n v="3"/>
    <n v="13"/>
    <n v="16"/>
    <x v="0"/>
    <x v="0"/>
    <x v="0"/>
    <x v="0"/>
    <x v="0"/>
    <x v="0"/>
    <s v="Normal"/>
  </r>
  <r>
    <n v="2"/>
    <d v="2011-01-01T00:00:00"/>
    <n v="1"/>
    <n v="0"/>
    <n v="1"/>
    <x v="1"/>
    <x v="0"/>
    <x v="0"/>
    <n v="1"/>
    <n v="0.22"/>
    <n v="0.2727"/>
    <n v="0.8"/>
    <n v="0"/>
    <n v="8"/>
    <n v="32"/>
    <n v="40"/>
    <x v="0"/>
    <x v="0"/>
    <x v="0"/>
    <x v="0"/>
    <x v="0"/>
    <x v="0"/>
    <s v="Normal"/>
  </r>
  <r>
    <n v="3"/>
    <d v="2011-01-01T00:00:00"/>
    <n v="1"/>
    <n v="0"/>
    <n v="1"/>
    <x v="2"/>
    <x v="0"/>
    <x v="0"/>
    <n v="1"/>
    <n v="0.22"/>
    <n v="0.2727"/>
    <n v="0.8"/>
    <n v="0"/>
    <n v="5"/>
    <n v="27"/>
    <n v="32"/>
    <x v="0"/>
    <x v="0"/>
    <x v="0"/>
    <x v="0"/>
    <x v="0"/>
    <x v="0"/>
    <s v="Normal"/>
  </r>
  <r>
    <n v="4"/>
    <d v="2011-01-01T00:00:00"/>
    <n v="1"/>
    <n v="0"/>
    <n v="1"/>
    <x v="3"/>
    <x v="0"/>
    <x v="0"/>
    <n v="1"/>
    <n v="0.24"/>
    <n v="0.28789999999999999"/>
    <n v="0.75"/>
    <n v="0"/>
    <n v="3"/>
    <n v="10"/>
    <n v="13"/>
    <x v="0"/>
    <x v="0"/>
    <x v="0"/>
    <x v="0"/>
    <x v="0"/>
    <x v="0"/>
    <s v="Normal"/>
  </r>
  <r>
    <n v="5"/>
    <d v="2011-01-01T00:00:00"/>
    <n v="1"/>
    <n v="0"/>
    <n v="1"/>
    <x v="4"/>
    <x v="0"/>
    <x v="0"/>
    <n v="1"/>
    <n v="0.24"/>
    <n v="0.28789999999999999"/>
    <n v="0.75"/>
    <n v="0"/>
    <n v="0"/>
    <n v="1"/>
    <n v="1"/>
    <x v="0"/>
    <x v="0"/>
    <x v="0"/>
    <x v="0"/>
    <x v="0"/>
    <x v="0"/>
    <s v="Normal"/>
  </r>
  <r>
    <n v="6"/>
    <d v="2011-01-01T00:00:00"/>
    <n v="1"/>
    <n v="0"/>
    <n v="1"/>
    <x v="5"/>
    <x v="0"/>
    <x v="0"/>
    <n v="2"/>
    <n v="0.24"/>
    <n v="0.2576"/>
    <n v="0.75"/>
    <n v="8.9599999999999999E-2"/>
    <n v="0"/>
    <n v="1"/>
    <n v="1"/>
    <x v="0"/>
    <x v="1"/>
    <x v="0"/>
    <x v="0"/>
    <x v="0"/>
    <x v="0"/>
    <s v="Normal"/>
  </r>
  <r>
    <n v="7"/>
    <d v="2011-01-01T00:00:00"/>
    <n v="1"/>
    <n v="0"/>
    <n v="1"/>
    <x v="6"/>
    <x v="0"/>
    <x v="0"/>
    <n v="1"/>
    <n v="0.22"/>
    <n v="0.2727"/>
    <n v="0.8"/>
    <n v="0"/>
    <n v="2"/>
    <n v="0"/>
    <n v="2"/>
    <x v="0"/>
    <x v="0"/>
    <x v="0"/>
    <x v="0"/>
    <x v="1"/>
    <x v="0"/>
    <s v="Normal"/>
  </r>
  <r>
    <n v="8"/>
    <d v="2011-01-01T00:00:00"/>
    <n v="1"/>
    <n v="0"/>
    <n v="1"/>
    <x v="7"/>
    <x v="0"/>
    <x v="0"/>
    <n v="1"/>
    <n v="0.2"/>
    <n v="0.2576"/>
    <n v="0.86"/>
    <n v="0"/>
    <n v="1"/>
    <n v="2"/>
    <n v="3"/>
    <x v="0"/>
    <x v="0"/>
    <x v="1"/>
    <x v="0"/>
    <x v="1"/>
    <x v="0"/>
    <s v="Normal"/>
  </r>
  <r>
    <n v="9"/>
    <d v="2011-01-01T00:00:00"/>
    <n v="1"/>
    <n v="0"/>
    <n v="1"/>
    <x v="8"/>
    <x v="0"/>
    <x v="0"/>
    <n v="1"/>
    <n v="0.24"/>
    <n v="0.28789999999999999"/>
    <n v="0.75"/>
    <n v="0"/>
    <n v="1"/>
    <n v="7"/>
    <n v="8"/>
    <x v="0"/>
    <x v="0"/>
    <x v="1"/>
    <x v="0"/>
    <x v="1"/>
    <x v="0"/>
    <s v="Normal"/>
  </r>
  <r>
    <n v="10"/>
    <d v="2011-01-01T00:00:00"/>
    <n v="1"/>
    <n v="0"/>
    <n v="1"/>
    <x v="9"/>
    <x v="0"/>
    <x v="0"/>
    <n v="1"/>
    <n v="0.32"/>
    <n v="0.34849999999999998"/>
    <n v="0.76"/>
    <n v="0"/>
    <n v="8"/>
    <n v="6"/>
    <n v="14"/>
    <x v="0"/>
    <x v="0"/>
    <x v="1"/>
    <x v="0"/>
    <x v="1"/>
    <x v="1"/>
    <s v="Normal"/>
  </r>
  <r>
    <n v="11"/>
    <d v="2011-01-01T00:00:00"/>
    <n v="1"/>
    <n v="0"/>
    <n v="1"/>
    <x v="10"/>
    <x v="0"/>
    <x v="0"/>
    <n v="1"/>
    <n v="0.38"/>
    <n v="0.39389999999999997"/>
    <n v="0.76"/>
    <n v="0.25369999999999998"/>
    <n v="12"/>
    <n v="24"/>
    <n v="36"/>
    <x v="0"/>
    <x v="0"/>
    <x v="0"/>
    <x v="0"/>
    <x v="1"/>
    <x v="1"/>
    <s v="Normal"/>
  </r>
  <r>
    <n v="12"/>
    <d v="2011-01-01T00:00:00"/>
    <n v="1"/>
    <n v="0"/>
    <n v="1"/>
    <x v="11"/>
    <x v="0"/>
    <x v="0"/>
    <n v="1"/>
    <n v="0.36"/>
    <n v="0.33329999999999999"/>
    <n v="0.81"/>
    <n v="0.28360000000000002"/>
    <n v="26"/>
    <n v="30"/>
    <n v="56"/>
    <x v="0"/>
    <x v="0"/>
    <x v="0"/>
    <x v="1"/>
    <x v="1"/>
    <x v="1"/>
    <s v="Normal"/>
  </r>
  <r>
    <n v="13"/>
    <d v="2011-01-01T00:00:00"/>
    <n v="1"/>
    <n v="0"/>
    <n v="1"/>
    <x v="12"/>
    <x v="0"/>
    <x v="0"/>
    <n v="1"/>
    <n v="0.42"/>
    <n v="0.42420000000000002"/>
    <n v="0.77"/>
    <n v="0.28360000000000002"/>
    <n v="29"/>
    <n v="55"/>
    <n v="84"/>
    <x v="0"/>
    <x v="0"/>
    <x v="0"/>
    <x v="1"/>
    <x v="2"/>
    <x v="2"/>
    <s v="Normal"/>
  </r>
  <r>
    <n v="14"/>
    <d v="2011-01-01T00:00:00"/>
    <n v="1"/>
    <n v="0"/>
    <n v="1"/>
    <x v="13"/>
    <x v="0"/>
    <x v="0"/>
    <n v="2"/>
    <n v="0.46"/>
    <n v="0.45450000000000002"/>
    <n v="0.72"/>
    <n v="0.29849999999999999"/>
    <n v="47"/>
    <n v="47"/>
    <n v="94"/>
    <x v="0"/>
    <x v="1"/>
    <x v="0"/>
    <x v="1"/>
    <x v="2"/>
    <x v="2"/>
    <s v="Normal"/>
  </r>
  <r>
    <n v="15"/>
    <d v="2011-01-01T00:00:00"/>
    <n v="1"/>
    <n v="0"/>
    <n v="1"/>
    <x v="14"/>
    <x v="0"/>
    <x v="0"/>
    <n v="2"/>
    <n v="0.46"/>
    <n v="0.45450000000000002"/>
    <n v="0.72"/>
    <n v="0.28360000000000002"/>
    <n v="35"/>
    <n v="71"/>
    <n v="106"/>
    <x v="0"/>
    <x v="1"/>
    <x v="0"/>
    <x v="1"/>
    <x v="2"/>
    <x v="2"/>
    <s v="Normal"/>
  </r>
  <r>
    <n v="16"/>
    <d v="2011-01-01T00:00:00"/>
    <n v="1"/>
    <n v="0"/>
    <n v="1"/>
    <x v="15"/>
    <x v="0"/>
    <x v="0"/>
    <n v="2"/>
    <n v="0.44"/>
    <n v="0.43940000000000001"/>
    <n v="0.77"/>
    <n v="0.29849999999999999"/>
    <n v="40"/>
    <n v="70"/>
    <n v="110"/>
    <x v="0"/>
    <x v="1"/>
    <x v="0"/>
    <x v="1"/>
    <x v="2"/>
    <x v="2"/>
    <s v="Normal"/>
  </r>
  <r>
    <n v="17"/>
    <d v="2011-01-01T00:00:00"/>
    <n v="1"/>
    <n v="0"/>
    <n v="1"/>
    <x v="16"/>
    <x v="0"/>
    <x v="0"/>
    <n v="2"/>
    <n v="0.42"/>
    <n v="0.42420000000000002"/>
    <n v="0.82"/>
    <n v="0.29849999999999999"/>
    <n v="41"/>
    <n v="52"/>
    <n v="93"/>
    <x v="0"/>
    <x v="1"/>
    <x v="0"/>
    <x v="1"/>
    <x v="2"/>
    <x v="2"/>
    <s v="Normal"/>
  </r>
  <r>
    <n v="18"/>
    <d v="2011-01-01T00:00:00"/>
    <n v="1"/>
    <n v="0"/>
    <n v="1"/>
    <x v="17"/>
    <x v="0"/>
    <x v="0"/>
    <n v="2"/>
    <n v="0.44"/>
    <n v="0.34849999999999998"/>
    <n v="0.82"/>
    <n v="0.28360000000000002"/>
    <n v="15"/>
    <n v="52"/>
    <n v="67"/>
    <x v="0"/>
    <x v="1"/>
    <x v="1"/>
    <x v="1"/>
    <x v="2"/>
    <x v="2"/>
    <s v="Normal"/>
  </r>
  <r>
    <n v="19"/>
    <d v="2011-01-01T00:00:00"/>
    <n v="1"/>
    <n v="0"/>
    <n v="1"/>
    <x v="18"/>
    <x v="0"/>
    <x v="0"/>
    <n v="3"/>
    <n v="0.42"/>
    <n v="0.42420000000000002"/>
    <n v="0.88"/>
    <n v="0.25369999999999998"/>
    <n v="9"/>
    <n v="26"/>
    <n v="35"/>
    <x v="0"/>
    <x v="2"/>
    <x v="1"/>
    <x v="0"/>
    <x v="3"/>
    <x v="2"/>
    <s v="Normal"/>
  </r>
  <r>
    <n v="20"/>
    <d v="2011-01-01T00:00:00"/>
    <n v="1"/>
    <n v="0"/>
    <n v="1"/>
    <x v="19"/>
    <x v="0"/>
    <x v="0"/>
    <n v="3"/>
    <n v="0.42"/>
    <n v="0.42420000000000002"/>
    <n v="0.88"/>
    <n v="0.25369999999999998"/>
    <n v="6"/>
    <n v="31"/>
    <n v="37"/>
    <x v="0"/>
    <x v="2"/>
    <x v="1"/>
    <x v="0"/>
    <x v="3"/>
    <x v="2"/>
    <s v="Normal"/>
  </r>
  <r>
    <n v="21"/>
    <d v="2011-01-01T00:00:00"/>
    <n v="1"/>
    <n v="0"/>
    <n v="1"/>
    <x v="20"/>
    <x v="0"/>
    <x v="0"/>
    <n v="2"/>
    <n v="0.4"/>
    <n v="0.40910000000000002"/>
    <n v="0.87"/>
    <n v="0.25369999999999998"/>
    <n v="11"/>
    <n v="25"/>
    <n v="36"/>
    <x v="0"/>
    <x v="1"/>
    <x v="0"/>
    <x v="0"/>
    <x v="3"/>
    <x v="2"/>
    <s v="Normal"/>
  </r>
  <r>
    <n v="22"/>
    <d v="2011-01-01T00:00:00"/>
    <n v="1"/>
    <n v="0"/>
    <n v="1"/>
    <x v="21"/>
    <x v="0"/>
    <x v="0"/>
    <n v="2"/>
    <n v="0.4"/>
    <n v="0.40910000000000002"/>
    <n v="0.87"/>
    <n v="0.19400000000000001"/>
    <n v="3"/>
    <n v="31"/>
    <n v="34"/>
    <x v="0"/>
    <x v="1"/>
    <x v="0"/>
    <x v="0"/>
    <x v="3"/>
    <x v="2"/>
    <s v="Normal"/>
  </r>
  <r>
    <n v="23"/>
    <d v="2011-01-01T00:00:00"/>
    <n v="1"/>
    <n v="0"/>
    <n v="1"/>
    <x v="22"/>
    <x v="0"/>
    <x v="0"/>
    <n v="2"/>
    <n v="0.4"/>
    <n v="0.40910000000000002"/>
    <n v="0.94"/>
    <n v="0.22389999999999999"/>
    <n v="11"/>
    <n v="17"/>
    <n v="28"/>
    <x v="0"/>
    <x v="1"/>
    <x v="0"/>
    <x v="0"/>
    <x v="3"/>
    <x v="2"/>
    <s v="Normal"/>
  </r>
  <r>
    <n v="24"/>
    <d v="2011-01-01T00:00:00"/>
    <n v="1"/>
    <n v="0"/>
    <n v="1"/>
    <x v="23"/>
    <x v="0"/>
    <x v="0"/>
    <n v="2"/>
    <n v="0.46"/>
    <n v="0.43940000000000001"/>
    <n v="0.88"/>
    <n v="0.29849999999999999"/>
    <n v="15"/>
    <n v="24"/>
    <n v="39"/>
    <x v="0"/>
    <x v="1"/>
    <x v="0"/>
    <x v="0"/>
    <x v="3"/>
    <x v="2"/>
    <s v="Normal"/>
  </r>
  <r>
    <n v="25"/>
    <d v="2011-01-02T00:00:00"/>
    <n v="1"/>
    <n v="0"/>
    <n v="1"/>
    <x v="0"/>
    <x v="0"/>
    <x v="1"/>
    <n v="2"/>
    <n v="0.46"/>
    <n v="0.45450000000000002"/>
    <n v="0.88"/>
    <n v="0.29849999999999999"/>
    <n v="4"/>
    <n v="13"/>
    <n v="17"/>
    <x v="1"/>
    <x v="1"/>
    <x v="0"/>
    <x v="0"/>
    <x v="0"/>
    <x v="2"/>
    <s v="Normal"/>
  </r>
  <r>
    <n v="26"/>
    <d v="2011-01-02T00:00:00"/>
    <n v="1"/>
    <n v="0"/>
    <n v="1"/>
    <x v="1"/>
    <x v="0"/>
    <x v="1"/>
    <n v="2"/>
    <n v="0.44"/>
    <n v="0.43940000000000001"/>
    <n v="0.94"/>
    <n v="0.25369999999999998"/>
    <n v="1"/>
    <n v="16"/>
    <n v="17"/>
    <x v="1"/>
    <x v="1"/>
    <x v="0"/>
    <x v="0"/>
    <x v="0"/>
    <x v="2"/>
    <s v="Normal"/>
  </r>
  <r>
    <n v="27"/>
    <d v="2011-01-02T00:00:00"/>
    <n v="1"/>
    <n v="0"/>
    <n v="1"/>
    <x v="2"/>
    <x v="0"/>
    <x v="1"/>
    <n v="2"/>
    <n v="0.42"/>
    <n v="0.42420000000000002"/>
    <n v="1"/>
    <n v="0.28360000000000002"/>
    <n v="1"/>
    <n v="8"/>
    <n v="9"/>
    <x v="1"/>
    <x v="1"/>
    <x v="0"/>
    <x v="0"/>
    <x v="0"/>
    <x v="2"/>
    <s v="Normal"/>
  </r>
  <r>
    <n v="28"/>
    <d v="2011-01-02T00:00:00"/>
    <n v="1"/>
    <n v="0"/>
    <n v="1"/>
    <x v="3"/>
    <x v="0"/>
    <x v="1"/>
    <n v="2"/>
    <n v="0.46"/>
    <n v="0.45450000000000002"/>
    <n v="0.94"/>
    <n v="0.19400000000000001"/>
    <n v="2"/>
    <n v="4"/>
    <n v="6"/>
    <x v="1"/>
    <x v="1"/>
    <x v="0"/>
    <x v="0"/>
    <x v="0"/>
    <x v="2"/>
    <s v="Normal"/>
  </r>
  <r>
    <n v="29"/>
    <d v="2011-01-02T00:00:00"/>
    <n v="1"/>
    <n v="0"/>
    <n v="1"/>
    <x v="4"/>
    <x v="0"/>
    <x v="1"/>
    <n v="2"/>
    <n v="0.46"/>
    <n v="0.40910000000000002"/>
    <n v="0.94"/>
    <n v="0.19400000000000001"/>
    <n v="2"/>
    <n v="1"/>
    <n v="3"/>
    <x v="1"/>
    <x v="1"/>
    <x v="0"/>
    <x v="0"/>
    <x v="0"/>
    <x v="2"/>
    <s v="Normal"/>
  </r>
  <r>
    <n v="30"/>
    <d v="2011-01-02T00:00:00"/>
    <n v="1"/>
    <n v="0"/>
    <n v="1"/>
    <x v="6"/>
    <x v="0"/>
    <x v="1"/>
    <n v="3"/>
    <n v="0.42"/>
    <n v="0.42420000000000002"/>
    <n v="0.77"/>
    <n v="0.29849999999999999"/>
    <n v="0"/>
    <n v="2"/>
    <n v="2"/>
    <x v="1"/>
    <x v="2"/>
    <x v="0"/>
    <x v="0"/>
    <x v="1"/>
    <x v="2"/>
    <s v="Normal"/>
  </r>
  <r>
    <n v="31"/>
    <d v="2011-01-02T00:00:00"/>
    <n v="1"/>
    <n v="0"/>
    <n v="1"/>
    <x v="7"/>
    <x v="0"/>
    <x v="1"/>
    <n v="2"/>
    <n v="0.4"/>
    <n v="0.40910000000000002"/>
    <n v="0.76"/>
    <n v="0.19400000000000001"/>
    <n v="0"/>
    <n v="1"/>
    <n v="1"/>
    <x v="1"/>
    <x v="1"/>
    <x v="1"/>
    <x v="0"/>
    <x v="1"/>
    <x v="2"/>
    <s v="Normal"/>
  </r>
  <r>
    <n v="32"/>
    <d v="2011-01-02T00:00:00"/>
    <n v="1"/>
    <n v="0"/>
    <n v="1"/>
    <x v="8"/>
    <x v="0"/>
    <x v="1"/>
    <n v="3"/>
    <n v="0.4"/>
    <n v="0.40910000000000002"/>
    <n v="0.71"/>
    <n v="0.22389999999999999"/>
    <n v="0"/>
    <n v="8"/>
    <n v="8"/>
    <x v="1"/>
    <x v="2"/>
    <x v="1"/>
    <x v="0"/>
    <x v="1"/>
    <x v="2"/>
    <s v="Normal"/>
  </r>
  <r>
    <n v="33"/>
    <d v="2011-01-02T00:00:00"/>
    <n v="1"/>
    <n v="0"/>
    <n v="1"/>
    <x v="9"/>
    <x v="0"/>
    <x v="1"/>
    <n v="2"/>
    <n v="0.38"/>
    <n v="0.45450000000000002"/>
    <n v="0.76"/>
    <n v="0.22389999999999999"/>
    <n v="1"/>
    <n v="19"/>
    <n v="20"/>
    <x v="1"/>
    <x v="1"/>
    <x v="1"/>
    <x v="0"/>
    <x v="1"/>
    <x v="1"/>
    <s v="Normal"/>
  </r>
  <r>
    <n v="34"/>
    <d v="2011-01-02T00:00:00"/>
    <n v="1"/>
    <n v="0"/>
    <n v="1"/>
    <x v="10"/>
    <x v="0"/>
    <x v="1"/>
    <n v="2"/>
    <n v="0.36"/>
    <n v="0.34849999999999998"/>
    <n v="0.81"/>
    <n v="0.22389999999999999"/>
    <n v="7"/>
    <n v="46"/>
    <n v="53"/>
    <x v="1"/>
    <x v="1"/>
    <x v="0"/>
    <x v="1"/>
    <x v="1"/>
    <x v="1"/>
    <s v="Normal"/>
  </r>
  <r>
    <n v="35"/>
    <d v="2011-01-02T00:00:00"/>
    <n v="1"/>
    <n v="0"/>
    <n v="1"/>
    <x v="11"/>
    <x v="0"/>
    <x v="1"/>
    <n v="2"/>
    <n v="0.36"/>
    <n v="0.33329999999999999"/>
    <n v="0.71"/>
    <n v="0.25369999999999998"/>
    <n v="16"/>
    <n v="54"/>
    <n v="70"/>
    <x v="1"/>
    <x v="1"/>
    <x v="0"/>
    <x v="1"/>
    <x v="1"/>
    <x v="1"/>
    <s v="Normal"/>
  </r>
  <r>
    <n v="36"/>
    <d v="2011-01-02T00:00:00"/>
    <n v="1"/>
    <n v="0"/>
    <n v="1"/>
    <x v="12"/>
    <x v="0"/>
    <x v="1"/>
    <n v="2"/>
    <n v="0.36"/>
    <n v="0.33329999999999999"/>
    <n v="0.66"/>
    <n v="0.29849999999999999"/>
    <n v="20"/>
    <n v="73"/>
    <n v="93"/>
    <x v="1"/>
    <x v="1"/>
    <x v="0"/>
    <x v="1"/>
    <x v="2"/>
    <x v="1"/>
    <s v="Normal"/>
  </r>
  <r>
    <n v="37"/>
    <d v="2011-01-02T00:00:00"/>
    <n v="1"/>
    <n v="0"/>
    <n v="1"/>
    <x v="13"/>
    <x v="0"/>
    <x v="1"/>
    <n v="2"/>
    <n v="0.36"/>
    <n v="0.34849999999999998"/>
    <n v="0.66"/>
    <n v="0.1343"/>
    <n v="11"/>
    <n v="64"/>
    <n v="75"/>
    <x v="1"/>
    <x v="1"/>
    <x v="0"/>
    <x v="1"/>
    <x v="2"/>
    <x v="1"/>
    <s v="Normal"/>
  </r>
  <r>
    <n v="38"/>
    <d v="2011-01-02T00:00:00"/>
    <n v="1"/>
    <n v="0"/>
    <n v="1"/>
    <x v="14"/>
    <x v="0"/>
    <x v="1"/>
    <n v="3"/>
    <n v="0.36"/>
    <n v="0.42420000000000002"/>
    <n v="0.76"/>
    <n v="0.19400000000000001"/>
    <n v="4"/>
    <n v="55"/>
    <n v="59"/>
    <x v="1"/>
    <x v="2"/>
    <x v="0"/>
    <x v="1"/>
    <x v="2"/>
    <x v="1"/>
    <s v="Normal"/>
  </r>
  <r>
    <n v="39"/>
    <d v="2011-01-02T00:00:00"/>
    <n v="1"/>
    <n v="0"/>
    <n v="1"/>
    <x v="15"/>
    <x v="0"/>
    <x v="1"/>
    <n v="3"/>
    <n v="0.34"/>
    <n v="0.33329999999999999"/>
    <n v="0.81"/>
    <n v="0.16420000000000001"/>
    <n v="19"/>
    <n v="55"/>
    <n v="74"/>
    <x v="1"/>
    <x v="2"/>
    <x v="0"/>
    <x v="1"/>
    <x v="2"/>
    <x v="1"/>
    <s v="Normal"/>
  </r>
  <r>
    <n v="40"/>
    <d v="2011-01-02T00:00:00"/>
    <n v="1"/>
    <n v="0"/>
    <n v="1"/>
    <x v="16"/>
    <x v="0"/>
    <x v="1"/>
    <n v="3"/>
    <n v="0.34"/>
    <n v="0.33329999999999999"/>
    <n v="0.71"/>
    <n v="0.16420000000000001"/>
    <n v="9"/>
    <n v="67"/>
    <n v="76"/>
    <x v="1"/>
    <x v="2"/>
    <x v="0"/>
    <x v="1"/>
    <x v="2"/>
    <x v="1"/>
    <s v="Normal"/>
  </r>
  <r>
    <n v="41"/>
    <d v="2011-01-02T00:00:00"/>
    <n v="1"/>
    <n v="0"/>
    <n v="1"/>
    <x v="17"/>
    <x v="0"/>
    <x v="1"/>
    <n v="1"/>
    <n v="0.34"/>
    <n v="0.33329999999999999"/>
    <n v="0.56999999999999995"/>
    <n v="0.19400000000000001"/>
    <n v="7"/>
    <n v="58"/>
    <n v="65"/>
    <x v="1"/>
    <x v="0"/>
    <x v="1"/>
    <x v="1"/>
    <x v="2"/>
    <x v="1"/>
    <s v="Normal"/>
  </r>
  <r>
    <n v="42"/>
    <d v="2011-01-02T00:00:00"/>
    <n v="1"/>
    <n v="0"/>
    <n v="1"/>
    <x v="18"/>
    <x v="0"/>
    <x v="1"/>
    <n v="2"/>
    <n v="0.36"/>
    <n v="0.33329999999999999"/>
    <n v="0.46"/>
    <n v="0.32840000000000003"/>
    <n v="10"/>
    <n v="43"/>
    <n v="53"/>
    <x v="1"/>
    <x v="1"/>
    <x v="1"/>
    <x v="1"/>
    <x v="3"/>
    <x v="1"/>
    <s v="Normal"/>
  </r>
  <r>
    <n v="43"/>
    <d v="2011-01-02T00:00:00"/>
    <n v="1"/>
    <n v="0"/>
    <n v="1"/>
    <x v="19"/>
    <x v="0"/>
    <x v="1"/>
    <n v="1"/>
    <n v="0.32"/>
    <n v="0.28789999999999999"/>
    <n v="0.42"/>
    <n v="0.44779999999999998"/>
    <n v="1"/>
    <n v="29"/>
    <n v="30"/>
    <x v="1"/>
    <x v="0"/>
    <x v="1"/>
    <x v="0"/>
    <x v="3"/>
    <x v="1"/>
    <s v="Normal"/>
  </r>
  <r>
    <n v="44"/>
    <d v="2011-01-02T00:00:00"/>
    <n v="1"/>
    <n v="0"/>
    <n v="1"/>
    <x v="20"/>
    <x v="0"/>
    <x v="1"/>
    <n v="1"/>
    <n v="0.3"/>
    <n v="0.33329999999999999"/>
    <n v="0.39"/>
    <n v="0.35820000000000002"/>
    <n v="5"/>
    <n v="17"/>
    <n v="22"/>
    <x v="1"/>
    <x v="0"/>
    <x v="0"/>
    <x v="0"/>
    <x v="3"/>
    <x v="1"/>
    <s v="Normal"/>
  </r>
  <r>
    <n v="45"/>
    <d v="2011-01-02T00:00:00"/>
    <n v="1"/>
    <n v="0"/>
    <n v="1"/>
    <x v="21"/>
    <x v="0"/>
    <x v="1"/>
    <n v="1"/>
    <n v="0.26"/>
    <n v="0.2273"/>
    <n v="0.44"/>
    <n v="0.32840000000000003"/>
    <n v="11"/>
    <n v="20"/>
    <n v="31"/>
    <x v="1"/>
    <x v="0"/>
    <x v="0"/>
    <x v="0"/>
    <x v="3"/>
    <x v="0"/>
    <s v="Normal"/>
  </r>
  <r>
    <n v="46"/>
    <d v="2011-01-02T00:00:00"/>
    <n v="1"/>
    <n v="0"/>
    <n v="1"/>
    <x v="22"/>
    <x v="0"/>
    <x v="1"/>
    <n v="1"/>
    <n v="0.24"/>
    <n v="0.21210000000000001"/>
    <n v="0.44"/>
    <n v="0.29849999999999999"/>
    <n v="0"/>
    <n v="9"/>
    <n v="9"/>
    <x v="1"/>
    <x v="0"/>
    <x v="0"/>
    <x v="0"/>
    <x v="3"/>
    <x v="0"/>
    <s v="Normal"/>
  </r>
  <r>
    <n v="47"/>
    <d v="2011-01-02T00:00:00"/>
    <n v="1"/>
    <n v="0"/>
    <n v="1"/>
    <x v="23"/>
    <x v="0"/>
    <x v="1"/>
    <n v="1"/>
    <n v="0.22"/>
    <n v="0.2273"/>
    <n v="0.47"/>
    <n v="0.16420000000000001"/>
    <n v="0"/>
    <n v="8"/>
    <n v="8"/>
    <x v="1"/>
    <x v="0"/>
    <x v="0"/>
    <x v="0"/>
    <x v="3"/>
    <x v="0"/>
    <s v="Normal"/>
  </r>
  <r>
    <n v="48"/>
    <d v="2011-01-03T00:00:00"/>
    <n v="1"/>
    <n v="0"/>
    <n v="1"/>
    <x v="0"/>
    <x v="0"/>
    <x v="2"/>
    <n v="1"/>
    <n v="0.22"/>
    <n v="0.19700000000000001"/>
    <n v="0.44"/>
    <n v="0.35820000000000002"/>
    <n v="0"/>
    <n v="5"/>
    <n v="5"/>
    <x v="2"/>
    <x v="0"/>
    <x v="0"/>
    <x v="0"/>
    <x v="0"/>
    <x v="0"/>
    <s v="Normal"/>
  </r>
  <r>
    <n v="49"/>
    <d v="2011-01-03T00:00:00"/>
    <n v="1"/>
    <n v="0"/>
    <n v="1"/>
    <x v="1"/>
    <x v="0"/>
    <x v="2"/>
    <n v="1"/>
    <n v="0.2"/>
    <n v="0.33329999999999999"/>
    <n v="0.44"/>
    <n v="0.41789999999999999"/>
    <n v="0"/>
    <n v="2"/>
    <n v="2"/>
    <x v="2"/>
    <x v="0"/>
    <x v="0"/>
    <x v="0"/>
    <x v="0"/>
    <x v="0"/>
    <s v="Normal"/>
  </r>
  <r>
    <n v="50"/>
    <d v="2011-01-03T00:00:00"/>
    <n v="1"/>
    <n v="0"/>
    <n v="1"/>
    <x v="4"/>
    <x v="0"/>
    <x v="2"/>
    <n v="1"/>
    <n v="0.16"/>
    <n v="0.13639999999999999"/>
    <n v="0.47"/>
    <n v="0.3881"/>
    <n v="0"/>
    <n v="1"/>
    <n v="1"/>
    <x v="2"/>
    <x v="0"/>
    <x v="0"/>
    <x v="0"/>
    <x v="0"/>
    <x v="3"/>
    <s v="Normal"/>
  </r>
  <r>
    <n v="51"/>
    <d v="2011-01-03T00:00:00"/>
    <n v="1"/>
    <n v="0"/>
    <n v="1"/>
    <x v="5"/>
    <x v="0"/>
    <x v="2"/>
    <n v="1"/>
    <n v="0.16"/>
    <n v="0.13639999999999999"/>
    <n v="0.47"/>
    <n v="0.28360000000000002"/>
    <n v="0"/>
    <n v="3"/>
    <n v="3"/>
    <x v="2"/>
    <x v="0"/>
    <x v="0"/>
    <x v="0"/>
    <x v="0"/>
    <x v="3"/>
    <s v="Normal"/>
  </r>
  <r>
    <n v="52"/>
    <d v="2011-01-03T00:00:00"/>
    <n v="1"/>
    <n v="0"/>
    <n v="1"/>
    <x v="6"/>
    <x v="0"/>
    <x v="2"/>
    <n v="1"/>
    <n v="0.14000000000000001"/>
    <n v="0.1061"/>
    <n v="0.5"/>
    <n v="0.3881"/>
    <n v="0"/>
    <n v="30"/>
    <n v="30"/>
    <x v="2"/>
    <x v="0"/>
    <x v="0"/>
    <x v="0"/>
    <x v="1"/>
    <x v="3"/>
    <s v="Normal"/>
  </r>
  <r>
    <n v="53"/>
    <d v="2011-01-03T00:00:00"/>
    <n v="1"/>
    <n v="0"/>
    <n v="1"/>
    <x v="7"/>
    <x v="0"/>
    <x v="2"/>
    <n v="1"/>
    <n v="0.14000000000000001"/>
    <n v="0.13639999999999999"/>
    <n v="0.5"/>
    <n v="0.19400000000000001"/>
    <n v="1"/>
    <n v="63"/>
    <n v="64"/>
    <x v="2"/>
    <x v="0"/>
    <x v="1"/>
    <x v="1"/>
    <x v="1"/>
    <x v="3"/>
    <s v="Normal"/>
  </r>
  <r>
    <n v="54"/>
    <d v="2011-01-03T00:00:00"/>
    <n v="1"/>
    <n v="0"/>
    <n v="1"/>
    <x v="8"/>
    <x v="0"/>
    <x v="2"/>
    <n v="1"/>
    <n v="0.14000000000000001"/>
    <n v="0.1212"/>
    <n v="0.5"/>
    <n v="0.28360000000000002"/>
    <n v="1"/>
    <n v="153"/>
    <n v="154"/>
    <x v="2"/>
    <x v="0"/>
    <x v="1"/>
    <x v="2"/>
    <x v="1"/>
    <x v="3"/>
    <s v="Normal"/>
  </r>
  <r>
    <n v="55"/>
    <d v="2011-01-03T00:00:00"/>
    <n v="1"/>
    <n v="0"/>
    <n v="1"/>
    <x v="9"/>
    <x v="0"/>
    <x v="2"/>
    <n v="1"/>
    <n v="0.16"/>
    <n v="0.13639999999999999"/>
    <n v="0.43"/>
    <n v="0.3881"/>
    <n v="7"/>
    <n v="81"/>
    <n v="88"/>
    <x v="2"/>
    <x v="0"/>
    <x v="1"/>
    <x v="1"/>
    <x v="1"/>
    <x v="3"/>
    <s v="Normal"/>
  </r>
  <r>
    <n v="56"/>
    <d v="2011-01-03T00:00:00"/>
    <n v="1"/>
    <n v="0"/>
    <n v="1"/>
    <x v="10"/>
    <x v="0"/>
    <x v="2"/>
    <n v="1"/>
    <n v="0.18"/>
    <n v="0.16669999999999999"/>
    <n v="0.43"/>
    <n v="0.25369999999999998"/>
    <n v="11"/>
    <n v="33"/>
    <n v="44"/>
    <x v="2"/>
    <x v="0"/>
    <x v="0"/>
    <x v="0"/>
    <x v="1"/>
    <x v="3"/>
    <s v="Normal"/>
  </r>
  <r>
    <n v="57"/>
    <d v="2011-01-03T00:00:00"/>
    <n v="1"/>
    <n v="0"/>
    <n v="1"/>
    <x v="11"/>
    <x v="0"/>
    <x v="2"/>
    <n v="1"/>
    <n v="0.2"/>
    <n v="0.18179999999999999"/>
    <n v="0.4"/>
    <n v="0.32840000000000003"/>
    <n v="10"/>
    <n v="41"/>
    <n v="51"/>
    <x v="2"/>
    <x v="0"/>
    <x v="0"/>
    <x v="1"/>
    <x v="1"/>
    <x v="0"/>
    <s v="Normal"/>
  </r>
  <r>
    <n v="58"/>
    <d v="2011-01-03T00:00:00"/>
    <n v="1"/>
    <n v="0"/>
    <n v="1"/>
    <x v="12"/>
    <x v="0"/>
    <x v="2"/>
    <n v="1"/>
    <n v="0.22"/>
    <n v="0.21210000000000001"/>
    <n v="0.35"/>
    <n v="0.29849999999999999"/>
    <n v="13"/>
    <n v="48"/>
    <n v="61"/>
    <x v="2"/>
    <x v="0"/>
    <x v="0"/>
    <x v="1"/>
    <x v="2"/>
    <x v="0"/>
    <s v="Normal"/>
  </r>
  <r>
    <n v="59"/>
    <d v="2011-01-03T00:00:00"/>
    <n v="1"/>
    <n v="0"/>
    <n v="1"/>
    <x v="13"/>
    <x v="0"/>
    <x v="2"/>
    <n v="1"/>
    <n v="0.24"/>
    <n v="0.13639999999999999"/>
    <n v="0.35"/>
    <n v="0.28360000000000002"/>
    <n v="8"/>
    <n v="53"/>
    <n v="61"/>
    <x v="2"/>
    <x v="0"/>
    <x v="0"/>
    <x v="1"/>
    <x v="2"/>
    <x v="0"/>
    <s v="Normal"/>
  </r>
  <r>
    <n v="60"/>
    <d v="2011-01-03T00:00:00"/>
    <n v="1"/>
    <n v="0"/>
    <n v="1"/>
    <x v="14"/>
    <x v="0"/>
    <x v="2"/>
    <n v="1"/>
    <n v="0.26"/>
    <n v="0.2424"/>
    <n v="0.3"/>
    <n v="0.28360000000000002"/>
    <n v="11"/>
    <n v="66"/>
    <n v="77"/>
    <x v="2"/>
    <x v="0"/>
    <x v="0"/>
    <x v="1"/>
    <x v="2"/>
    <x v="0"/>
    <s v="Normal"/>
  </r>
  <r>
    <n v="61"/>
    <d v="2011-01-03T00:00:00"/>
    <n v="1"/>
    <n v="0"/>
    <n v="1"/>
    <x v="15"/>
    <x v="0"/>
    <x v="2"/>
    <n v="1"/>
    <n v="0.26"/>
    <n v="0.2424"/>
    <n v="0.3"/>
    <n v="0.25369999999999998"/>
    <n v="14"/>
    <n v="58"/>
    <n v="72"/>
    <x v="2"/>
    <x v="0"/>
    <x v="0"/>
    <x v="1"/>
    <x v="2"/>
    <x v="0"/>
    <s v="Normal"/>
  </r>
  <r>
    <n v="62"/>
    <d v="2011-01-03T00:00:00"/>
    <n v="1"/>
    <n v="0"/>
    <n v="1"/>
    <x v="16"/>
    <x v="0"/>
    <x v="2"/>
    <n v="1"/>
    <n v="0.26"/>
    <n v="0.2424"/>
    <n v="0.3"/>
    <n v="0.25369999999999998"/>
    <n v="9"/>
    <n v="67"/>
    <n v="76"/>
    <x v="2"/>
    <x v="0"/>
    <x v="0"/>
    <x v="1"/>
    <x v="2"/>
    <x v="0"/>
    <s v="Normal"/>
  </r>
  <r>
    <n v="63"/>
    <d v="2011-01-03T00:00:00"/>
    <n v="1"/>
    <n v="0"/>
    <n v="1"/>
    <x v="17"/>
    <x v="0"/>
    <x v="2"/>
    <n v="1"/>
    <n v="0.24"/>
    <n v="0.2273"/>
    <n v="0.3"/>
    <n v="0.22389999999999999"/>
    <n v="11"/>
    <n v="146"/>
    <n v="157"/>
    <x v="2"/>
    <x v="0"/>
    <x v="1"/>
    <x v="2"/>
    <x v="2"/>
    <x v="0"/>
    <s v="Normal"/>
  </r>
  <r>
    <n v="64"/>
    <d v="2011-01-03T00:00:00"/>
    <n v="1"/>
    <n v="0"/>
    <n v="1"/>
    <x v="18"/>
    <x v="0"/>
    <x v="2"/>
    <n v="1"/>
    <n v="0.24"/>
    <n v="0.2576"/>
    <n v="0.32"/>
    <n v="0.1045"/>
    <n v="9"/>
    <n v="148"/>
    <n v="157"/>
    <x v="2"/>
    <x v="0"/>
    <x v="1"/>
    <x v="2"/>
    <x v="3"/>
    <x v="0"/>
    <s v="Normal"/>
  </r>
  <r>
    <n v="65"/>
    <d v="2011-01-03T00:00:00"/>
    <n v="1"/>
    <n v="0"/>
    <n v="1"/>
    <x v="19"/>
    <x v="0"/>
    <x v="2"/>
    <n v="1"/>
    <n v="0.2"/>
    <n v="0.2576"/>
    <n v="0.47"/>
    <n v="0"/>
    <n v="8"/>
    <n v="102"/>
    <n v="110"/>
    <x v="2"/>
    <x v="0"/>
    <x v="1"/>
    <x v="1"/>
    <x v="3"/>
    <x v="0"/>
    <s v="Normal"/>
  </r>
  <r>
    <n v="66"/>
    <d v="2011-01-03T00:00:00"/>
    <n v="1"/>
    <n v="0"/>
    <n v="1"/>
    <x v="20"/>
    <x v="0"/>
    <x v="2"/>
    <n v="1"/>
    <n v="0.2"/>
    <n v="0.21210000000000001"/>
    <n v="0.47"/>
    <n v="0.1045"/>
    <n v="3"/>
    <n v="49"/>
    <n v="52"/>
    <x v="2"/>
    <x v="0"/>
    <x v="0"/>
    <x v="1"/>
    <x v="3"/>
    <x v="0"/>
    <s v="Normal"/>
  </r>
  <r>
    <n v="67"/>
    <d v="2011-01-03T00:00:00"/>
    <n v="1"/>
    <n v="0"/>
    <n v="1"/>
    <x v="21"/>
    <x v="0"/>
    <x v="2"/>
    <n v="1"/>
    <n v="0.18"/>
    <n v="0.19700000000000001"/>
    <n v="0.64"/>
    <n v="0.1343"/>
    <n v="3"/>
    <n v="49"/>
    <n v="52"/>
    <x v="2"/>
    <x v="0"/>
    <x v="0"/>
    <x v="1"/>
    <x v="3"/>
    <x v="3"/>
    <s v="Normal"/>
  </r>
  <r>
    <n v="68"/>
    <d v="2011-01-03T00:00:00"/>
    <n v="1"/>
    <n v="0"/>
    <n v="1"/>
    <x v="22"/>
    <x v="0"/>
    <x v="2"/>
    <n v="1"/>
    <n v="0.14000000000000001"/>
    <n v="0.1515"/>
    <n v="0.69"/>
    <n v="0.1343"/>
    <n v="0"/>
    <n v="20"/>
    <n v="20"/>
    <x v="2"/>
    <x v="0"/>
    <x v="0"/>
    <x v="0"/>
    <x v="3"/>
    <x v="3"/>
    <s v="Normal"/>
  </r>
  <r>
    <n v="69"/>
    <d v="2011-01-03T00:00:00"/>
    <n v="1"/>
    <n v="0"/>
    <n v="1"/>
    <x v="23"/>
    <x v="0"/>
    <x v="2"/>
    <n v="1"/>
    <n v="0.18"/>
    <n v="0.21210000000000001"/>
    <n v="0.55000000000000004"/>
    <n v="0.1045"/>
    <n v="1"/>
    <n v="11"/>
    <n v="12"/>
    <x v="2"/>
    <x v="0"/>
    <x v="0"/>
    <x v="0"/>
    <x v="3"/>
    <x v="3"/>
    <s v="Normal"/>
  </r>
  <r>
    <n v="70"/>
    <d v="2011-01-04T00:00:00"/>
    <n v="1"/>
    <n v="0"/>
    <n v="1"/>
    <x v="0"/>
    <x v="0"/>
    <x v="3"/>
    <n v="1"/>
    <n v="0.16"/>
    <n v="0.2424"/>
    <n v="0.55000000000000004"/>
    <n v="0.1045"/>
    <n v="0"/>
    <n v="5"/>
    <n v="5"/>
    <x v="3"/>
    <x v="0"/>
    <x v="0"/>
    <x v="0"/>
    <x v="0"/>
    <x v="3"/>
    <s v="Normal"/>
  </r>
  <r>
    <n v="71"/>
    <d v="2011-01-04T00:00:00"/>
    <n v="1"/>
    <n v="0"/>
    <n v="1"/>
    <x v="1"/>
    <x v="0"/>
    <x v="3"/>
    <n v="1"/>
    <n v="0.16"/>
    <n v="0.18179999999999999"/>
    <n v="0.59"/>
    <n v="0.1045"/>
    <n v="0"/>
    <n v="2"/>
    <n v="2"/>
    <x v="3"/>
    <x v="0"/>
    <x v="0"/>
    <x v="0"/>
    <x v="0"/>
    <x v="3"/>
    <s v="Normal"/>
  </r>
  <r>
    <n v="72"/>
    <d v="2011-01-04T00:00:00"/>
    <n v="1"/>
    <n v="0"/>
    <n v="1"/>
    <x v="2"/>
    <x v="0"/>
    <x v="3"/>
    <n v="1"/>
    <n v="0.14000000000000001"/>
    <n v="0.1515"/>
    <n v="0.63"/>
    <n v="0.1343"/>
    <n v="0"/>
    <n v="1"/>
    <n v="1"/>
    <x v="3"/>
    <x v="0"/>
    <x v="0"/>
    <x v="0"/>
    <x v="0"/>
    <x v="3"/>
    <s v="Normal"/>
  </r>
  <r>
    <n v="73"/>
    <d v="2011-01-04T00:00:00"/>
    <n v="1"/>
    <n v="0"/>
    <n v="1"/>
    <x v="4"/>
    <x v="0"/>
    <x v="3"/>
    <n v="1"/>
    <n v="0.14000000000000001"/>
    <n v="0.18179999999999999"/>
    <n v="0.63"/>
    <n v="8.9599999999999999E-2"/>
    <n v="0"/>
    <n v="2"/>
    <n v="2"/>
    <x v="3"/>
    <x v="0"/>
    <x v="0"/>
    <x v="0"/>
    <x v="0"/>
    <x v="3"/>
    <s v="Normal"/>
  </r>
  <r>
    <n v="74"/>
    <d v="2011-01-04T00:00:00"/>
    <n v="1"/>
    <n v="0"/>
    <n v="1"/>
    <x v="5"/>
    <x v="0"/>
    <x v="3"/>
    <n v="1"/>
    <n v="0.12"/>
    <n v="0.1515"/>
    <n v="0.68"/>
    <n v="0.1045"/>
    <n v="0"/>
    <n v="4"/>
    <n v="4"/>
    <x v="3"/>
    <x v="0"/>
    <x v="0"/>
    <x v="0"/>
    <x v="0"/>
    <x v="3"/>
    <s v="Normal"/>
  </r>
  <r>
    <n v="75"/>
    <d v="2011-01-04T00:00:00"/>
    <n v="1"/>
    <n v="0"/>
    <n v="1"/>
    <x v="6"/>
    <x v="0"/>
    <x v="3"/>
    <n v="1"/>
    <n v="0.12"/>
    <n v="0.1515"/>
    <n v="0.74"/>
    <n v="0.1045"/>
    <n v="0"/>
    <n v="36"/>
    <n v="36"/>
    <x v="3"/>
    <x v="0"/>
    <x v="0"/>
    <x v="0"/>
    <x v="1"/>
    <x v="3"/>
    <s v="Normal"/>
  </r>
  <r>
    <n v="76"/>
    <d v="2011-01-04T00:00:00"/>
    <n v="1"/>
    <n v="0"/>
    <n v="1"/>
    <x v="7"/>
    <x v="0"/>
    <x v="3"/>
    <n v="1"/>
    <n v="0.12"/>
    <n v="0.1515"/>
    <n v="0.74"/>
    <n v="0.1343"/>
    <n v="2"/>
    <n v="92"/>
    <n v="94"/>
    <x v="3"/>
    <x v="0"/>
    <x v="1"/>
    <x v="1"/>
    <x v="1"/>
    <x v="3"/>
    <s v="Normal"/>
  </r>
  <r>
    <n v="77"/>
    <d v="2011-01-04T00:00:00"/>
    <n v="1"/>
    <n v="0"/>
    <n v="1"/>
    <x v="8"/>
    <x v="0"/>
    <x v="3"/>
    <n v="1"/>
    <n v="0.14000000000000001"/>
    <n v="0.1515"/>
    <n v="0.69"/>
    <n v="0.16420000000000001"/>
    <n v="2"/>
    <n v="177"/>
    <n v="179"/>
    <x v="3"/>
    <x v="0"/>
    <x v="1"/>
    <x v="2"/>
    <x v="1"/>
    <x v="3"/>
    <s v="⬆ Spike"/>
  </r>
  <r>
    <n v="78"/>
    <d v="2011-01-04T00:00:00"/>
    <n v="1"/>
    <n v="0"/>
    <n v="1"/>
    <x v="9"/>
    <x v="0"/>
    <x v="3"/>
    <n v="1"/>
    <n v="0.16"/>
    <n v="0.1515"/>
    <n v="0.64"/>
    <n v="0.22389999999999999"/>
    <n v="2"/>
    <n v="98"/>
    <n v="100"/>
    <x v="3"/>
    <x v="0"/>
    <x v="1"/>
    <x v="1"/>
    <x v="1"/>
    <x v="3"/>
    <s v="Normal"/>
  </r>
  <r>
    <n v="79"/>
    <d v="2011-01-04T00:00:00"/>
    <n v="1"/>
    <n v="0"/>
    <n v="1"/>
    <x v="10"/>
    <x v="0"/>
    <x v="3"/>
    <n v="2"/>
    <n v="0.16"/>
    <n v="0.13639999999999999"/>
    <n v="0.69"/>
    <n v="0.32840000000000003"/>
    <n v="5"/>
    <n v="37"/>
    <n v="42"/>
    <x v="3"/>
    <x v="1"/>
    <x v="0"/>
    <x v="0"/>
    <x v="1"/>
    <x v="3"/>
    <s v="Normal"/>
  </r>
  <r>
    <n v="80"/>
    <d v="2011-01-04T00:00:00"/>
    <n v="1"/>
    <n v="0"/>
    <n v="1"/>
    <x v="11"/>
    <x v="0"/>
    <x v="3"/>
    <n v="1"/>
    <n v="0.22"/>
    <n v="0.21210000000000001"/>
    <n v="0.51"/>
    <n v="0.29849999999999999"/>
    <n v="7"/>
    <n v="50"/>
    <n v="57"/>
    <x v="3"/>
    <x v="0"/>
    <x v="0"/>
    <x v="1"/>
    <x v="1"/>
    <x v="0"/>
    <s v="Normal"/>
  </r>
  <r>
    <n v="81"/>
    <d v="2011-01-04T00:00:00"/>
    <n v="1"/>
    <n v="0"/>
    <n v="1"/>
    <x v="12"/>
    <x v="0"/>
    <x v="3"/>
    <n v="1"/>
    <n v="0.22"/>
    <n v="0.2273"/>
    <n v="0.51"/>
    <n v="0.16420000000000001"/>
    <n v="12"/>
    <n v="66"/>
    <n v="78"/>
    <x v="3"/>
    <x v="0"/>
    <x v="0"/>
    <x v="1"/>
    <x v="2"/>
    <x v="0"/>
    <s v="Normal"/>
  </r>
  <r>
    <n v="82"/>
    <d v="2011-01-04T00:00:00"/>
    <n v="1"/>
    <n v="0"/>
    <n v="1"/>
    <x v="13"/>
    <x v="0"/>
    <x v="3"/>
    <n v="1"/>
    <n v="0.24"/>
    <n v="0.2273"/>
    <n v="0.56000000000000005"/>
    <n v="0.19400000000000001"/>
    <n v="18"/>
    <n v="79"/>
    <n v="97"/>
    <x v="3"/>
    <x v="0"/>
    <x v="0"/>
    <x v="1"/>
    <x v="2"/>
    <x v="0"/>
    <s v="Normal"/>
  </r>
  <r>
    <n v="83"/>
    <d v="2011-01-04T00:00:00"/>
    <n v="1"/>
    <n v="0"/>
    <n v="1"/>
    <x v="14"/>
    <x v="0"/>
    <x v="3"/>
    <n v="1"/>
    <n v="0.26"/>
    <n v="0.2576"/>
    <n v="0.52"/>
    <n v="0.22389999999999999"/>
    <n v="9"/>
    <n v="54"/>
    <n v="63"/>
    <x v="3"/>
    <x v="0"/>
    <x v="0"/>
    <x v="1"/>
    <x v="2"/>
    <x v="0"/>
    <s v="Normal"/>
  </r>
  <r>
    <n v="84"/>
    <d v="2011-01-04T00:00:00"/>
    <n v="1"/>
    <n v="0"/>
    <n v="1"/>
    <x v="15"/>
    <x v="0"/>
    <x v="3"/>
    <n v="1"/>
    <n v="0.28000000000000003"/>
    <n v="0.2727"/>
    <n v="0.52"/>
    <n v="0.25369999999999998"/>
    <n v="17"/>
    <n v="48"/>
    <n v="65"/>
    <x v="3"/>
    <x v="0"/>
    <x v="0"/>
    <x v="1"/>
    <x v="2"/>
    <x v="0"/>
    <s v="Normal"/>
  </r>
  <r>
    <n v="85"/>
    <d v="2011-01-04T00:00:00"/>
    <n v="1"/>
    <n v="0"/>
    <n v="1"/>
    <x v="16"/>
    <x v="0"/>
    <x v="3"/>
    <n v="1"/>
    <n v="0.3"/>
    <n v="0.28789999999999999"/>
    <n v="0.49"/>
    <n v="0.25369999999999998"/>
    <n v="15"/>
    <n v="68"/>
    <n v="83"/>
    <x v="3"/>
    <x v="0"/>
    <x v="0"/>
    <x v="1"/>
    <x v="2"/>
    <x v="1"/>
    <s v="Normal"/>
  </r>
  <r>
    <n v="86"/>
    <d v="2011-01-04T00:00:00"/>
    <n v="1"/>
    <n v="0"/>
    <n v="1"/>
    <x v="17"/>
    <x v="0"/>
    <x v="3"/>
    <n v="1"/>
    <n v="0.28000000000000003"/>
    <n v="0.2727"/>
    <n v="0.48"/>
    <n v="0.22389999999999999"/>
    <n v="10"/>
    <n v="202"/>
    <n v="212"/>
    <x v="3"/>
    <x v="0"/>
    <x v="1"/>
    <x v="2"/>
    <x v="2"/>
    <x v="0"/>
    <s v="⬆ Spike"/>
  </r>
  <r>
    <n v="87"/>
    <d v="2011-01-04T00:00:00"/>
    <n v="1"/>
    <n v="0"/>
    <n v="1"/>
    <x v="18"/>
    <x v="0"/>
    <x v="3"/>
    <n v="1"/>
    <n v="0.26"/>
    <n v="0.2576"/>
    <n v="0.48"/>
    <n v="0.19400000000000001"/>
    <n v="3"/>
    <n v="179"/>
    <n v="182"/>
    <x v="3"/>
    <x v="0"/>
    <x v="1"/>
    <x v="2"/>
    <x v="3"/>
    <x v="0"/>
    <s v="⬆ Spike"/>
  </r>
  <r>
    <n v="88"/>
    <d v="2011-01-04T00:00:00"/>
    <n v="1"/>
    <n v="0"/>
    <n v="1"/>
    <x v="19"/>
    <x v="0"/>
    <x v="3"/>
    <n v="1"/>
    <n v="0.24"/>
    <n v="0.2576"/>
    <n v="0.48"/>
    <n v="0.1045"/>
    <n v="2"/>
    <n v="110"/>
    <n v="112"/>
    <x v="3"/>
    <x v="0"/>
    <x v="1"/>
    <x v="1"/>
    <x v="3"/>
    <x v="0"/>
    <s v="Normal"/>
  </r>
  <r>
    <n v="89"/>
    <d v="2011-01-04T00:00:00"/>
    <n v="1"/>
    <n v="0"/>
    <n v="1"/>
    <x v="20"/>
    <x v="0"/>
    <x v="3"/>
    <n v="1"/>
    <n v="0.24"/>
    <n v="0.2576"/>
    <n v="0.48"/>
    <n v="0.1045"/>
    <n v="1"/>
    <n v="53"/>
    <n v="54"/>
    <x v="3"/>
    <x v="0"/>
    <x v="0"/>
    <x v="1"/>
    <x v="3"/>
    <x v="0"/>
    <s v="Normal"/>
  </r>
  <r>
    <n v="90"/>
    <d v="2011-01-04T00:00:00"/>
    <n v="1"/>
    <n v="0"/>
    <n v="1"/>
    <x v="21"/>
    <x v="0"/>
    <x v="3"/>
    <n v="1"/>
    <n v="0.22"/>
    <n v="0.2727"/>
    <n v="0.64"/>
    <n v="0"/>
    <n v="0"/>
    <n v="48"/>
    <n v="48"/>
    <x v="3"/>
    <x v="0"/>
    <x v="0"/>
    <x v="0"/>
    <x v="3"/>
    <x v="0"/>
    <s v="Normal"/>
  </r>
  <r>
    <n v="91"/>
    <d v="2011-01-04T00:00:00"/>
    <n v="1"/>
    <n v="0"/>
    <n v="1"/>
    <x v="22"/>
    <x v="0"/>
    <x v="3"/>
    <n v="1"/>
    <n v="0.22"/>
    <n v="0.2576"/>
    <n v="0.64"/>
    <n v="8.9599999999999999E-2"/>
    <n v="1"/>
    <n v="34"/>
    <n v="35"/>
    <x v="3"/>
    <x v="0"/>
    <x v="0"/>
    <x v="0"/>
    <x v="3"/>
    <x v="0"/>
    <s v="Normal"/>
  </r>
  <r>
    <n v="92"/>
    <d v="2011-01-04T00:00:00"/>
    <n v="1"/>
    <n v="0"/>
    <n v="1"/>
    <x v="23"/>
    <x v="0"/>
    <x v="3"/>
    <n v="1"/>
    <n v="0.2"/>
    <n v="0.2273"/>
    <n v="0.69"/>
    <n v="8.9599999999999999E-2"/>
    <n v="2"/>
    <n v="9"/>
    <n v="11"/>
    <x v="3"/>
    <x v="0"/>
    <x v="0"/>
    <x v="0"/>
    <x v="3"/>
    <x v="0"/>
    <s v="Normal"/>
  </r>
  <r>
    <n v="93"/>
    <d v="2011-01-05T00:00:00"/>
    <n v="1"/>
    <n v="0"/>
    <n v="1"/>
    <x v="0"/>
    <x v="0"/>
    <x v="4"/>
    <n v="1"/>
    <n v="0.2"/>
    <n v="0.2576"/>
    <n v="0.64"/>
    <n v="0"/>
    <n v="0"/>
    <n v="6"/>
    <n v="6"/>
    <x v="4"/>
    <x v="0"/>
    <x v="0"/>
    <x v="0"/>
    <x v="0"/>
    <x v="0"/>
    <s v="Normal"/>
  </r>
  <r>
    <n v="94"/>
    <d v="2011-01-05T00:00:00"/>
    <n v="1"/>
    <n v="0"/>
    <n v="1"/>
    <x v="1"/>
    <x v="0"/>
    <x v="4"/>
    <n v="1"/>
    <n v="0.16"/>
    <n v="0.19700000000000001"/>
    <n v="0.74"/>
    <n v="8.9599999999999999E-2"/>
    <n v="0"/>
    <n v="6"/>
    <n v="6"/>
    <x v="4"/>
    <x v="0"/>
    <x v="0"/>
    <x v="0"/>
    <x v="0"/>
    <x v="3"/>
    <s v="Normal"/>
  </r>
  <r>
    <n v="95"/>
    <d v="2011-01-05T00:00:00"/>
    <n v="1"/>
    <n v="0"/>
    <n v="1"/>
    <x v="2"/>
    <x v="0"/>
    <x v="4"/>
    <n v="1"/>
    <n v="0.16"/>
    <n v="0.19700000000000001"/>
    <n v="0.74"/>
    <n v="8.9599999999999999E-2"/>
    <n v="0"/>
    <n v="2"/>
    <n v="2"/>
    <x v="4"/>
    <x v="0"/>
    <x v="0"/>
    <x v="0"/>
    <x v="0"/>
    <x v="3"/>
    <s v="Normal"/>
  </r>
  <r>
    <n v="96"/>
    <d v="2011-01-05T00:00:00"/>
    <n v="1"/>
    <n v="0"/>
    <n v="1"/>
    <x v="4"/>
    <x v="0"/>
    <x v="4"/>
    <n v="1"/>
    <n v="0.24"/>
    <n v="0.2273"/>
    <n v="0.48"/>
    <n v="0.22389999999999999"/>
    <n v="0"/>
    <n v="2"/>
    <n v="2"/>
    <x v="4"/>
    <x v="0"/>
    <x v="0"/>
    <x v="0"/>
    <x v="0"/>
    <x v="0"/>
    <s v="Normal"/>
  </r>
  <r>
    <n v="97"/>
    <d v="2011-01-05T00:00:00"/>
    <n v="1"/>
    <n v="0"/>
    <n v="1"/>
    <x v="5"/>
    <x v="0"/>
    <x v="4"/>
    <n v="1"/>
    <n v="0.22"/>
    <n v="0.2273"/>
    <n v="0.47"/>
    <n v="0.16420000000000001"/>
    <n v="0"/>
    <n v="3"/>
    <n v="3"/>
    <x v="4"/>
    <x v="0"/>
    <x v="0"/>
    <x v="0"/>
    <x v="0"/>
    <x v="0"/>
    <s v="Normal"/>
  </r>
  <r>
    <n v="98"/>
    <d v="2011-01-05T00:00:00"/>
    <n v="1"/>
    <n v="0"/>
    <n v="1"/>
    <x v="6"/>
    <x v="0"/>
    <x v="4"/>
    <n v="1"/>
    <n v="0.2"/>
    <n v="0.19700000000000001"/>
    <n v="0.47"/>
    <n v="0.22389999999999999"/>
    <n v="0"/>
    <n v="33"/>
    <n v="33"/>
    <x v="4"/>
    <x v="0"/>
    <x v="0"/>
    <x v="0"/>
    <x v="1"/>
    <x v="0"/>
    <s v="Normal"/>
  </r>
  <r>
    <n v="99"/>
    <d v="2011-01-05T00:00:00"/>
    <n v="1"/>
    <n v="0"/>
    <n v="1"/>
    <x v="7"/>
    <x v="0"/>
    <x v="4"/>
    <n v="1"/>
    <n v="0.18"/>
    <n v="0.18179999999999999"/>
    <n v="0.43"/>
    <n v="0.19400000000000001"/>
    <n v="1"/>
    <n v="87"/>
    <n v="88"/>
    <x v="4"/>
    <x v="0"/>
    <x v="1"/>
    <x v="1"/>
    <x v="1"/>
    <x v="3"/>
    <s v="Normal"/>
  </r>
  <r>
    <n v="100"/>
    <d v="2011-01-05T00:00:00"/>
    <n v="1"/>
    <n v="0"/>
    <n v="1"/>
    <x v="8"/>
    <x v="0"/>
    <x v="4"/>
    <n v="1"/>
    <n v="0.2"/>
    <n v="0.18179999999999999"/>
    <n v="0.4"/>
    <n v="0.29849999999999999"/>
    <n v="3"/>
    <n v="192"/>
    <n v="195"/>
    <x v="4"/>
    <x v="0"/>
    <x v="1"/>
    <x v="2"/>
    <x v="1"/>
    <x v="0"/>
    <s v="⬆ Spike"/>
  </r>
  <r>
    <n v="101"/>
    <d v="2011-01-05T00:00:00"/>
    <n v="1"/>
    <n v="0"/>
    <n v="1"/>
    <x v="9"/>
    <x v="0"/>
    <x v="4"/>
    <n v="1"/>
    <n v="0.22"/>
    <n v="0.19700000000000001"/>
    <n v="0.37"/>
    <n v="0.32840000000000003"/>
    <n v="6"/>
    <n v="109"/>
    <n v="115"/>
    <x v="4"/>
    <x v="0"/>
    <x v="1"/>
    <x v="1"/>
    <x v="1"/>
    <x v="0"/>
    <s v="Normal"/>
  </r>
  <r>
    <n v="102"/>
    <d v="2011-01-05T00:00:00"/>
    <n v="1"/>
    <n v="0"/>
    <n v="1"/>
    <x v="10"/>
    <x v="0"/>
    <x v="4"/>
    <n v="1"/>
    <n v="0.22"/>
    <n v="0.19700000000000001"/>
    <n v="0.37"/>
    <n v="0.32840000000000003"/>
    <n v="4"/>
    <n v="53"/>
    <n v="57"/>
    <x v="4"/>
    <x v="0"/>
    <x v="0"/>
    <x v="1"/>
    <x v="1"/>
    <x v="0"/>
    <s v="Normal"/>
  </r>
  <r>
    <n v="103"/>
    <d v="2011-01-05T00:00:00"/>
    <n v="1"/>
    <n v="0"/>
    <n v="1"/>
    <x v="11"/>
    <x v="0"/>
    <x v="4"/>
    <n v="1"/>
    <n v="0.26"/>
    <n v="0.2273"/>
    <n v="0.33"/>
    <n v="0.32840000000000003"/>
    <n v="12"/>
    <n v="34"/>
    <n v="46"/>
    <x v="4"/>
    <x v="0"/>
    <x v="0"/>
    <x v="0"/>
    <x v="1"/>
    <x v="0"/>
    <s v="Normal"/>
  </r>
  <r>
    <n v="104"/>
    <d v="2011-01-05T00:00:00"/>
    <n v="1"/>
    <n v="0"/>
    <n v="1"/>
    <x v="12"/>
    <x v="0"/>
    <x v="4"/>
    <n v="1"/>
    <n v="0.26"/>
    <n v="0.2273"/>
    <n v="0.33"/>
    <n v="0.32840000000000003"/>
    <n v="5"/>
    <n v="74"/>
    <n v="79"/>
    <x v="4"/>
    <x v="0"/>
    <x v="0"/>
    <x v="1"/>
    <x v="2"/>
    <x v="0"/>
    <s v="Normal"/>
  </r>
  <r>
    <n v="105"/>
    <d v="2011-01-05T00:00:00"/>
    <n v="1"/>
    <n v="0"/>
    <n v="1"/>
    <x v="13"/>
    <x v="0"/>
    <x v="4"/>
    <n v="1"/>
    <n v="0.28000000000000003"/>
    <n v="0.2576"/>
    <n v="0.3"/>
    <n v="0.29849999999999999"/>
    <n v="6"/>
    <n v="65"/>
    <n v="71"/>
    <x v="4"/>
    <x v="0"/>
    <x v="0"/>
    <x v="1"/>
    <x v="2"/>
    <x v="0"/>
    <s v="Normal"/>
  </r>
  <r>
    <n v="106"/>
    <d v="2011-01-05T00:00:00"/>
    <n v="1"/>
    <n v="0"/>
    <n v="1"/>
    <x v="14"/>
    <x v="0"/>
    <x v="4"/>
    <n v="1"/>
    <n v="0.3"/>
    <n v="0.28789999999999999"/>
    <n v="0.28000000000000003"/>
    <n v="0.19400000000000001"/>
    <n v="10"/>
    <n v="52"/>
    <n v="62"/>
    <x v="4"/>
    <x v="0"/>
    <x v="0"/>
    <x v="1"/>
    <x v="2"/>
    <x v="1"/>
    <s v="Normal"/>
  </r>
  <r>
    <n v="107"/>
    <d v="2011-01-05T00:00:00"/>
    <n v="1"/>
    <n v="0"/>
    <n v="1"/>
    <x v="15"/>
    <x v="0"/>
    <x v="4"/>
    <n v="1"/>
    <n v="0.3"/>
    <n v="0.28789999999999999"/>
    <n v="0.28000000000000003"/>
    <n v="0.19400000000000001"/>
    <n v="7"/>
    <n v="55"/>
    <n v="62"/>
    <x v="4"/>
    <x v="0"/>
    <x v="0"/>
    <x v="1"/>
    <x v="2"/>
    <x v="1"/>
    <s v="Normal"/>
  </r>
  <r>
    <n v="108"/>
    <d v="2011-01-05T00:00:00"/>
    <n v="1"/>
    <n v="0"/>
    <n v="1"/>
    <x v="16"/>
    <x v="0"/>
    <x v="4"/>
    <n v="1"/>
    <n v="0.3"/>
    <n v="0.31819999999999998"/>
    <n v="0.28000000000000003"/>
    <n v="8.9599999999999999E-2"/>
    <n v="4"/>
    <n v="85"/>
    <n v="89"/>
    <x v="4"/>
    <x v="0"/>
    <x v="0"/>
    <x v="1"/>
    <x v="2"/>
    <x v="1"/>
    <s v="Normal"/>
  </r>
  <r>
    <n v="109"/>
    <d v="2011-01-05T00:00:00"/>
    <n v="1"/>
    <n v="0"/>
    <n v="1"/>
    <x v="17"/>
    <x v="0"/>
    <x v="4"/>
    <n v="1"/>
    <n v="0.24"/>
    <n v="0.2273"/>
    <n v="0.38"/>
    <n v="0.19400000000000001"/>
    <n v="4"/>
    <n v="186"/>
    <n v="190"/>
    <x v="4"/>
    <x v="0"/>
    <x v="1"/>
    <x v="2"/>
    <x v="2"/>
    <x v="0"/>
    <s v="⬆ Spike"/>
  </r>
  <r>
    <n v="110"/>
    <d v="2011-01-05T00:00:00"/>
    <n v="1"/>
    <n v="0"/>
    <n v="1"/>
    <x v="18"/>
    <x v="0"/>
    <x v="4"/>
    <n v="1"/>
    <n v="0.24"/>
    <n v="0.2424"/>
    <n v="0.38"/>
    <n v="0.1343"/>
    <n v="3"/>
    <n v="166"/>
    <n v="169"/>
    <x v="4"/>
    <x v="0"/>
    <x v="1"/>
    <x v="2"/>
    <x v="3"/>
    <x v="0"/>
    <s v="⬆ Spike"/>
  </r>
  <r>
    <n v="111"/>
    <d v="2011-01-05T00:00:00"/>
    <n v="1"/>
    <n v="0"/>
    <n v="1"/>
    <x v="19"/>
    <x v="0"/>
    <x v="4"/>
    <n v="1"/>
    <n v="0.24"/>
    <n v="0.2576"/>
    <n v="0.38"/>
    <n v="0.1045"/>
    <n v="5"/>
    <n v="127"/>
    <n v="132"/>
    <x v="4"/>
    <x v="0"/>
    <x v="1"/>
    <x v="1"/>
    <x v="3"/>
    <x v="0"/>
    <s v="Normal"/>
  </r>
  <r>
    <n v="112"/>
    <d v="2011-01-05T00:00:00"/>
    <n v="1"/>
    <n v="0"/>
    <n v="1"/>
    <x v="20"/>
    <x v="0"/>
    <x v="4"/>
    <n v="1"/>
    <n v="0.22"/>
    <n v="0.2273"/>
    <n v="0.47"/>
    <n v="0.16420000000000001"/>
    <n v="7"/>
    <n v="82"/>
    <n v="89"/>
    <x v="4"/>
    <x v="0"/>
    <x v="0"/>
    <x v="1"/>
    <x v="3"/>
    <x v="0"/>
    <s v="Normal"/>
  </r>
  <r>
    <n v="113"/>
    <d v="2011-01-05T00:00:00"/>
    <n v="1"/>
    <n v="0"/>
    <n v="1"/>
    <x v="21"/>
    <x v="0"/>
    <x v="4"/>
    <n v="1"/>
    <n v="0.2"/>
    <n v="0.19700000000000001"/>
    <n v="0.51"/>
    <n v="0.19400000000000001"/>
    <n v="3"/>
    <n v="40"/>
    <n v="43"/>
    <x v="4"/>
    <x v="0"/>
    <x v="0"/>
    <x v="0"/>
    <x v="3"/>
    <x v="0"/>
    <s v="Normal"/>
  </r>
  <r>
    <n v="114"/>
    <d v="2011-01-05T00:00:00"/>
    <n v="1"/>
    <n v="0"/>
    <n v="1"/>
    <x v="22"/>
    <x v="0"/>
    <x v="4"/>
    <n v="1"/>
    <n v="0.18"/>
    <n v="0.19700000000000001"/>
    <n v="0.55000000000000004"/>
    <n v="0.1343"/>
    <n v="1"/>
    <n v="41"/>
    <n v="42"/>
    <x v="4"/>
    <x v="0"/>
    <x v="0"/>
    <x v="0"/>
    <x v="3"/>
    <x v="3"/>
    <s v="Normal"/>
  </r>
  <r>
    <n v="115"/>
    <d v="2011-01-05T00:00:00"/>
    <n v="1"/>
    <n v="0"/>
    <n v="1"/>
    <x v="23"/>
    <x v="0"/>
    <x v="4"/>
    <n v="1"/>
    <n v="0.2"/>
    <n v="0.2576"/>
    <n v="0.47"/>
    <n v="0"/>
    <n v="1"/>
    <n v="18"/>
    <n v="19"/>
    <x v="4"/>
    <x v="0"/>
    <x v="0"/>
    <x v="0"/>
    <x v="3"/>
    <x v="0"/>
    <s v="Normal"/>
  </r>
  <r>
    <n v="116"/>
    <d v="2011-01-06T00:00:00"/>
    <n v="1"/>
    <n v="0"/>
    <n v="1"/>
    <x v="0"/>
    <x v="0"/>
    <x v="5"/>
    <n v="1"/>
    <n v="0.18"/>
    <n v="0.2424"/>
    <n v="0.55000000000000004"/>
    <n v="0"/>
    <n v="0"/>
    <n v="11"/>
    <n v="11"/>
    <x v="5"/>
    <x v="0"/>
    <x v="0"/>
    <x v="0"/>
    <x v="0"/>
    <x v="3"/>
    <s v="Normal"/>
  </r>
  <r>
    <n v="117"/>
    <d v="2011-01-06T00:00:00"/>
    <n v="1"/>
    <n v="0"/>
    <n v="1"/>
    <x v="1"/>
    <x v="0"/>
    <x v="5"/>
    <n v="1"/>
    <n v="0.16"/>
    <n v="0.2273"/>
    <n v="0.64"/>
    <n v="0"/>
    <n v="0"/>
    <n v="4"/>
    <n v="4"/>
    <x v="5"/>
    <x v="0"/>
    <x v="0"/>
    <x v="0"/>
    <x v="0"/>
    <x v="3"/>
    <s v="Normal"/>
  </r>
  <r>
    <n v="118"/>
    <d v="2011-01-06T00:00:00"/>
    <n v="1"/>
    <n v="0"/>
    <n v="1"/>
    <x v="2"/>
    <x v="0"/>
    <x v="5"/>
    <n v="1"/>
    <n v="0.16"/>
    <n v="0.2273"/>
    <n v="0.64"/>
    <n v="0"/>
    <n v="0"/>
    <n v="2"/>
    <n v="2"/>
    <x v="5"/>
    <x v="0"/>
    <x v="0"/>
    <x v="0"/>
    <x v="0"/>
    <x v="3"/>
    <s v="Normal"/>
  </r>
  <r>
    <n v="119"/>
    <d v="2011-01-06T00:00:00"/>
    <n v="1"/>
    <n v="0"/>
    <n v="1"/>
    <x v="4"/>
    <x v="0"/>
    <x v="5"/>
    <n v="2"/>
    <n v="0.16"/>
    <n v="0.19700000000000001"/>
    <n v="0.64"/>
    <n v="8.9599999999999999E-2"/>
    <n v="0"/>
    <n v="1"/>
    <n v="1"/>
    <x v="5"/>
    <x v="1"/>
    <x v="0"/>
    <x v="0"/>
    <x v="0"/>
    <x v="3"/>
    <s v="Normal"/>
  </r>
  <r>
    <n v="120"/>
    <d v="2011-01-06T00:00:00"/>
    <n v="1"/>
    <n v="0"/>
    <n v="1"/>
    <x v="5"/>
    <x v="0"/>
    <x v="5"/>
    <n v="2"/>
    <n v="0.14000000000000001"/>
    <n v="0.18179999999999999"/>
    <n v="0.69"/>
    <n v="8.9599999999999999E-2"/>
    <n v="0"/>
    <n v="4"/>
    <n v="4"/>
    <x v="5"/>
    <x v="1"/>
    <x v="0"/>
    <x v="0"/>
    <x v="0"/>
    <x v="3"/>
    <s v="Normal"/>
  </r>
  <r>
    <n v="121"/>
    <d v="2011-01-06T00:00:00"/>
    <n v="1"/>
    <n v="0"/>
    <n v="1"/>
    <x v="6"/>
    <x v="0"/>
    <x v="5"/>
    <n v="2"/>
    <n v="0.14000000000000001"/>
    <n v="0.16669999999999999"/>
    <n v="0.63"/>
    <n v="0.1045"/>
    <n v="0"/>
    <n v="36"/>
    <n v="36"/>
    <x v="5"/>
    <x v="1"/>
    <x v="0"/>
    <x v="0"/>
    <x v="1"/>
    <x v="3"/>
    <s v="Normal"/>
  </r>
  <r>
    <n v="122"/>
    <d v="2011-01-06T00:00:00"/>
    <n v="1"/>
    <n v="0"/>
    <n v="1"/>
    <x v="7"/>
    <x v="0"/>
    <x v="5"/>
    <n v="2"/>
    <n v="0.16"/>
    <n v="0.2273"/>
    <n v="0.59"/>
    <n v="0"/>
    <n v="0"/>
    <n v="95"/>
    <n v="95"/>
    <x v="5"/>
    <x v="1"/>
    <x v="1"/>
    <x v="1"/>
    <x v="1"/>
    <x v="3"/>
    <s v="Normal"/>
  </r>
  <r>
    <n v="123"/>
    <d v="2011-01-06T00:00:00"/>
    <n v="1"/>
    <n v="0"/>
    <n v="1"/>
    <x v="8"/>
    <x v="0"/>
    <x v="5"/>
    <n v="1"/>
    <n v="0.16"/>
    <n v="0.2273"/>
    <n v="0.59"/>
    <n v="0"/>
    <n v="3"/>
    <n v="216"/>
    <n v="219"/>
    <x v="5"/>
    <x v="0"/>
    <x v="1"/>
    <x v="2"/>
    <x v="1"/>
    <x v="3"/>
    <s v="⬆ Spike"/>
  </r>
  <r>
    <n v="124"/>
    <d v="2011-01-06T00:00:00"/>
    <n v="1"/>
    <n v="0"/>
    <n v="1"/>
    <x v="9"/>
    <x v="0"/>
    <x v="5"/>
    <n v="2"/>
    <n v="0.18"/>
    <n v="0.2424"/>
    <n v="0.51"/>
    <n v="0"/>
    <n v="6"/>
    <n v="116"/>
    <n v="122"/>
    <x v="5"/>
    <x v="1"/>
    <x v="1"/>
    <x v="1"/>
    <x v="1"/>
    <x v="3"/>
    <s v="Normal"/>
  </r>
  <r>
    <n v="125"/>
    <d v="2011-01-06T00:00:00"/>
    <n v="1"/>
    <n v="0"/>
    <n v="1"/>
    <x v="10"/>
    <x v="0"/>
    <x v="5"/>
    <n v="1"/>
    <n v="0.2"/>
    <n v="0.2576"/>
    <n v="0.47"/>
    <n v="0"/>
    <n v="3"/>
    <n v="42"/>
    <n v="45"/>
    <x v="5"/>
    <x v="0"/>
    <x v="0"/>
    <x v="0"/>
    <x v="1"/>
    <x v="0"/>
    <s v="Normal"/>
  </r>
  <r>
    <n v="126"/>
    <d v="2011-01-06T00:00:00"/>
    <n v="1"/>
    <n v="0"/>
    <n v="1"/>
    <x v="11"/>
    <x v="0"/>
    <x v="5"/>
    <n v="1"/>
    <n v="0.22"/>
    <n v="0.2576"/>
    <n v="0.44"/>
    <n v="8.9599999999999999E-2"/>
    <n v="2"/>
    <n v="57"/>
    <n v="59"/>
    <x v="5"/>
    <x v="0"/>
    <x v="0"/>
    <x v="1"/>
    <x v="1"/>
    <x v="0"/>
    <s v="Normal"/>
  </r>
  <r>
    <n v="127"/>
    <d v="2011-01-06T00:00:00"/>
    <n v="1"/>
    <n v="0"/>
    <n v="1"/>
    <x v="12"/>
    <x v="0"/>
    <x v="5"/>
    <n v="1"/>
    <n v="0.26"/>
    <n v="0.28789999999999999"/>
    <n v="0.35"/>
    <n v="0"/>
    <n v="6"/>
    <n v="78"/>
    <n v="84"/>
    <x v="5"/>
    <x v="0"/>
    <x v="0"/>
    <x v="1"/>
    <x v="2"/>
    <x v="0"/>
    <s v="Normal"/>
  </r>
  <r>
    <n v="128"/>
    <d v="2011-01-06T00:00:00"/>
    <n v="1"/>
    <n v="0"/>
    <n v="1"/>
    <x v="13"/>
    <x v="0"/>
    <x v="5"/>
    <n v="1"/>
    <n v="0.26"/>
    <n v="0.2727"/>
    <n v="0.35"/>
    <n v="0.1045"/>
    <n v="12"/>
    <n v="55"/>
    <n v="67"/>
    <x v="5"/>
    <x v="0"/>
    <x v="0"/>
    <x v="1"/>
    <x v="2"/>
    <x v="0"/>
    <s v="Normal"/>
  </r>
  <r>
    <n v="129"/>
    <d v="2011-01-06T00:00:00"/>
    <n v="1"/>
    <n v="0"/>
    <n v="1"/>
    <x v="14"/>
    <x v="0"/>
    <x v="5"/>
    <n v="1"/>
    <n v="0.28000000000000003"/>
    <n v="0.2727"/>
    <n v="0.36"/>
    <n v="0.16420000000000001"/>
    <n v="11"/>
    <n v="59"/>
    <n v="70"/>
    <x v="5"/>
    <x v="0"/>
    <x v="0"/>
    <x v="1"/>
    <x v="2"/>
    <x v="0"/>
    <s v="Normal"/>
  </r>
  <r>
    <n v="130"/>
    <d v="2011-01-06T00:00:00"/>
    <n v="1"/>
    <n v="0"/>
    <n v="1"/>
    <x v="15"/>
    <x v="0"/>
    <x v="5"/>
    <n v="1"/>
    <n v="0.28000000000000003"/>
    <n v="0.2727"/>
    <n v="0.36"/>
    <n v="0"/>
    <n v="8"/>
    <n v="54"/>
    <n v="62"/>
    <x v="5"/>
    <x v="0"/>
    <x v="0"/>
    <x v="1"/>
    <x v="2"/>
    <x v="0"/>
    <s v="Normal"/>
  </r>
  <r>
    <n v="131"/>
    <d v="2011-01-06T00:00:00"/>
    <n v="1"/>
    <n v="0"/>
    <n v="1"/>
    <x v="16"/>
    <x v="0"/>
    <x v="5"/>
    <n v="1"/>
    <n v="0.26"/>
    <n v="0.2576"/>
    <n v="0.38"/>
    <n v="0.16420000000000001"/>
    <n v="12"/>
    <n v="74"/>
    <n v="86"/>
    <x v="5"/>
    <x v="0"/>
    <x v="0"/>
    <x v="1"/>
    <x v="2"/>
    <x v="0"/>
    <s v="Normal"/>
  </r>
  <r>
    <n v="132"/>
    <d v="2011-01-06T00:00:00"/>
    <n v="1"/>
    <n v="0"/>
    <n v="1"/>
    <x v="17"/>
    <x v="0"/>
    <x v="5"/>
    <n v="1"/>
    <n v="0.22"/>
    <n v="0.2273"/>
    <n v="0.51"/>
    <n v="0.16420000000000001"/>
    <n v="9"/>
    <n v="163"/>
    <n v="172"/>
    <x v="5"/>
    <x v="0"/>
    <x v="1"/>
    <x v="2"/>
    <x v="2"/>
    <x v="0"/>
    <s v="⬆ Spike"/>
  </r>
  <r>
    <n v="133"/>
    <d v="2011-01-06T00:00:00"/>
    <n v="1"/>
    <n v="0"/>
    <n v="1"/>
    <x v="18"/>
    <x v="0"/>
    <x v="5"/>
    <n v="1"/>
    <n v="0.22"/>
    <n v="0.2273"/>
    <n v="0.51"/>
    <n v="0.1343"/>
    <n v="5"/>
    <n v="158"/>
    <n v="163"/>
    <x v="5"/>
    <x v="0"/>
    <x v="1"/>
    <x v="2"/>
    <x v="3"/>
    <x v="0"/>
    <s v="⬆ Spike"/>
  </r>
  <r>
    <n v="134"/>
    <d v="2011-01-06T00:00:00"/>
    <n v="1"/>
    <n v="0"/>
    <n v="1"/>
    <x v="19"/>
    <x v="0"/>
    <x v="5"/>
    <n v="1"/>
    <n v="0.22"/>
    <n v="0.2576"/>
    <n v="0.55000000000000004"/>
    <n v="8.9599999999999999E-2"/>
    <n v="3"/>
    <n v="109"/>
    <n v="112"/>
    <x v="5"/>
    <x v="0"/>
    <x v="1"/>
    <x v="1"/>
    <x v="3"/>
    <x v="0"/>
    <s v="Normal"/>
  </r>
  <r>
    <n v="135"/>
    <d v="2011-01-06T00:00:00"/>
    <n v="1"/>
    <n v="0"/>
    <n v="1"/>
    <x v="20"/>
    <x v="0"/>
    <x v="5"/>
    <n v="1"/>
    <n v="0.2"/>
    <n v="0.21210000000000001"/>
    <n v="0.51"/>
    <n v="0.16420000000000001"/>
    <n v="3"/>
    <n v="66"/>
    <n v="69"/>
    <x v="5"/>
    <x v="0"/>
    <x v="0"/>
    <x v="1"/>
    <x v="3"/>
    <x v="0"/>
    <s v="Normal"/>
  </r>
  <r>
    <n v="136"/>
    <d v="2011-01-06T00:00:00"/>
    <n v="1"/>
    <n v="0"/>
    <n v="1"/>
    <x v="21"/>
    <x v="0"/>
    <x v="5"/>
    <n v="2"/>
    <n v="0.22"/>
    <n v="0.21210000000000001"/>
    <n v="0.55000000000000004"/>
    <n v="0.22389999999999999"/>
    <n v="0"/>
    <n v="48"/>
    <n v="48"/>
    <x v="5"/>
    <x v="1"/>
    <x v="0"/>
    <x v="0"/>
    <x v="3"/>
    <x v="0"/>
    <s v="Normal"/>
  </r>
  <r>
    <n v="137"/>
    <d v="2011-01-06T00:00:00"/>
    <n v="1"/>
    <n v="0"/>
    <n v="1"/>
    <x v="22"/>
    <x v="0"/>
    <x v="5"/>
    <n v="2"/>
    <n v="0.22"/>
    <n v="0.21210000000000001"/>
    <n v="0.51"/>
    <n v="0.28360000000000002"/>
    <n v="1"/>
    <n v="51"/>
    <n v="52"/>
    <x v="5"/>
    <x v="1"/>
    <x v="0"/>
    <x v="1"/>
    <x v="3"/>
    <x v="0"/>
    <s v="Normal"/>
  </r>
  <r>
    <n v="138"/>
    <d v="2011-01-06T00:00:00"/>
    <n v="1"/>
    <n v="0"/>
    <n v="1"/>
    <x v="23"/>
    <x v="0"/>
    <x v="5"/>
    <n v="2"/>
    <n v="0.2"/>
    <n v="0.19700000000000001"/>
    <n v="0.59"/>
    <n v="0.19400000000000001"/>
    <n v="4"/>
    <n v="19"/>
    <n v="23"/>
    <x v="5"/>
    <x v="1"/>
    <x v="0"/>
    <x v="0"/>
    <x v="3"/>
    <x v="0"/>
    <s v="Normal"/>
  </r>
  <r>
    <n v="139"/>
    <d v="2011-01-07T00:00:00"/>
    <n v="1"/>
    <n v="0"/>
    <n v="1"/>
    <x v="0"/>
    <x v="0"/>
    <x v="6"/>
    <n v="2"/>
    <n v="0.2"/>
    <n v="0.19700000000000001"/>
    <n v="0.64"/>
    <n v="0.19400000000000001"/>
    <n v="4"/>
    <n v="13"/>
    <n v="17"/>
    <x v="6"/>
    <x v="1"/>
    <x v="0"/>
    <x v="0"/>
    <x v="0"/>
    <x v="0"/>
    <s v="Normal"/>
  </r>
  <r>
    <n v="140"/>
    <d v="2011-01-07T00:00:00"/>
    <n v="1"/>
    <n v="0"/>
    <n v="1"/>
    <x v="1"/>
    <x v="0"/>
    <x v="6"/>
    <n v="2"/>
    <n v="0.2"/>
    <n v="0.19700000000000001"/>
    <n v="0.69"/>
    <n v="0.22389999999999999"/>
    <n v="2"/>
    <n v="5"/>
    <n v="7"/>
    <x v="6"/>
    <x v="1"/>
    <x v="0"/>
    <x v="0"/>
    <x v="0"/>
    <x v="0"/>
    <s v="Normal"/>
  </r>
  <r>
    <n v="141"/>
    <d v="2011-01-07T00:00:00"/>
    <n v="1"/>
    <n v="0"/>
    <n v="1"/>
    <x v="2"/>
    <x v="0"/>
    <x v="6"/>
    <n v="2"/>
    <n v="0.2"/>
    <n v="0.19700000000000001"/>
    <n v="0.69"/>
    <n v="0.22389999999999999"/>
    <n v="0"/>
    <n v="1"/>
    <n v="1"/>
    <x v="6"/>
    <x v="1"/>
    <x v="0"/>
    <x v="0"/>
    <x v="0"/>
    <x v="0"/>
    <s v="Normal"/>
  </r>
  <r>
    <n v="142"/>
    <d v="2011-01-07T00:00:00"/>
    <n v="1"/>
    <n v="0"/>
    <n v="1"/>
    <x v="4"/>
    <x v="0"/>
    <x v="6"/>
    <n v="2"/>
    <n v="0.2"/>
    <n v="0.21210000000000001"/>
    <n v="0.69"/>
    <n v="0.1343"/>
    <n v="0"/>
    <n v="1"/>
    <n v="1"/>
    <x v="6"/>
    <x v="1"/>
    <x v="0"/>
    <x v="0"/>
    <x v="0"/>
    <x v="0"/>
    <s v="Normal"/>
  </r>
  <r>
    <n v="143"/>
    <d v="2011-01-07T00:00:00"/>
    <n v="1"/>
    <n v="0"/>
    <n v="1"/>
    <x v="5"/>
    <x v="0"/>
    <x v="6"/>
    <n v="3"/>
    <n v="0.22"/>
    <n v="0.2727"/>
    <n v="0.55000000000000004"/>
    <n v="0"/>
    <n v="0"/>
    <n v="5"/>
    <n v="5"/>
    <x v="6"/>
    <x v="2"/>
    <x v="0"/>
    <x v="0"/>
    <x v="0"/>
    <x v="0"/>
    <s v="Normal"/>
  </r>
  <r>
    <n v="144"/>
    <d v="2011-01-07T00:00:00"/>
    <n v="1"/>
    <n v="0"/>
    <n v="1"/>
    <x v="6"/>
    <x v="0"/>
    <x v="6"/>
    <n v="2"/>
    <n v="0.2"/>
    <n v="0.2576"/>
    <n v="0.69"/>
    <n v="0"/>
    <n v="8"/>
    <n v="26"/>
    <n v="34"/>
    <x v="6"/>
    <x v="1"/>
    <x v="0"/>
    <x v="0"/>
    <x v="1"/>
    <x v="0"/>
    <s v="Normal"/>
  </r>
  <r>
    <n v="145"/>
    <d v="2011-01-07T00:00:00"/>
    <n v="1"/>
    <n v="0"/>
    <n v="1"/>
    <x v="7"/>
    <x v="0"/>
    <x v="6"/>
    <n v="1"/>
    <n v="0.2"/>
    <n v="0.21210000000000001"/>
    <n v="0.69"/>
    <n v="0.1343"/>
    <n v="8"/>
    <n v="76"/>
    <n v="84"/>
    <x v="6"/>
    <x v="0"/>
    <x v="1"/>
    <x v="1"/>
    <x v="1"/>
    <x v="0"/>
    <s v="Normal"/>
  </r>
  <r>
    <n v="146"/>
    <d v="2011-01-07T00:00:00"/>
    <n v="1"/>
    <n v="0"/>
    <n v="1"/>
    <x v="8"/>
    <x v="0"/>
    <x v="6"/>
    <n v="1"/>
    <n v="0.2"/>
    <n v="0.19700000000000001"/>
    <n v="0.51"/>
    <n v="0.25369999999999998"/>
    <n v="20"/>
    <n v="190"/>
    <n v="210"/>
    <x v="6"/>
    <x v="0"/>
    <x v="1"/>
    <x v="2"/>
    <x v="1"/>
    <x v="0"/>
    <s v="⬆ Spike"/>
  </r>
  <r>
    <n v="147"/>
    <d v="2011-01-07T00:00:00"/>
    <n v="1"/>
    <n v="0"/>
    <n v="1"/>
    <x v="9"/>
    <x v="0"/>
    <x v="6"/>
    <n v="1"/>
    <n v="0.2"/>
    <n v="0.18179999999999999"/>
    <n v="0.47"/>
    <n v="0.29849999999999999"/>
    <n v="9"/>
    <n v="125"/>
    <n v="134"/>
    <x v="6"/>
    <x v="0"/>
    <x v="1"/>
    <x v="1"/>
    <x v="1"/>
    <x v="0"/>
    <s v="Normal"/>
  </r>
  <r>
    <n v="148"/>
    <d v="2011-01-07T00:00:00"/>
    <n v="1"/>
    <n v="0"/>
    <n v="1"/>
    <x v="10"/>
    <x v="0"/>
    <x v="6"/>
    <n v="1"/>
    <n v="0.22"/>
    <n v="0.19700000000000001"/>
    <n v="0.37"/>
    <n v="0.32840000000000003"/>
    <n v="16"/>
    <n v="47"/>
    <n v="63"/>
    <x v="6"/>
    <x v="0"/>
    <x v="0"/>
    <x v="1"/>
    <x v="1"/>
    <x v="0"/>
    <s v="Normal"/>
  </r>
  <r>
    <n v="149"/>
    <d v="2011-01-07T00:00:00"/>
    <n v="1"/>
    <n v="0"/>
    <n v="1"/>
    <x v="11"/>
    <x v="0"/>
    <x v="6"/>
    <n v="2"/>
    <n v="0.2"/>
    <n v="0.19700000000000001"/>
    <n v="0.4"/>
    <n v="0.22389999999999999"/>
    <n v="19"/>
    <n v="48"/>
    <n v="67"/>
    <x v="6"/>
    <x v="1"/>
    <x v="0"/>
    <x v="1"/>
    <x v="1"/>
    <x v="0"/>
    <s v="Normal"/>
  </r>
  <r>
    <n v="150"/>
    <d v="2011-01-07T00:00:00"/>
    <n v="1"/>
    <n v="0"/>
    <n v="1"/>
    <x v="12"/>
    <x v="0"/>
    <x v="6"/>
    <n v="2"/>
    <n v="0.2"/>
    <n v="0.19700000000000001"/>
    <n v="0.37"/>
    <n v="0.25369999999999998"/>
    <n v="9"/>
    <n v="50"/>
    <n v="59"/>
    <x v="6"/>
    <x v="1"/>
    <x v="0"/>
    <x v="1"/>
    <x v="2"/>
    <x v="0"/>
    <s v="Normal"/>
  </r>
  <r>
    <n v="151"/>
    <d v="2011-01-07T00:00:00"/>
    <n v="1"/>
    <n v="0"/>
    <n v="1"/>
    <x v="13"/>
    <x v="0"/>
    <x v="6"/>
    <n v="2"/>
    <n v="0.2"/>
    <n v="0.18179999999999999"/>
    <n v="0.37"/>
    <n v="0.28360000000000002"/>
    <n v="9"/>
    <n v="64"/>
    <n v="73"/>
    <x v="6"/>
    <x v="1"/>
    <x v="0"/>
    <x v="1"/>
    <x v="2"/>
    <x v="0"/>
    <s v="Normal"/>
  </r>
  <r>
    <n v="152"/>
    <d v="2011-01-07T00:00:00"/>
    <n v="1"/>
    <n v="0"/>
    <n v="1"/>
    <x v="14"/>
    <x v="0"/>
    <x v="6"/>
    <n v="2"/>
    <n v="0.2"/>
    <n v="0.19700000000000001"/>
    <n v="0.4"/>
    <n v="0.25369999999999998"/>
    <n v="7"/>
    <n v="43"/>
    <n v="50"/>
    <x v="6"/>
    <x v="1"/>
    <x v="0"/>
    <x v="0"/>
    <x v="2"/>
    <x v="0"/>
    <s v="Normal"/>
  </r>
  <r>
    <n v="153"/>
    <d v="2011-01-07T00:00:00"/>
    <n v="1"/>
    <n v="0"/>
    <n v="1"/>
    <x v="15"/>
    <x v="0"/>
    <x v="6"/>
    <n v="2"/>
    <n v="0.2"/>
    <n v="0.21210000000000001"/>
    <n v="0.37"/>
    <n v="0.16420000000000001"/>
    <n v="9"/>
    <n v="63"/>
    <n v="72"/>
    <x v="6"/>
    <x v="1"/>
    <x v="0"/>
    <x v="1"/>
    <x v="2"/>
    <x v="0"/>
    <s v="Normal"/>
  </r>
  <r>
    <n v="154"/>
    <d v="2011-01-07T00:00:00"/>
    <n v="1"/>
    <n v="0"/>
    <n v="1"/>
    <x v="16"/>
    <x v="0"/>
    <x v="6"/>
    <n v="2"/>
    <n v="0.2"/>
    <n v="0.21210000000000001"/>
    <n v="0.37"/>
    <n v="0.16420000000000001"/>
    <n v="5"/>
    <n v="82"/>
    <n v="87"/>
    <x v="6"/>
    <x v="1"/>
    <x v="0"/>
    <x v="1"/>
    <x v="2"/>
    <x v="0"/>
    <s v="Normal"/>
  </r>
  <r>
    <n v="155"/>
    <d v="2011-01-07T00:00:00"/>
    <n v="1"/>
    <n v="0"/>
    <n v="1"/>
    <x v="17"/>
    <x v="0"/>
    <x v="6"/>
    <n v="2"/>
    <n v="0.2"/>
    <n v="0.2576"/>
    <n v="0.37"/>
    <n v="0"/>
    <n v="9"/>
    <n v="178"/>
    <n v="187"/>
    <x v="6"/>
    <x v="1"/>
    <x v="1"/>
    <x v="2"/>
    <x v="2"/>
    <x v="0"/>
    <s v="⬆ Spike"/>
  </r>
  <r>
    <n v="156"/>
    <d v="2011-01-07T00:00:00"/>
    <n v="1"/>
    <n v="0"/>
    <n v="1"/>
    <x v="18"/>
    <x v="0"/>
    <x v="6"/>
    <n v="1"/>
    <n v="0.2"/>
    <n v="0.2273"/>
    <n v="0.4"/>
    <n v="8.9599999999999999E-2"/>
    <n v="7"/>
    <n v="116"/>
    <n v="123"/>
    <x v="6"/>
    <x v="0"/>
    <x v="1"/>
    <x v="1"/>
    <x v="3"/>
    <x v="0"/>
    <s v="Normal"/>
  </r>
  <r>
    <n v="157"/>
    <d v="2011-01-07T00:00:00"/>
    <n v="1"/>
    <n v="0"/>
    <n v="1"/>
    <x v="19"/>
    <x v="0"/>
    <x v="6"/>
    <n v="1"/>
    <n v="0.16"/>
    <n v="0.19700000000000001"/>
    <n v="0.55000000000000004"/>
    <n v="8.9599999999999999E-2"/>
    <n v="3"/>
    <n v="92"/>
    <n v="95"/>
    <x v="6"/>
    <x v="0"/>
    <x v="1"/>
    <x v="1"/>
    <x v="3"/>
    <x v="3"/>
    <s v="Normal"/>
  </r>
  <r>
    <n v="158"/>
    <d v="2011-01-07T00:00:00"/>
    <n v="1"/>
    <n v="0"/>
    <n v="1"/>
    <x v="20"/>
    <x v="0"/>
    <x v="6"/>
    <n v="1"/>
    <n v="0.18"/>
    <n v="0.21210000000000001"/>
    <n v="0.47"/>
    <n v="0.1045"/>
    <n v="1"/>
    <n v="50"/>
    <n v="51"/>
    <x v="6"/>
    <x v="0"/>
    <x v="0"/>
    <x v="1"/>
    <x v="3"/>
    <x v="3"/>
    <s v="Normal"/>
  </r>
  <r>
    <n v="159"/>
    <d v="2011-01-07T00:00:00"/>
    <n v="1"/>
    <n v="0"/>
    <n v="1"/>
    <x v="21"/>
    <x v="0"/>
    <x v="6"/>
    <n v="1"/>
    <n v="0.18"/>
    <n v="0.19700000000000001"/>
    <n v="0.47"/>
    <n v="0.1343"/>
    <n v="0"/>
    <n v="39"/>
    <n v="39"/>
    <x v="6"/>
    <x v="0"/>
    <x v="0"/>
    <x v="0"/>
    <x v="3"/>
    <x v="3"/>
    <s v="Normal"/>
  </r>
  <r>
    <n v="160"/>
    <d v="2011-01-07T00:00:00"/>
    <n v="1"/>
    <n v="0"/>
    <n v="1"/>
    <x v="22"/>
    <x v="0"/>
    <x v="6"/>
    <n v="2"/>
    <n v="0.18"/>
    <n v="0.19700000000000001"/>
    <n v="0.43"/>
    <n v="0.16420000000000001"/>
    <n v="2"/>
    <n v="34"/>
    <n v="36"/>
    <x v="6"/>
    <x v="1"/>
    <x v="0"/>
    <x v="0"/>
    <x v="3"/>
    <x v="3"/>
    <s v="Normal"/>
  </r>
  <r>
    <n v="161"/>
    <d v="2011-01-07T00:00:00"/>
    <n v="1"/>
    <n v="0"/>
    <n v="1"/>
    <x v="23"/>
    <x v="0"/>
    <x v="6"/>
    <n v="2"/>
    <n v="0.18"/>
    <n v="0.19700000000000001"/>
    <n v="0.51"/>
    <n v="0.16420000000000001"/>
    <n v="1"/>
    <n v="14"/>
    <n v="15"/>
    <x v="6"/>
    <x v="1"/>
    <x v="0"/>
    <x v="0"/>
    <x v="3"/>
    <x v="3"/>
    <s v="Normal"/>
  </r>
  <r>
    <n v="162"/>
    <d v="2011-01-08T00:00:00"/>
    <n v="1"/>
    <n v="0"/>
    <n v="1"/>
    <x v="0"/>
    <x v="0"/>
    <x v="0"/>
    <n v="2"/>
    <n v="0.18"/>
    <n v="0.19700000000000001"/>
    <n v="0.51"/>
    <n v="0.16420000000000001"/>
    <n v="1"/>
    <n v="24"/>
    <n v="25"/>
    <x v="0"/>
    <x v="1"/>
    <x v="0"/>
    <x v="0"/>
    <x v="0"/>
    <x v="3"/>
    <s v="Normal"/>
  </r>
  <r>
    <n v="163"/>
    <d v="2011-01-08T00:00:00"/>
    <n v="1"/>
    <n v="0"/>
    <n v="1"/>
    <x v="1"/>
    <x v="0"/>
    <x v="0"/>
    <n v="2"/>
    <n v="0.18"/>
    <n v="0.21210000000000001"/>
    <n v="0.55000000000000004"/>
    <n v="8.9599999999999999E-2"/>
    <n v="1"/>
    <n v="15"/>
    <n v="16"/>
    <x v="0"/>
    <x v="1"/>
    <x v="0"/>
    <x v="0"/>
    <x v="0"/>
    <x v="3"/>
    <s v="Normal"/>
  </r>
  <r>
    <n v="164"/>
    <d v="2011-01-08T00:00:00"/>
    <n v="1"/>
    <n v="0"/>
    <n v="1"/>
    <x v="2"/>
    <x v="0"/>
    <x v="0"/>
    <n v="2"/>
    <n v="0.18"/>
    <n v="0.2424"/>
    <n v="0.55000000000000004"/>
    <n v="0"/>
    <n v="3"/>
    <n v="13"/>
    <n v="16"/>
    <x v="0"/>
    <x v="1"/>
    <x v="0"/>
    <x v="0"/>
    <x v="0"/>
    <x v="3"/>
    <s v="Normal"/>
  </r>
  <r>
    <n v="165"/>
    <d v="2011-01-08T00:00:00"/>
    <n v="1"/>
    <n v="0"/>
    <n v="1"/>
    <x v="3"/>
    <x v="0"/>
    <x v="0"/>
    <n v="3"/>
    <n v="0.18"/>
    <n v="0.19700000000000001"/>
    <n v="0.55000000000000004"/>
    <n v="0.16420000000000001"/>
    <n v="0"/>
    <n v="7"/>
    <n v="7"/>
    <x v="0"/>
    <x v="2"/>
    <x v="0"/>
    <x v="0"/>
    <x v="0"/>
    <x v="3"/>
    <s v="Normal"/>
  </r>
  <r>
    <n v="166"/>
    <d v="2011-01-08T00:00:00"/>
    <n v="1"/>
    <n v="0"/>
    <n v="1"/>
    <x v="4"/>
    <x v="0"/>
    <x v="0"/>
    <n v="3"/>
    <n v="0.18"/>
    <n v="0.19700000000000001"/>
    <n v="0.55000000000000004"/>
    <n v="0.16420000000000001"/>
    <n v="0"/>
    <n v="1"/>
    <n v="1"/>
    <x v="0"/>
    <x v="2"/>
    <x v="0"/>
    <x v="0"/>
    <x v="0"/>
    <x v="3"/>
    <s v="Normal"/>
  </r>
  <r>
    <n v="167"/>
    <d v="2011-01-08T00:00:00"/>
    <n v="1"/>
    <n v="0"/>
    <n v="1"/>
    <x v="5"/>
    <x v="0"/>
    <x v="0"/>
    <n v="2"/>
    <n v="0.16"/>
    <n v="0.16669999999999999"/>
    <n v="0.74"/>
    <n v="0.16420000000000001"/>
    <n v="0"/>
    <n v="5"/>
    <n v="5"/>
    <x v="0"/>
    <x v="1"/>
    <x v="0"/>
    <x v="0"/>
    <x v="0"/>
    <x v="3"/>
    <s v="Normal"/>
  </r>
  <r>
    <n v="168"/>
    <d v="2011-01-08T00:00:00"/>
    <n v="1"/>
    <n v="0"/>
    <n v="1"/>
    <x v="6"/>
    <x v="0"/>
    <x v="0"/>
    <n v="2"/>
    <n v="0.16"/>
    <n v="0.16669999999999999"/>
    <n v="0.74"/>
    <n v="0.16420000000000001"/>
    <n v="0"/>
    <n v="2"/>
    <n v="2"/>
    <x v="0"/>
    <x v="1"/>
    <x v="0"/>
    <x v="0"/>
    <x v="1"/>
    <x v="3"/>
    <s v="Normal"/>
  </r>
  <r>
    <n v="169"/>
    <d v="2011-01-08T00:00:00"/>
    <n v="1"/>
    <n v="0"/>
    <n v="1"/>
    <x v="7"/>
    <x v="0"/>
    <x v="0"/>
    <n v="2"/>
    <n v="0.16"/>
    <n v="0.18179999999999999"/>
    <n v="0.74"/>
    <n v="0.1045"/>
    <n v="1"/>
    <n v="8"/>
    <n v="9"/>
    <x v="0"/>
    <x v="1"/>
    <x v="1"/>
    <x v="0"/>
    <x v="1"/>
    <x v="3"/>
    <s v="Normal"/>
  </r>
  <r>
    <n v="170"/>
    <d v="2011-01-08T00:00:00"/>
    <n v="1"/>
    <n v="0"/>
    <n v="1"/>
    <x v="8"/>
    <x v="0"/>
    <x v="0"/>
    <n v="3"/>
    <n v="0.16"/>
    <n v="0.18179999999999999"/>
    <n v="0.93"/>
    <n v="0.1045"/>
    <n v="0"/>
    <n v="15"/>
    <n v="15"/>
    <x v="0"/>
    <x v="2"/>
    <x v="1"/>
    <x v="0"/>
    <x v="1"/>
    <x v="3"/>
    <s v="Normal"/>
  </r>
  <r>
    <n v="171"/>
    <d v="2011-01-08T00:00:00"/>
    <n v="1"/>
    <n v="0"/>
    <n v="1"/>
    <x v="9"/>
    <x v="0"/>
    <x v="0"/>
    <n v="3"/>
    <n v="0.16"/>
    <n v="0.18179999999999999"/>
    <n v="0.93"/>
    <n v="0.1045"/>
    <n v="0"/>
    <n v="20"/>
    <n v="20"/>
    <x v="0"/>
    <x v="2"/>
    <x v="1"/>
    <x v="0"/>
    <x v="1"/>
    <x v="3"/>
    <s v="Normal"/>
  </r>
  <r>
    <n v="172"/>
    <d v="2011-01-08T00:00:00"/>
    <n v="1"/>
    <n v="0"/>
    <n v="1"/>
    <x v="10"/>
    <x v="0"/>
    <x v="0"/>
    <n v="2"/>
    <n v="0.18"/>
    <n v="0.19700000000000001"/>
    <n v="0.8"/>
    <n v="0.16420000000000001"/>
    <n v="5"/>
    <n v="56"/>
    <n v="61"/>
    <x v="0"/>
    <x v="1"/>
    <x v="0"/>
    <x v="1"/>
    <x v="1"/>
    <x v="3"/>
    <s v="Normal"/>
  </r>
  <r>
    <n v="173"/>
    <d v="2011-01-08T00:00:00"/>
    <n v="1"/>
    <n v="0"/>
    <n v="1"/>
    <x v="11"/>
    <x v="0"/>
    <x v="0"/>
    <n v="2"/>
    <n v="0.2"/>
    <n v="0.18179999999999999"/>
    <n v="0.69"/>
    <n v="0.3881"/>
    <n v="2"/>
    <n v="60"/>
    <n v="62"/>
    <x v="0"/>
    <x v="1"/>
    <x v="0"/>
    <x v="1"/>
    <x v="1"/>
    <x v="0"/>
    <s v="Normal"/>
  </r>
  <r>
    <n v="174"/>
    <d v="2011-01-08T00:00:00"/>
    <n v="1"/>
    <n v="0"/>
    <n v="1"/>
    <x v="12"/>
    <x v="0"/>
    <x v="0"/>
    <n v="2"/>
    <n v="0.2"/>
    <n v="0.18179999999999999"/>
    <n v="0.59"/>
    <n v="0.35820000000000002"/>
    <n v="8"/>
    <n v="90"/>
    <n v="98"/>
    <x v="0"/>
    <x v="1"/>
    <x v="0"/>
    <x v="1"/>
    <x v="2"/>
    <x v="0"/>
    <s v="Normal"/>
  </r>
  <r>
    <n v="175"/>
    <d v="2011-01-08T00:00:00"/>
    <n v="1"/>
    <n v="0"/>
    <n v="1"/>
    <x v="13"/>
    <x v="0"/>
    <x v="0"/>
    <n v="1"/>
    <n v="0.2"/>
    <n v="0.18179999999999999"/>
    <n v="0.44"/>
    <n v="0.32840000000000003"/>
    <n v="7"/>
    <n v="95"/>
    <n v="102"/>
    <x v="0"/>
    <x v="0"/>
    <x v="0"/>
    <x v="1"/>
    <x v="2"/>
    <x v="0"/>
    <s v="Normal"/>
  </r>
  <r>
    <n v="176"/>
    <d v="2011-01-08T00:00:00"/>
    <n v="1"/>
    <n v="0"/>
    <n v="1"/>
    <x v="14"/>
    <x v="0"/>
    <x v="0"/>
    <n v="1"/>
    <n v="0.2"/>
    <n v="0.16669999999999999"/>
    <n v="0.32"/>
    <n v="0.49249999999999999"/>
    <n v="12"/>
    <n v="83"/>
    <n v="95"/>
    <x v="0"/>
    <x v="0"/>
    <x v="0"/>
    <x v="1"/>
    <x v="2"/>
    <x v="0"/>
    <s v="Normal"/>
  </r>
  <r>
    <n v="177"/>
    <d v="2011-01-08T00:00:00"/>
    <n v="1"/>
    <n v="0"/>
    <n v="1"/>
    <x v="15"/>
    <x v="0"/>
    <x v="0"/>
    <n v="1"/>
    <n v="0.2"/>
    <n v="0.16669999999999999"/>
    <n v="0.32"/>
    <n v="0.44779999999999998"/>
    <n v="5"/>
    <n v="69"/>
    <n v="74"/>
    <x v="0"/>
    <x v="0"/>
    <x v="0"/>
    <x v="1"/>
    <x v="2"/>
    <x v="0"/>
    <s v="Normal"/>
  </r>
  <r>
    <n v="178"/>
    <d v="2011-01-08T00:00:00"/>
    <n v="1"/>
    <n v="0"/>
    <n v="1"/>
    <x v="16"/>
    <x v="0"/>
    <x v="0"/>
    <n v="1"/>
    <n v="0.18"/>
    <n v="0.13639999999999999"/>
    <n v="0.28999999999999998"/>
    <n v="0.44779999999999998"/>
    <n v="8"/>
    <n v="68"/>
    <n v="76"/>
    <x v="0"/>
    <x v="0"/>
    <x v="0"/>
    <x v="1"/>
    <x v="2"/>
    <x v="3"/>
    <s v="Normal"/>
  </r>
  <r>
    <n v="179"/>
    <d v="2011-01-08T00:00:00"/>
    <n v="1"/>
    <n v="0"/>
    <n v="1"/>
    <x v="17"/>
    <x v="0"/>
    <x v="0"/>
    <n v="1"/>
    <n v="0.16"/>
    <n v="0.1212"/>
    <n v="0.37"/>
    <n v="0.55220000000000002"/>
    <n v="5"/>
    <n v="64"/>
    <n v="69"/>
    <x v="0"/>
    <x v="0"/>
    <x v="1"/>
    <x v="1"/>
    <x v="2"/>
    <x v="3"/>
    <s v="Normal"/>
  </r>
  <r>
    <n v="180"/>
    <d v="2011-01-08T00:00:00"/>
    <n v="1"/>
    <n v="0"/>
    <n v="1"/>
    <x v="18"/>
    <x v="0"/>
    <x v="0"/>
    <n v="1"/>
    <n v="0.14000000000000001"/>
    <n v="0.1212"/>
    <n v="0.39"/>
    <n v="0.29849999999999999"/>
    <n v="3"/>
    <n v="52"/>
    <n v="55"/>
    <x v="0"/>
    <x v="0"/>
    <x v="1"/>
    <x v="1"/>
    <x v="3"/>
    <x v="3"/>
    <s v="Normal"/>
  </r>
  <r>
    <n v="181"/>
    <d v="2011-01-08T00:00:00"/>
    <n v="1"/>
    <n v="0"/>
    <n v="1"/>
    <x v="19"/>
    <x v="0"/>
    <x v="0"/>
    <n v="1"/>
    <n v="0.14000000000000001"/>
    <n v="0.1212"/>
    <n v="0.36"/>
    <n v="0.25369999999999998"/>
    <n v="4"/>
    <n v="26"/>
    <n v="30"/>
    <x v="0"/>
    <x v="0"/>
    <x v="1"/>
    <x v="0"/>
    <x v="3"/>
    <x v="3"/>
    <s v="Normal"/>
  </r>
  <r>
    <n v="182"/>
    <d v="2011-01-08T00:00:00"/>
    <n v="1"/>
    <n v="0"/>
    <n v="1"/>
    <x v="20"/>
    <x v="0"/>
    <x v="0"/>
    <n v="1"/>
    <n v="0.12"/>
    <n v="0.1212"/>
    <n v="0.36"/>
    <n v="0.25369999999999998"/>
    <n v="0"/>
    <n v="28"/>
    <n v="28"/>
    <x v="0"/>
    <x v="0"/>
    <x v="0"/>
    <x v="0"/>
    <x v="3"/>
    <x v="3"/>
    <s v="Normal"/>
  </r>
  <r>
    <n v="183"/>
    <d v="2011-01-08T00:00:00"/>
    <n v="1"/>
    <n v="0"/>
    <n v="1"/>
    <x v="21"/>
    <x v="0"/>
    <x v="0"/>
    <n v="1"/>
    <n v="0.12"/>
    <n v="0.1061"/>
    <n v="0.39"/>
    <n v="0.35820000000000002"/>
    <n v="2"/>
    <n v="35"/>
    <n v="37"/>
    <x v="0"/>
    <x v="0"/>
    <x v="0"/>
    <x v="0"/>
    <x v="3"/>
    <x v="3"/>
    <s v="Normal"/>
  </r>
  <r>
    <n v="184"/>
    <d v="2011-01-08T00:00:00"/>
    <n v="1"/>
    <n v="0"/>
    <n v="1"/>
    <x v="22"/>
    <x v="0"/>
    <x v="0"/>
    <n v="1"/>
    <n v="0.12"/>
    <n v="0.1061"/>
    <n v="0.36"/>
    <n v="0.3881"/>
    <n v="1"/>
    <n v="33"/>
    <n v="34"/>
    <x v="0"/>
    <x v="0"/>
    <x v="0"/>
    <x v="0"/>
    <x v="3"/>
    <x v="3"/>
    <s v="Normal"/>
  </r>
  <r>
    <n v="185"/>
    <d v="2011-01-08T00:00:00"/>
    <n v="1"/>
    <n v="0"/>
    <n v="1"/>
    <x v="23"/>
    <x v="0"/>
    <x v="0"/>
    <n v="1"/>
    <n v="0.1"/>
    <n v="6.0600000000000001E-2"/>
    <n v="0.39"/>
    <n v="0.44779999999999998"/>
    <n v="0"/>
    <n v="22"/>
    <n v="22"/>
    <x v="0"/>
    <x v="0"/>
    <x v="0"/>
    <x v="0"/>
    <x v="3"/>
    <x v="3"/>
    <s v="Normal"/>
  </r>
  <r>
    <n v="186"/>
    <d v="2011-01-09T00:00:00"/>
    <n v="1"/>
    <n v="0"/>
    <n v="1"/>
    <x v="0"/>
    <x v="0"/>
    <x v="1"/>
    <n v="1"/>
    <n v="0.1"/>
    <n v="7.5800000000000006E-2"/>
    <n v="0.42"/>
    <n v="0.3881"/>
    <n v="1"/>
    <n v="24"/>
    <n v="25"/>
    <x v="1"/>
    <x v="0"/>
    <x v="0"/>
    <x v="0"/>
    <x v="0"/>
    <x v="3"/>
    <s v="Normal"/>
  </r>
  <r>
    <n v="187"/>
    <d v="2011-01-09T00:00:00"/>
    <n v="1"/>
    <n v="0"/>
    <n v="1"/>
    <x v="1"/>
    <x v="0"/>
    <x v="1"/>
    <n v="1"/>
    <n v="0.1"/>
    <n v="6.0600000000000001E-2"/>
    <n v="0.42"/>
    <n v="0.4627"/>
    <n v="0"/>
    <n v="12"/>
    <n v="12"/>
    <x v="1"/>
    <x v="0"/>
    <x v="0"/>
    <x v="0"/>
    <x v="0"/>
    <x v="3"/>
    <s v="Normal"/>
  </r>
  <r>
    <n v="188"/>
    <d v="2011-01-09T00:00:00"/>
    <n v="1"/>
    <n v="0"/>
    <n v="1"/>
    <x v="2"/>
    <x v="0"/>
    <x v="1"/>
    <n v="1"/>
    <n v="0.1"/>
    <n v="6.0600000000000001E-2"/>
    <n v="0.46"/>
    <n v="0.4627"/>
    <n v="0"/>
    <n v="11"/>
    <n v="11"/>
    <x v="1"/>
    <x v="0"/>
    <x v="0"/>
    <x v="0"/>
    <x v="0"/>
    <x v="3"/>
    <s v="Normal"/>
  </r>
  <r>
    <n v="189"/>
    <d v="2011-01-09T00:00:00"/>
    <n v="1"/>
    <n v="0"/>
    <n v="1"/>
    <x v="3"/>
    <x v="0"/>
    <x v="1"/>
    <n v="1"/>
    <n v="0.1"/>
    <n v="7.5800000000000006E-2"/>
    <n v="0.46"/>
    <n v="0.41789999999999999"/>
    <n v="0"/>
    <n v="4"/>
    <n v="4"/>
    <x v="1"/>
    <x v="0"/>
    <x v="0"/>
    <x v="0"/>
    <x v="0"/>
    <x v="3"/>
    <s v="Normal"/>
  </r>
  <r>
    <n v="190"/>
    <d v="2011-01-09T00:00:00"/>
    <n v="1"/>
    <n v="0"/>
    <n v="1"/>
    <x v="4"/>
    <x v="0"/>
    <x v="1"/>
    <n v="1"/>
    <n v="0.08"/>
    <n v="9.0899999999999995E-2"/>
    <n v="0.53"/>
    <n v="0.19400000000000001"/>
    <n v="0"/>
    <n v="1"/>
    <n v="1"/>
    <x v="1"/>
    <x v="0"/>
    <x v="0"/>
    <x v="0"/>
    <x v="0"/>
    <x v="4"/>
    <s v="Normal"/>
  </r>
  <r>
    <n v="191"/>
    <d v="2011-01-09T00:00:00"/>
    <n v="1"/>
    <n v="0"/>
    <n v="1"/>
    <x v="5"/>
    <x v="0"/>
    <x v="1"/>
    <n v="1"/>
    <n v="0.08"/>
    <n v="9.0899999999999995E-2"/>
    <n v="0.53"/>
    <n v="0.19400000000000001"/>
    <n v="0"/>
    <n v="1"/>
    <n v="1"/>
    <x v="1"/>
    <x v="0"/>
    <x v="0"/>
    <x v="0"/>
    <x v="0"/>
    <x v="4"/>
    <s v="Normal"/>
  </r>
  <r>
    <n v="192"/>
    <d v="2011-01-09T00:00:00"/>
    <n v="1"/>
    <n v="0"/>
    <n v="1"/>
    <x v="6"/>
    <x v="0"/>
    <x v="1"/>
    <n v="1"/>
    <n v="0.1"/>
    <n v="9.0899999999999995E-2"/>
    <n v="0.49"/>
    <n v="0.28360000000000002"/>
    <n v="0"/>
    <n v="1"/>
    <n v="1"/>
    <x v="1"/>
    <x v="0"/>
    <x v="0"/>
    <x v="0"/>
    <x v="1"/>
    <x v="3"/>
    <s v="Normal"/>
  </r>
  <r>
    <n v="193"/>
    <d v="2011-01-09T00:00:00"/>
    <n v="1"/>
    <n v="0"/>
    <n v="1"/>
    <x v="7"/>
    <x v="0"/>
    <x v="1"/>
    <n v="1"/>
    <n v="0.08"/>
    <n v="9.0899999999999995E-2"/>
    <n v="0.53"/>
    <n v="0.19400000000000001"/>
    <n v="1"/>
    <n v="5"/>
    <n v="6"/>
    <x v="1"/>
    <x v="0"/>
    <x v="1"/>
    <x v="0"/>
    <x v="1"/>
    <x v="4"/>
    <s v="Normal"/>
  </r>
  <r>
    <n v="194"/>
    <d v="2011-01-09T00:00:00"/>
    <n v="1"/>
    <n v="0"/>
    <n v="1"/>
    <x v="8"/>
    <x v="0"/>
    <x v="1"/>
    <n v="1"/>
    <n v="0.1"/>
    <n v="9.0899999999999995E-2"/>
    <n v="0.49"/>
    <n v="0.28360000000000002"/>
    <n v="0"/>
    <n v="10"/>
    <n v="10"/>
    <x v="1"/>
    <x v="0"/>
    <x v="1"/>
    <x v="0"/>
    <x v="1"/>
    <x v="3"/>
    <s v="Normal"/>
  </r>
  <r>
    <n v="195"/>
    <d v="2011-01-09T00:00:00"/>
    <n v="1"/>
    <n v="0"/>
    <n v="1"/>
    <x v="9"/>
    <x v="0"/>
    <x v="1"/>
    <n v="1"/>
    <n v="0.12"/>
    <n v="7.5800000000000006E-2"/>
    <n v="0.46"/>
    <n v="0.52239999999999998"/>
    <n v="0"/>
    <n v="19"/>
    <n v="19"/>
    <x v="1"/>
    <x v="0"/>
    <x v="1"/>
    <x v="0"/>
    <x v="1"/>
    <x v="3"/>
    <s v="Normal"/>
  </r>
  <r>
    <n v="196"/>
    <d v="2011-01-09T00:00:00"/>
    <n v="1"/>
    <n v="0"/>
    <n v="1"/>
    <x v="10"/>
    <x v="0"/>
    <x v="1"/>
    <n v="1"/>
    <n v="0.14000000000000001"/>
    <n v="0.1061"/>
    <n v="0.43"/>
    <n v="0.3881"/>
    <n v="0"/>
    <n v="49"/>
    <n v="49"/>
    <x v="1"/>
    <x v="0"/>
    <x v="0"/>
    <x v="0"/>
    <x v="1"/>
    <x v="3"/>
    <s v="Normal"/>
  </r>
  <r>
    <n v="197"/>
    <d v="2011-01-09T00:00:00"/>
    <n v="1"/>
    <n v="0"/>
    <n v="1"/>
    <x v="11"/>
    <x v="0"/>
    <x v="1"/>
    <n v="1"/>
    <n v="0.16"/>
    <n v="0.1212"/>
    <n v="0.4"/>
    <n v="0.52239999999999998"/>
    <n v="2"/>
    <n v="47"/>
    <n v="49"/>
    <x v="1"/>
    <x v="0"/>
    <x v="0"/>
    <x v="0"/>
    <x v="1"/>
    <x v="3"/>
    <s v="Normal"/>
  </r>
  <r>
    <n v="198"/>
    <d v="2011-01-09T00:00:00"/>
    <n v="1"/>
    <n v="0"/>
    <n v="1"/>
    <x v="12"/>
    <x v="0"/>
    <x v="1"/>
    <n v="1"/>
    <n v="0.18"/>
    <n v="0.13639999999999999"/>
    <n v="0.37"/>
    <n v="0.44779999999999998"/>
    <n v="4"/>
    <n v="79"/>
    <n v="83"/>
    <x v="1"/>
    <x v="0"/>
    <x v="0"/>
    <x v="1"/>
    <x v="2"/>
    <x v="3"/>
    <s v="Normal"/>
  </r>
  <r>
    <n v="199"/>
    <d v="2011-01-09T00:00:00"/>
    <n v="1"/>
    <n v="0"/>
    <n v="1"/>
    <x v="13"/>
    <x v="0"/>
    <x v="1"/>
    <n v="1"/>
    <n v="0.2"/>
    <n v="0.16669999999999999"/>
    <n v="0.34"/>
    <n v="0.44779999999999998"/>
    <n v="6"/>
    <n v="69"/>
    <n v="75"/>
    <x v="1"/>
    <x v="0"/>
    <x v="0"/>
    <x v="1"/>
    <x v="2"/>
    <x v="0"/>
    <s v="Normal"/>
  </r>
  <r>
    <n v="200"/>
    <d v="2011-01-09T00:00:00"/>
    <n v="1"/>
    <n v="0"/>
    <n v="1"/>
    <x v="14"/>
    <x v="0"/>
    <x v="1"/>
    <n v="1"/>
    <n v="0.22"/>
    <n v="0.18179999999999999"/>
    <n v="0.32"/>
    <n v="0.4627"/>
    <n v="8"/>
    <n v="64"/>
    <n v="72"/>
    <x v="1"/>
    <x v="0"/>
    <x v="0"/>
    <x v="1"/>
    <x v="2"/>
    <x v="0"/>
    <s v="Normal"/>
  </r>
  <r>
    <n v="201"/>
    <d v="2011-01-09T00:00:00"/>
    <n v="1"/>
    <n v="0"/>
    <n v="1"/>
    <x v="15"/>
    <x v="0"/>
    <x v="1"/>
    <n v="1"/>
    <n v="0.22"/>
    <n v="0.19700000000000001"/>
    <n v="0.35"/>
    <n v="0.35820000000000002"/>
    <n v="5"/>
    <n v="77"/>
    <n v="82"/>
    <x v="1"/>
    <x v="0"/>
    <x v="0"/>
    <x v="1"/>
    <x v="2"/>
    <x v="0"/>
    <s v="Normal"/>
  </r>
  <r>
    <n v="202"/>
    <d v="2011-01-09T00:00:00"/>
    <n v="1"/>
    <n v="0"/>
    <n v="1"/>
    <x v="16"/>
    <x v="0"/>
    <x v="1"/>
    <n v="1"/>
    <n v="0.2"/>
    <n v="0.16669999999999999"/>
    <n v="0.34"/>
    <n v="0.44779999999999998"/>
    <n v="13"/>
    <n v="79"/>
    <n v="92"/>
    <x v="1"/>
    <x v="0"/>
    <x v="0"/>
    <x v="1"/>
    <x v="2"/>
    <x v="0"/>
    <s v="Normal"/>
  </r>
  <r>
    <n v="203"/>
    <d v="2011-01-09T00:00:00"/>
    <n v="1"/>
    <n v="0"/>
    <n v="1"/>
    <x v="17"/>
    <x v="0"/>
    <x v="1"/>
    <n v="1"/>
    <n v="0.18"/>
    <n v="0.1515"/>
    <n v="0.37"/>
    <n v="0.3881"/>
    <n v="3"/>
    <n v="59"/>
    <n v="62"/>
    <x v="1"/>
    <x v="0"/>
    <x v="1"/>
    <x v="1"/>
    <x v="2"/>
    <x v="3"/>
    <s v="Normal"/>
  </r>
  <r>
    <n v="204"/>
    <d v="2011-01-09T00:00:00"/>
    <n v="1"/>
    <n v="0"/>
    <n v="1"/>
    <x v="18"/>
    <x v="0"/>
    <x v="1"/>
    <n v="1"/>
    <n v="0.16"/>
    <n v="0.13639999999999999"/>
    <n v="0.4"/>
    <n v="0.32840000000000003"/>
    <n v="4"/>
    <n v="44"/>
    <n v="48"/>
    <x v="1"/>
    <x v="0"/>
    <x v="1"/>
    <x v="0"/>
    <x v="3"/>
    <x v="3"/>
    <s v="Normal"/>
  </r>
  <r>
    <n v="205"/>
    <d v="2011-01-09T00:00:00"/>
    <n v="1"/>
    <n v="0"/>
    <n v="1"/>
    <x v="19"/>
    <x v="0"/>
    <x v="1"/>
    <n v="1"/>
    <n v="0.16"/>
    <n v="0.13639999999999999"/>
    <n v="0.43"/>
    <n v="0.32840000000000003"/>
    <n v="1"/>
    <n v="40"/>
    <n v="41"/>
    <x v="1"/>
    <x v="0"/>
    <x v="1"/>
    <x v="0"/>
    <x v="3"/>
    <x v="3"/>
    <s v="Normal"/>
  </r>
  <r>
    <n v="206"/>
    <d v="2011-01-09T00:00:00"/>
    <n v="1"/>
    <n v="0"/>
    <n v="1"/>
    <x v="20"/>
    <x v="0"/>
    <x v="1"/>
    <n v="1"/>
    <n v="0.14000000000000001"/>
    <n v="0.1212"/>
    <n v="0.46"/>
    <n v="0.25369999999999998"/>
    <n v="0"/>
    <n v="38"/>
    <n v="38"/>
    <x v="1"/>
    <x v="0"/>
    <x v="0"/>
    <x v="0"/>
    <x v="3"/>
    <x v="3"/>
    <s v="Normal"/>
  </r>
  <r>
    <n v="207"/>
    <d v="2011-01-09T00:00:00"/>
    <n v="1"/>
    <n v="0"/>
    <n v="1"/>
    <x v="21"/>
    <x v="0"/>
    <x v="1"/>
    <n v="1"/>
    <n v="0.14000000000000001"/>
    <n v="0.1061"/>
    <n v="0.46"/>
    <n v="0.41789999999999999"/>
    <n v="1"/>
    <n v="19"/>
    <n v="20"/>
    <x v="1"/>
    <x v="0"/>
    <x v="0"/>
    <x v="0"/>
    <x v="3"/>
    <x v="3"/>
    <s v="Normal"/>
  </r>
  <r>
    <n v="208"/>
    <d v="2011-01-09T00:00:00"/>
    <n v="1"/>
    <n v="0"/>
    <n v="1"/>
    <x v="22"/>
    <x v="0"/>
    <x v="1"/>
    <n v="1"/>
    <n v="0.14000000000000001"/>
    <n v="0.1212"/>
    <n v="0.46"/>
    <n v="0.29849999999999999"/>
    <n v="5"/>
    <n v="10"/>
    <n v="15"/>
    <x v="1"/>
    <x v="0"/>
    <x v="0"/>
    <x v="0"/>
    <x v="3"/>
    <x v="3"/>
    <s v="Normal"/>
  </r>
  <r>
    <n v="209"/>
    <d v="2011-01-09T00:00:00"/>
    <n v="1"/>
    <n v="0"/>
    <n v="1"/>
    <x v="23"/>
    <x v="0"/>
    <x v="1"/>
    <n v="1"/>
    <n v="0.12"/>
    <n v="0.13639999999999999"/>
    <n v="0.5"/>
    <n v="0.19400000000000001"/>
    <n v="0"/>
    <n v="6"/>
    <n v="6"/>
    <x v="1"/>
    <x v="0"/>
    <x v="0"/>
    <x v="0"/>
    <x v="3"/>
    <x v="3"/>
    <s v="Normal"/>
  </r>
  <r>
    <n v="210"/>
    <d v="2011-01-10T00:00:00"/>
    <n v="1"/>
    <n v="0"/>
    <n v="1"/>
    <x v="0"/>
    <x v="0"/>
    <x v="2"/>
    <n v="1"/>
    <n v="0.12"/>
    <n v="0.1212"/>
    <n v="0.5"/>
    <n v="0.28360000000000002"/>
    <n v="2"/>
    <n v="3"/>
    <n v="5"/>
    <x v="2"/>
    <x v="0"/>
    <x v="0"/>
    <x v="0"/>
    <x v="0"/>
    <x v="3"/>
    <s v="Normal"/>
  </r>
  <r>
    <n v="211"/>
    <d v="2011-01-10T00:00:00"/>
    <n v="1"/>
    <n v="0"/>
    <n v="1"/>
    <x v="1"/>
    <x v="0"/>
    <x v="2"/>
    <n v="1"/>
    <n v="0.12"/>
    <n v="0.1212"/>
    <n v="0.5"/>
    <n v="0.28360000000000002"/>
    <n v="1"/>
    <n v="0"/>
    <n v="1"/>
    <x v="2"/>
    <x v="0"/>
    <x v="0"/>
    <x v="0"/>
    <x v="0"/>
    <x v="3"/>
    <s v="Normal"/>
  </r>
  <r>
    <n v="212"/>
    <d v="2011-01-10T00:00:00"/>
    <n v="1"/>
    <n v="0"/>
    <n v="1"/>
    <x v="2"/>
    <x v="0"/>
    <x v="2"/>
    <n v="1"/>
    <n v="0.12"/>
    <n v="0.1212"/>
    <n v="0.5"/>
    <n v="0.22389999999999999"/>
    <n v="0"/>
    <n v="3"/>
    <n v="3"/>
    <x v="2"/>
    <x v="0"/>
    <x v="0"/>
    <x v="0"/>
    <x v="0"/>
    <x v="3"/>
    <s v="Normal"/>
  </r>
  <r>
    <n v="213"/>
    <d v="2011-01-10T00:00:00"/>
    <n v="1"/>
    <n v="0"/>
    <n v="1"/>
    <x v="3"/>
    <x v="0"/>
    <x v="2"/>
    <n v="1"/>
    <n v="0.12"/>
    <n v="0.1212"/>
    <n v="0.5"/>
    <n v="0.22389999999999999"/>
    <n v="0"/>
    <n v="1"/>
    <n v="1"/>
    <x v="2"/>
    <x v="0"/>
    <x v="0"/>
    <x v="0"/>
    <x v="0"/>
    <x v="3"/>
    <s v="Normal"/>
  </r>
  <r>
    <n v="214"/>
    <d v="2011-01-10T00:00:00"/>
    <n v="1"/>
    <n v="0"/>
    <n v="1"/>
    <x v="4"/>
    <x v="0"/>
    <x v="2"/>
    <n v="1"/>
    <n v="0.1"/>
    <n v="0.1212"/>
    <n v="0.54"/>
    <n v="0.1343"/>
    <n v="1"/>
    <n v="2"/>
    <n v="3"/>
    <x v="2"/>
    <x v="0"/>
    <x v="0"/>
    <x v="0"/>
    <x v="0"/>
    <x v="3"/>
    <s v="Normal"/>
  </r>
  <r>
    <n v="215"/>
    <d v="2011-01-10T00:00:00"/>
    <n v="1"/>
    <n v="0"/>
    <n v="1"/>
    <x v="5"/>
    <x v="0"/>
    <x v="2"/>
    <n v="1"/>
    <n v="0.1"/>
    <n v="0.1061"/>
    <n v="0.54"/>
    <n v="0.25369999999999998"/>
    <n v="0"/>
    <n v="3"/>
    <n v="3"/>
    <x v="2"/>
    <x v="0"/>
    <x v="0"/>
    <x v="0"/>
    <x v="0"/>
    <x v="3"/>
    <s v="Normal"/>
  </r>
  <r>
    <n v="216"/>
    <d v="2011-01-10T00:00:00"/>
    <n v="1"/>
    <n v="0"/>
    <n v="1"/>
    <x v="6"/>
    <x v="0"/>
    <x v="2"/>
    <n v="1"/>
    <n v="0.12"/>
    <n v="0.1212"/>
    <n v="0.5"/>
    <n v="0.28360000000000002"/>
    <n v="0"/>
    <n v="31"/>
    <n v="31"/>
    <x v="2"/>
    <x v="0"/>
    <x v="0"/>
    <x v="0"/>
    <x v="1"/>
    <x v="3"/>
    <s v="Normal"/>
  </r>
  <r>
    <n v="217"/>
    <d v="2011-01-10T00:00:00"/>
    <n v="1"/>
    <n v="0"/>
    <n v="1"/>
    <x v="7"/>
    <x v="0"/>
    <x v="2"/>
    <n v="1"/>
    <n v="0.12"/>
    <n v="0.1212"/>
    <n v="0.5"/>
    <n v="0.22389999999999999"/>
    <n v="2"/>
    <n v="75"/>
    <n v="77"/>
    <x v="2"/>
    <x v="0"/>
    <x v="1"/>
    <x v="1"/>
    <x v="1"/>
    <x v="3"/>
    <s v="Normal"/>
  </r>
  <r>
    <n v="218"/>
    <d v="2011-01-10T00:00:00"/>
    <n v="1"/>
    <n v="0"/>
    <n v="1"/>
    <x v="8"/>
    <x v="0"/>
    <x v="2"/>
    <n v="2"/>
    <n v="0.12"/>
    <n v="0.1212"/>
    <n v="0.5"/>
    <n v="0.28360000000000002"/>
    <n v="4"/>
    <n v="184"/>
    <n v="188"/>
    <x v="2"/>
    <x v="1"/>
    <x v="1"/>
    <x v="2"/>
    <x v="1"/>
    <x v="3"/>
    <s v="⬆ Spike"/>
  </r>
  <r>
    <n v="219"/>
    <d v="2011-01-10T00:00:00"/>
    <n v="1"/>
    <n v="0"/>
    <n v="1"/>
    <x v="9"/>
    <x v="0"/>
    <x v="2"/>
    <n v="2"/>
    <n v="0.14000000000000001"/>
    <n v="0.1212"/>
    <n v="0.5"/>
    <n v="0.25369999999999998"/>
    <n v="2"/>
    <n v="92"/>
    <n v="94"/>
    <x v="2"/>
    <x v="1"/>
    <x v="1"/>
    <x v="1"/>
    <x v="1"/>
    <x v="3"/>
    <s v="Normal"/>
  </r>
  <r>
    <n v="220"/>
    <d v="2011-01-10T00:00:00"/>
    <n v="1"/>
    <n v="0"/>
    <n v="1"/>
    <x v="10"/>
    <x v="0"/>
    <x v="2"/>
    <n v="2"/>
    <n v="0.14000000000000001"/>
    <n v="0.1212"/>
    <n v="0.5"/>
    <n v="0.29849999999999999"/>
    <n v="0"/>
    <n v="31"/>
    <n v="31"/>
    <x v="2"/>
    <x v="1"/>
    <x v="0"/>
    <x v="0"/>
    <x v="1"/>
    <x v="3"/>
    <s v="Normal"/>
  </r>
  <r>
    <n v="221"/>
    <d v="2011-01-10T00:00:00"/>
    <n v="1"/>
    <n v="0"/>
    <n v="1"/>
    <x v="11"/>
    <x v="0"/>
    <x v="2"/>
    <n v="2"/>
    <n v="0.16"/>
    <n v="0.13639999999999999"/>
    <n v="0.47"/>
    <n v="0.28360000000000002"/>
    <n v="2"/>
    <n v="28"/>
    <n v="30"/>
    <x v="2"/>
    <x v="1"/>
    <x v="0"/>
    <x v="0"/>
    <x v="1"/>
    <x v="3"/>
    <s v="Normal"/>
  </r>
  <r>
    <n v="222"/>
    <d v="2011-01-10T00:00:00"/>
    <n v="1"/>
    <n v="0"/>
    <n v="1"/>
    <x v="12"/>
    <x v="0"/>
    <x v="2"/>
    <n v="2"/>
    <n v="0.2"/>
    <n v="0.18179999999999999"/>
    <n v="0.4"/>
    <n v="0.28360000000000002"/>
    <n v="5"/>
    <n v="47"/>
    <n v="52"/>
    <x v="2"/>
    <x v="1"/>
    <x v="0"/>
    <x v="1"/>
    <x v="2"/>
    <x v="0"/>
    <s v="Normal"/>
  </r>
  <r>
    <n v="223"/>
    <d v="2011-01-10T00:00:00"/>
    <n v="1"/>
    <n v="0"/>
    <n v="1"/>
    <x v="13"/>
    <x v="0"/>
    <x v="2"/>
    <n v="2"/>
    <n v="0.2"/>
    <n v="0.18179999999999999"/>
    <n v="0.4"/>
    <n v="0.28360000000000002"/>
    <n v="4"/>
    <n v="50"/>
    <n v="54"/>
    <x v="2"/>
    <x v="1"/>
    <x v="0"/>
    <x v="1"/>
    <x v="2"/>
    <x v="0"/>
    <s v="Normal"/>
  </r>
  <r>
    <n v="224"/>
    <d v="2011-01-10T00:00:00"/>
    <n v="1"/>
    <n v="0"/>
    <n v="1"/>
    <x v="14"/>
    <x v="0"/>
    <x v="2"/>
    <n v="2"/>
    <n v="0.2"/>
    <n v="0.19700000000000001"/>
    <n v="0.4"/>
    <n v="0.22389999999999999"/>
    <n v="0"/>
    <n v="47"/>
    <n v="47"/>
    <x v="2"/>
    <x v="1"/>
    <x v="0"/>
    <x v="0"/>
    <x v="2"/>
    <x v="0"/>
    <s v="Normal"/>
  </r>
  <r>
    <n v="225"/>
    <d v="2011-01-10T00:00:00"/>
    <n v="1"/>
    <n v="0"/>
    <n v="1"/>
    <x v="15"/>
    <x v="0"/>
    <x v="2"/>
    <n v="2"/>
    <n v="0.2"/>
    <n v="0.19700000000000001"/>
    <n v="0.4"/>
    <n v="0.22389999999999999"/>
    <n v="2"/>
    <n v="43"/>
    <n v="45"/>
    <x v="2"/>
    <x v="1"/>
    <x v="0"/>
    <x v="0"/>
    <x v="2"/>
    <x v="0"/>
    <s v="Normal"/>
  </r>
  <r>
    <n v="226"/>
    <d v="2011-01-10T00:00:00"/>
    <n v="1"/>
    <n v="0"/>
    <n v="1"/>
    <x v="16"/>
    <x v="0"/>
    <x v="2"/>
    <n v="1"/>
    <n v="0.2"/>
    <n v="0.21210000000000001"/>
    <n v="0.4"/>
    <n v="0.1343"/>
    <n v="4"/>
    <n v="70"/>
    <n v="74"/>
    <x v="2"/>
    <x v="0"/>
    <x v="0"/>
    <x v="1"/>
    <x v="2"/>
    <x v="0"/>
    <s v="Normal"/>
  </r>
  <r>
    <n v="227"/>
    <d v="2011-01-10T00:00:00"/>
    <n v="1"/>
    <n v="0"/>
    <n v="1"/>
    <x v="17"/>
    <x v="0"/>
    <x v="2"/>
    <n v="1"/>
    <n v="0.2"/>
    <n v="0.2273"/>
    <n v="0.4"/>
    <n v="0.1045"/>
    <n v="4"/>
    <n v="174"/>
    <n v="178"/>
    <x v="2"/>
    <x v="0"/>
    <x v="1"/>
    <x v="2"/>
    <x v="2"/>
    <x v="0"/>
    <s v="⬆ Spike"/>
  </r>
  <r>
    <n v="228"/>
    <d v="2011-01-10T00:00:00"/>
    <n v="1"/>
    <n v="0"/>
    <n v="1"/>
    <x v="18"/>
    <x v="0"/>
    <x v="2"/>
    <n v="1"/>
    <n v="0.2"/>
    <n v="0.19700000000000001"/>
    <n v="0.4"/>
    <n v="0.22389999999999999"/>
    <n v="1"/>
    <n v="154"/>
    <n v="155"/>
    <x v="2"/>
    <x v="0"/>
    <x v="1"/>
    <x v="2"/>
    <x v="3"/>
    <x v="0"/>
    <s v="Normal"/>
  </r>
  <r>
    <n v="229"/>
    <d v="2011-01-10T00:00:00"/>
    <n v="1"/>
    <n v="0"/>
    <n v="1"/>
    <x v="19"/>
    <x v="0"/>
    <x v="2"/>
    <n v="1"/>
    <n v="0.16"/>
    <n v="0.16669999999999999"/>
    <n v="0.47"/>
    <n v="0.16420000000000001"/>
    <n v="3"/>
    <n v="92"/>
    <n v="95"/>
    <x v="2"/>
    <x v="0"/>
    <x v="1"/>
    <x v="1"/>
    <x v="3"/>
    <x v="3"/>
    <s v="Normal"/>
  </r>
  <r>
    <n v="230"/>
    <d v="2011-01-10T00:00:00"/>
    <n v="1"/>
    <n v="0"/>
    <n v="1"/>
    <x v="20"/>
    <x v="0"/>
    <x v="2"/>
    <n v="1"/>
    <n v="0.16"/>
    <n v="0.16669999999999999"/>
    <n v="0.5"/>
    <n v="0.16420000000000001"/>
    <n v="1"/>
    <n v="73"/>
    <n v="74"/>
    <x v="2"/>
    <x v="0"/>
    <x v="0"/>
    <x v="1"/>
    <x v="3"/>
    <x v="3"/>
    <s v="Normal"/>
  </r>
  <r>
    <n v="231"/>
    <d v="2011-01-10T00:00:00"/>
    <n v="1"/>
    <n v="0"/>
    <n v="1"/>
    <x v="21"/>
    <x v="0"/>
    <x v="2"/>
    <n v="1"/>
    <n v="0.14000000000000001"/>
    <n v="0.13639999999999999"/>
    <n v="0.59"/>
    <n v="0.19400000000000001"/>
    <n v="1"/>
    <n v="37"/>
    <n v="38"/>
    <x v="2"/>
    <x v="0"/>
    <x v="0"/>
    <x v="0"/>
    <x v="3"/>
    <x v="3"/>
    <s v="Normal"/>
  </r>
  <r>
    <n v="232"/>
    <d v="2011-01-10T00:00:00"/>
    <n v="1"/>
    <n v="0"/>
    <n v="1"/>
    <x v="22"/>
    <x v="0"/>
    <x v="2"/>
    <n v="1"/>
    <n v="0.14000000000000001"/>
    <n v="0.1515"/>
    <n v="0.59"/>
    <n v="0.16420000000000001"/>
    <n v="2"/>
    <n v="22"/>
    <n v="24"/>
    <x v="2"/>
    <x v="0"/>
    <x v="0"/>
    <x v="0"/>
    <x v="3"/>
    <x v="3"/>
    <s v="Normal"/>
  </r>
  <r>
    <n v="233"/>
    <d v="2011-01-10T00:00:00"/>
    <n v="1"/>
    <n v="0"/>
    <n v="1"/>
    <x v="23"/>
    <x v="0"/>
    <x v="2"/>
    <n v="1"/>
    <n v="0.14000000000000001"/>
    <n v="0.1515"/>
    <n v="0.59"/>
    <n v="0.16420000000000001"/>
    <n v="0"/>
    <n v="18"/>
    <n v="18"/>
    <x v="2"/>
    <x v="0"/>
    <x v="0"/>
    <x v="0"/>
    <x v="3"/>
    <x v="3"/>
    <s v="Normal"/>
  </r>
  <r>
    <n v="234"/>
    <d v="2011-01-11T00:00:00"/>
    <n v="1"/>
    <n v="0"/>
    <n v="1"/>
    <x v="0"/>
    <x v="0"/>
    <x v="3"/>
    <n v="1"/>
    <n v="0.14000000000000001"/>
    <n v="0.16669999999999999"/>
    <n v="0.59"/>
    <n v="0.1045"/>
    <n v="2"/>
    <n v="10"/>
    <n v="12"/>
    <x v="3"/>
    <x v="0"/>
    <x v="0"/>
    <x v="0"/>
    <x v="0"/>
    <x v="3"/>
    <s v="Normal"/>
  </r>
  <r>
    <n v="235"/>
    <d v="2011-01-11T00:00:00"/>
    <n v="1"/>
    <n v="0"/>
    <n v="1"/>
    <x v="1"/>
    <x v="0"/>
    <x v="3"/>
    <n v="1"/>
    <n v="0.14000000000000001"/>
    <n v="0.1515"/>
    <n v="0.59"/>
    <n v="0.16420000000000001"/>
    <n v="0"/>
    <n v="3"/>
    <n v="3"/>
    <x v="3"/>
    <x v="0"/>
    <x v="0"/>
    <x v="0"/>
    <x v="0"/>
    <x v="3"/>
    <s v="Normal"/>
  </r>
  <r>
    <n v="236"/>
    <d v="2011-01-11T00:00:00"/>
    <n v="1"/>
    <n v="0"/>
    <n v="1"/>
    <x v="2"/>
    <x v="0"/>
    <x v="3"/>
    <n v="2"/>
    <n v="0.16"/>
    <n v="0.1515"/>
    <n v="0.55000000000000004"/>
    <n v="0.19400000000000001"/>
    <n v="0"/>
    <n v="3"/>
    <n v="3"/>
    <x v="3"/>
    <x v="1"/>
    <x v="0"/>
    <x v="0"/>
    <x v="0"/>
    <x v="3"/>
    <s v="Normal"/>
  </r>
  <r>
    <n v="237"/>
    <d v="2011-01-11T00:00:00"/>
    <n v="1"/>
    <n v="0"/>
    <n v="1"/>
    <x v="5"/>
    <x v="0"/>
    <x v="3"/>
    <n v="2"/>
    <n v="0.16"/>
    <n v="0.18179999999999999"/>
    <n v="0.55000000000000004"/>
    <n v="0.1343"/>
    <n v="0"/>
    <n v="6"/>
    <n v="6"/>
    <x v="3"/>
    <x v="1"/>
    <x v="0"/>
    <x v="0"/>
    <x v="0"/>
    <x v="3"/>
    <s v="Normal"/>
  </r>
  <r>
    <n v="238"/>
    <d v="2011-01-11T00:00:00"/>
    <n v="1"/>
    <n v="0"/>
    <n v="1"/>
    <x v="6"/>
    <x v="0"/>
    <x v="3"/>
    <n v="2"/>
    <n v="0.16"/>
    <n v="0.18179999999999999"/>
    <n v="0.55000000000000004"/>
    <n v="0.1343"/>
    <n v="0"/>
    <n v="27"/>
    <n v="27"/>
    <x v="3"/>
    <x v="1"/>
    <x v="0"/>
    <x v="0"/>
    <x v="1"/>
    <x v="3"/>
    <s v="Normal"/>
  </r>
  <r>
    <n v="239"/>
    <d v="2011-01-11T00:00:00"/>
    <n v="1"/>
    <n v="0"/>
    <n v="1"/>
    <x v="7"/>
    <x v="0"/>
    <x v="3"/>
    <n v="2"/>
    <n v="0.16"/>
    <n v="0.2273"/>
    <n v="0.55000000000000004"/>
    <n v="0"/>
    <n v="2"/>
    <n v="97"/>
    <n v="99"/>
    <x v="3"/>
    <x v="1"/>
    <x v="1"/>
    <x v="1"/>
    <x v="1"/>
    <x v="3"/>
    <s v="Normal"/>
  </r>
  <r>
    <n v="240"/>
    <d v="2011-01-11T00:00:00"/>
    <n v="1"/>
    <n v="0"/>
    <n v="1"/>
    <x v="8"/>
    <x v="0"/>
    <x v="3"/>
    <n v="2"/>
    <n v="0.18"/>
    <n v="0.21210000000000001"/>
    <n v="0.51"/>
    <n v="8.9599999999999999E-2"/>
    <n v="3"/>
    <n v="214"/>
    <n v="217"/>
    <x v="3"/>
    <x v="1"/>
    <x v="1"/>
    <x v="2"/>
    <x v="1"/>
    <x v="3"/>
    <s v="⬆ Spike"/>
  </r>
  <r>
    <n v="241"/>
    <d v="2011-01-11T00:00:00"/>
    <n v="1"/>
    <n v="0"/>
    <n v="1"/>
    <x v="9"/>
    <x v="0"/>
    <x v="3"/>
    <n v="2"/>
    <n v="0.18"/>
    <n v="0.19700000000000001"/>
    <n v="0.51"/>
    <n v="0.16420000000000001"/>
    <n v="3"/>
    <n v="127"/>
    <n v="130"/>
    <x v="3"/>
    <x v="1"/>
    <x v="1"/>
    <x v="1"/>
    <x v="1"/>
    <x v="3"/>
    <s v="Normal"/>
  </r>
  <r>
    <n v="242"/>
    <d v="2011-01-11T00:00:00"/>
    <n v="1"/>
    <n v="0"/>
    <n v="1"/>
    <x v="10"/>
    <x v="0"/>
    <x v="3"/>
    <n v="2"/>
    <n v="0.2"/>
    <n v="0.21210000000000001"/>
    <n v="0.51"/>
    <n v="0.16420000000000001"/>
    <n v="3"/>
    <n v="51"/>
    <n v="54"/>
    <x v="3"/>
    <x v="1"/>
    <x v="0"/>
    <x v="1"/>
    <x v="1"/>
    <x v="0"/>
    <s v="Normal"/>
  </r>
  <r>
    <n v="243"/>
    <d v="2011-01-11T00:00:00"/>
    <n v="1"/>
    <n v="0"/>
    <n v="1"/>
    <x v="11"/>
    <x v="0"/>
    <x v="3"/>
    <n v="2"/>
    <n v="0.2"/>
    <n v="0.21210000000000001"/>
    <n v="0.47"/>
    <n v="0.1343"/>
    <n v="4"/>
    <n v="31"/>
    <n v="35"/>
    <x v="3"/>
    <x v="1"/>
    <x v="0"/>
    <x v="0"/>
    <x v="1"/>
    <x v="0"/>
    <s v="Normal"/>
  </r>
  <r>
    <n v="244"/>
    <d v="2011-01-11T00:00:00"/>
    <n v="1"/>
    <n v="0"/>
    <n v="1"/>
    <x v="12"/>
    <x v="0"/>
    <x v="3"/>
    <n v="2"/>
    <n v="0.2"/>
    <n v="0.2273"/>
    <n v="0.51"/>
    <n v="0.1045"/>
    <n v="2"/>
    <n v="55"/>
    <n v="57"/>
    <x v="3"/>
    <x v="1"/>
    <x v="0"/>
    <x v="1"/>
    <x v="2"/>
    <x v="0"/>
    <s v="Normal"/>
  </r>
  <r>
    <n v="245"/>
    <d v="2011-01-11T00:00:00"/>
    <n v="1"/>
    <n v="0"/>
    <n v="1"/>
    <x v="13"/>
    <x v="0"/>
    <x v="3"/>
    <n v="2"/>
    <n v="0.2"/>
    <n v="0.2273"/>
    <n v="0.59"/>
    <n v="8.9599999999999999E-2"/>
    <n v="6"/>
    <n v="46"/>
    <n v="52"/>
    <x v="3"/>
    <x v="1"/>
    <x v="0"/>
    <x v="1"/>
    <x v="2"/>
    <x v="0"/>
    <s v="Normal"/>
  </r>
  <r>
    <n v="246"/>
    <d v="2011-01-11T00:00:00"/>
    <n v="1"/>
    <n v="0"/>
    <n v="1"/>
    <x v="14"/>
    <x v="0"/>
    <x v="3"/>
    <n v="2"/>
    <n v="0.2"/>
    <n v="0.2273"/>
    <n v="0.59"/>
    <n v="8.9599999999999999E-2"/>
    <n v="3"/>
    <n v="60"/>
    <n v="63"/>
    <x v="3"/>
    <x v="1"/>
    <x v="0"/>
    <x v="1"/>
    <x v="2"/>
    <x v="0"/>
    <s v="Normal"/>
  </r>
  <r>
    <n v="247"/>
    <d v="2011-01-11T00:00:00"/>
    <n v="1"/>
    <n v="0"/>
    <n v="1"/>
    <x v="15"/>
    <x v="0"/>
    <x v="3"/>
    <n v="2"/>
    <n v="0.16"/>
    <n v="0.19700000000000001"/>
    <n v="0.8"/>
    <n v="8.9599999999999999E-2"/>
    <n v="2"/>
    <n v="45"/>
    <n v="47"/>
    <x v="3"/>
    <x v="1"/>
    <x v="0"/>
    <x v="0"/>
    <x v="2"/>
    <x v="3"/>
    <s v="Normal"/>
  </r>
  <r>
    <n v="248"/>
    <d v="2011-01-11T00:00:00"/>
    <n v="1"/>
    <n v="0"/>
    <n v="1"/>
    <x v="16"/>
    <x v="0"/>
    <x v="3"/>
    <n v="2"/>
    <n v="0.16"/>
    <n v="0.1515"/>
    <n v="0.86"/>
    <n v="0.22389999999999999"/>
    <n v="4"/>
    <n v="72"/>
    <n v="76"/>
    <x v="3"/>
    <x v="1"/>
    <x v="0"/>
    <x v="1"/>
    <x v="2"/>
    <x v="3"/>
    <s v="Normal"/>
  </r>
  <r>
    <n v="249"/>
    <d v="2011-01-11T00:00:00"/>
    <n v="1"/>
    <n v="0"/>
    <n v="1"/>
    <x v="17"/>
    <x v="0"/>
    <x v="3"/>
    <n v="2"/>
    <n v="0.16"/>
    <n v="0.1515"/>
    <n v="0.86"/>
    <n v="0.22389999999999999"/>
    <n v="6"/>
    <n v="130"/>
    <n v="136"/>
    <x v="3"/>
    <x v="1"/>
    <x v="1"/>
    <x v="1"/>
    <x v="2"/>
    <x v="3"/>
    <s v="Normal"/>
  </r>
  <r>
    <n v="250"/>
    <d v="2011-01-11T00:00:00"/>
    <n v="1"/>
    <n v="0"/>
    <n v="1"/>
    <x v="18"/>
    <x v="0"/>
    <x v="3"/>
    <n v="3"/>
    <n v="0.16"/>
    <n v="0.18179999999999999"/>
    <n v="0.93"/>
    <n v="0.1045"/>
    <n v="1"/>
    <n v="94"/>
    <n v="95"/>
    <x v="3"/>
    <x v="2"/>
    <x v="1"/>
    <x v="1"/>
    <x v="3"/>
    <x v="3"/>
    <s v="Normal"/>
  </r>
  <r>
    <n v="251"/>
    <d v="2011-01-11T00:00:00"/>
    <n v="1"/>
    <n v="0"/>
    <n v="1"/>
    <x v="19"/>
    <x v="0"/>
    <x v="3"/>
    <n v="3"/>
    <n v="0.16"/>
    <n v="0.2273"/>
    <n v="0.93"/>
    <n v="0"/>
    <n v="0"/>
    <n v="51"/>
    <n v="51"/>
    <x v="3"/>
    <x v="2"/>
    <x v="1"/>
    <x v="1"/>
    <x v="3"/>
    <x v="3"/>
    <s v="Normal"/>
  </r>
  <r>
    <n v="252"/>
    <d v="2011-01-11T00:00:00"/>
    <n v="1"/>
    <n v="0"/>
    <n v="1"/>
    <x v="20"/>
    <x v="0"/>
    <x v="3"/>
    <n v="3"/>
    <n v="0.16"/>
    <n v="0.1515"/>
    <n v="0.93"/>
    <n v="0.19400000000000001"/>
    <n v="0"/>
    <n v="32"/>
    <n v="32"/>
    <x v="3"/>
    <x v="2"/>
    <x v="0"/>
    <x v="0"/>
    <x v="3"/>
    <x v="3"/>
    <s v="Normal"/>
  </r>
  <r>
    <n v="253"/>
    <d v="2011-01-11T00:00:00"/>
    <n v="1"/>
    <n v="0"/>
    <n v="1"/>
    <x v="21"/>
    <x v="0"/>
    <x v="3"/>
    <n v="3"/>
    <n v="0.16"/>
    <n v="0.19700000000000001"/>
    <n v="0.86"/>
    <n v="8.9599999999999999E-2"/>
    <n v="0"/>
    <n v="20"/>
    <n v="20"/>
    <x v="3"/>
    <x v="2"/>
    <x v="0"/>
    <x v="0"/>
    <x v="3"/>
    <x v="3"/>
    <s v="Normal"/>
  </r>
  <r>
    <n v="254"/>
    <d v="2011-01-11T00:00:00"/>
    <n v="1"/>
    <n v="0"/>
    <n v="1"/>
    <x v="22"/>
    <x v="0"/>
    <x v="3"/>
    <n v="3"/>
    <n v="0.16"/>
    <n v="0.18179999999999999"/>
    <n v="0.93"/>
    <n v="0.1045"/>
    <n v="1"/>
    <n v="28"/>
    <n v="29"/>
    <x v="3"/>
    <x v="2"/>
    <x v="0"/>
    <x v="0"/>
    <x v="3"/>
    <x v="3"/>
    <s v="Normal"/>
  </r>
  <r>
    <n v="255"/>
    <d v="2011-01-11T00:00:00"/>
    <n v="1"/>
    <n v="0"/>
    <n v="1"/>
    <x v="23"/>
    <x v="0"/>
    <x v="3"/>
    <n v="3"/>
    <n v="0.16"/>
    <n v="0.19700000000000001"/>
    <n v="0.93"/>
    <n v="8.9599999999999999E-2"/>
    <n v="1"/>
    <n v="18"/>
    <n v="19"/>
    <x v="3"/>
    <x v="2"/>
    <x v="0"/>
    <x v="0"/>
    <x v="3"/>
    <x v="3"/>
    <s v="Normal"/>
  </r>
  <r>
    <n v="256"/>
    <d v="2011-01-12T00:00:00"/>
    <n v="1"/>
    <n v="0"/>
    <n v="1"/>
    <x v="0"/>
    <x v="0"/>
    <x v="4"/>
    <n v="2"/>
    <n v="0.16"/>
    <n v="0.19700000000000001"/>
    <n v="0.86"/>
    <n v="8.9599999999999999E-2"/>
    <n v="0"/>
    <n v="7"/>
    <n v="7"/>
    <x v="4"/>
    <x v="1"/>
    <x v="0"/>
    <x v="0"/>
    <x v="0"/>
    <x v="3"/>
    <s v="Normal"/>
  </r>
  <r>
    <n v="257"/>
    <d v="2011-01-12T00:00:00"/>
    <n v="1"/>
    <n v="0"/>
    <n v="1"/>
    <x v="1"/>
    <x v="0"/>
    <x v="4"/>
    <n v="2"/>
    <n v="0.16"/>
    <n v="0.18179999999999999"/>
    <n v="0.86"/>
    <n v="0.1045"/>
    <n v="0"/>
    <n v="6"/>
    <n v="6"/>
    <x v="4"/>
    <x v="1"/>
    <x v="0"/>
    <x v="0"/>
    <x v="0"/>
    <x v="3"/>
    <s v="Normal"/>
  </r>
  <r>
    <n v="258"/>
    <d v="2011-01-12T00:00:00"/>
    <n v="1"/>
    <n v="0"/>
    <n v="1"/>
    <x v="2"/>
    <x v="0"/>
    <x v="4"/>
    <n v="1"/>
    <n v="0.14000000000000001"/>
    <n v="0.1515"/>
    <n v="0.86"/>
    <n v="0.1343"/>
    <n v="0"/>
    <n v="1"/>
    <n v="1"/>
    <x v="4"/>
    <x v="0"/>
    <x v="0"/>
    <x v="0"/>
    <x v="0"/>
    <x v="3"/>
    <s v="Normal"/>
  </r>
  <r>
    <n v="259"/>
    <d v="2011-01-12T00:00:00"/>
    <n v="1"/>
    <n v="0"/>
    <n v="1"/>
    <x v="5"/>
    <x v="0"/>
    <x v="4"/>
    <n v="1"/>
    <n v="0.14000000000000001"/>
    <n v="0.1515"/>
    <n v="0.86"/>
    <n v="0.16420000000000001"/>
    <n v="0"/>
    <n v="5"/>
    <n v="5"/>
    <x v="4"/>
    <x v="0"/>
    <x v="0"/>
    <x v="0"/>
    <x v="0"/>
    <x v="3"/>
    <s v="Normal"/>
  </r>
  <r>
    <n v="260"/>
    <d v="2011-01-12T00:00:00"/>
    <n v="1"/>
    <n v="0"/>
    <n v="1"/>
    <x v="6"/>
    <x v="0"/>
    <x v="4"/>
    <n v="1"/>
    <n v="0.12"/>
    <n v="0.1515"/>
    <n v="0.93"/>
    <n v="0.1343"/>
    <n v="0"/>
    <n v="16"/>
    <n v="16"/>
    <x v="4"/>
    <x v="0"/>
    <x v="0"/>
    <x v="0"/>
    <x v="1"/>
    <x v="3"/>
    <s v="Normal"/>
  </r>
  <r>
    <n v="261"/>
    <d v="2011-01-12T00:00:00"/>
    <n v="1"/>
    <n v="0"/>
    <n v="1"/>
    <x v="7"/>
    <x v="0"/>
    <x v="4"/>
    <n v="1"/>
    <n v="0.14000000000000001"/>
    <n v="0.1515"/>
    <n v="0.69"/>
    <n v="0.1343"/>
    <n v="0"/>
    <n v="54"/>
    <n v="54"/>
    <x v="4"/>
    <x v="0"/>
    <x v="1"/>
    <x v="1"/>
    <x v="1"/>
    <x v="3"/>
    <s v="Normal"/>
  </r>
  <r>
    <n v="262"/>
    <d v="2011-01-12T00:00:00"/>
    <n v="1"/>
    <n v="0"/>
    <n v="1"/>
    <x v="8"/>
    <x v="0"/>
    <x v="4"/>
    <n v="1"/>
    <n v="0.16"/>
    <n v="0.16669999999999999"/>
    <n v="0.59"/>
    <n v="0.16420000000000001"/>
    <n v="3"/>
    <n v="125"/>
    <n v="128"/>
    <x v="4"/>
    <x v="0"/>
    <x v="1"/>
    <x v="1"/>
    <x v="1"/>
    <x v="3"/>
    <s v="Normal"/>
  </r>
  <r>
    <n v="263"/>
    <d v="2011-01-12T00:00:00"/>
    <n v="1"/>
    <n v="0"/>
    <n v="1"/>
    <x v="9"/>
    <x v="0"/>
    <x v="4"/>
    <n v="1"/>
    <n v="0.16"/>
    <n v="0.13639999999999999"/>
    <n v="0.59"/>
    <n v="0.32840000000000003"/>
    <n v="3"/>
    <n v="78"/>
    <n v="81"/>
    <x v="4"/>
    <x v="0"/>
    <x v="1"/>
    <x v="1"/>
    <x v="1"/>
    <x v="3"/>
    <s v="Normal"/>
  </r>
  <r>
    <n v="264"/>
    <d v="2011-01-12T00:00:00"/>
    <n v="1"/>
    <n v="0"/>
    <n v="1"/>
    <x v="10"/>
    <x v="0"/>
    <x v="4"/>
    <n v="1"/>
    <n v="0.18"/>
    <n v="0.18179999999999999"/>
    <n v="0.55000000000000004"/>
    <n v="0.22389999999999999"/>
    <n v="0"/>
    <n v="39"/>
    <n v="39"/>
    <x v="4"/>
    <x v="0"/>
    <x v="0"/>
    <x v="0"/>
    <x v="1"/>
    <x v="3"/>
    <s v="Normal"/>
  </r>
  <r>
    <n v="265"/>
    <d v="2011-01-12T00:00:00"/>
    <n v="1"/>
    <n v="0"/>
    <n v="1"/>
    <x v="11"/>
    <x v="0"/>
    <x v="4"/>
    <n v="1"/>
    <n v="0.2"/>
    <n v="0.18179999999999999"/>
    <n v="0.51"/>
    <n v="0.3881"/>
    <n v="3"/>
    <n v="32"/>
    <n v="35"/>
    <x v="4"/>
    <x v="0"/>
    <x v="0"/>
    <x v="0"/>
    <x v="1"/>
    <x v="0"/>
    <s v="Normal"/>
  </r>
  <r>
    <n v="266"/>
    <d v="2011-01-12T00:00:00"/>
    <n v="1"/>
    <n v="0"/>
    <n v="1"/>
    <x v="12"/>
    <x v="0"/>
    <x v="4"/>
    <n v="1"/>
    <n v="0.2"/>
    <n v="0.1515"/>
    <n v="0.47"/>
    <n v="0.58209999999999995"/>
    <n v="3"/>
    <n v="52"/>
    <n v="55"/>
    <x v="4"/>
    <x v="0"/>
    <x v="0"/>
    <x v="1"/>
    <x v="2"/>
    <x v="0"/>
    <s v="Normal"/>
  </r>
  <r>
    <n v="267"/>
    <d v="2011-01-12T00:00:00"/>
    <n v="1"/>
    <n v="0"/>
    <n v="1"/>
    <x v="13"/>
    <x v="0"/>
    <x v="4"/>
    <n v="1"/>
    <n v="0.22"/>
    <n v="0.19700000000000001"/>
    <n v="0.44"/>
    <n v="0.35820000000000002"/>
    <n v="0"/>
    <n v="49"/>
    <n v="49"/>
    <x v="4"/>
    <x v="0"/>
    <x v="0"/>
    <x v="0"/>
    <x v="2"/>
    <x v="0"/>
    <s v="Normal"/>
  </r>
  <r>
    <n v="268"/>
    <d v="2011-01-12T00:00:00"/>
    <n v="1"/>
    <n v="0"/>
    <n v="1"/>
    <x v="14"/>
    <x v="0"/>
    <x v="4"/>
    <n v="1"/>
    <n v="0.2"/>
    <n v="0.18179999999999999"/>
    <n v="0.47"/>
    <n v="0.32840000000000003"/>
    <n v="0"/>
    <n v="44"/>
    <n v="44"/>
    <x v="4"/>
    <x v="0"/>
    <x v="0"/>
    <x v="0"/>
    <x v="2"/>
    <x v="0"/>
    <s v="Normal"/>
  </r>
  <r>
    <n v="269"/>
    <d v="2011-01-12T00:00:00"/>
    <n v="1"/>
    <n v="0"/>
    <n v="1"/>
    <x v="15"/>
    <x v="0"/>
    <x v="4"/>
    <n v="1"/>
    <n v="0.2"/>
    <n v="0.16669999999999999"/>
    <n v="0.47"/>
    <n v="0.41789999999999999"/>
    <n v="1"/>
    <n v="48"/>
    <n v="49"/>
    <x v="4"/>
    <x v="0"/>
    <x v="0"/>
    <x v="0"/>
    <x v="2"/>
    <x v="0"/>
    <s v="Normal"/>
  </r>
  <r>
    <n v="270"/>
    <d v="2011-01-12T00:00:00"/>
    <n v="1"/>
    <n v="0"/>
    <n v="1"/>
    <x v="16"/>
    <x v="0"/>
    <x v="4"/>
    <n v="1"/>
    <n v="0.22"/>
    <n v="0.19700000000000001"/>
    <n v="0.44"/>
    <n v="0.32840000000000003"/>
    <n v="5"/>
    <n v="63"/>
    <n v="68"/>
    <x v="4"/>
    <x v="0"/>
    <x v="0"/>
    <x v="1"/>
    <x v="2"/>
    <x v="0"/>
    <s v="Normal"/>
  </r>
  <r>
    <n v="271"/>
    <d v="2011-01-12T00:00:00"/>
    <n v="1"/>
    <n v="0"/>
    <n v="1"/>
    <x v="17"/>
    <x v="0"/>
    <x v="4"/>
    <n v="1"/>
    <n v="0.2"/>
    <n v="0.18179999999999999"/>
    <n v="0.47"/>
    <n v="0.35820000000000002"/>
    <n v="0"/>
    <n v="139"/>
    <n v="139"/>
    <x v="4"/>
    <x v="0"/>
    <x v="1"/>
    <x v="1"/>
    <x v="2"/>
    <x v="0"/>
    <s v="Normal"/>
  </r>
  <r>
    <n v="272"/>
    <d v="2011-01-12T00:00:00"/>
    <n v="1"/>
    <n v="0"/>
    <n v="1"/>
    <x v="18"/>
    <x v="0"/>
    <x v="4"/>
    <n v="1"/>
    <n v="0.2"/>
    <n v="0.1515"/>
    <n v="0.47"/>
    <n v="0.52239999999999998"/>
    <n v="2"/>
    <n v="135"/>
    <n v="137"/>
    <x v="4"/>
    <x v="0"/>
    <x v="1"/>
    <x v="1"/>
    <x v="3"/>
    <x v="0"/>
    <s v="Normal"/>
  </r>
  <r>
    <n v="273"/>
    <d v="2011-01-12T00:00:00"/>
    <n v="1"/>
    <n v="0"/>
    <n v="1"/>
    <x v="19"/>
    <x v="0"/>
    <x v="4"/>
    <n v="1"/>
    <n v="0.18"/>
    <n v="0.1515"/>
    <n v="0.47"/>
    <n v="0.41789999999999999"/>
    <n v="1"/>
    <n v="82"/>
    <n v="83"/>
    <x v="4"/>
    <x v="0"/>
    <x v="1"/>
    <x v="1"/>
    <x v="3"/>
    <x v="3"/>
    <s v="Normal"/>
  </r>
  <r>
    <n v="274"/>
    <d v="2011-01-12T00:00:00"/>
    <n v="1"/>
    <n v="0"/>
    <n v="1"/>
    <x v="20"/>
    <x v="0"/>
    <x v="4"/>
    <n v="1"/>
    <n v="0.16"/>
    <n v="0.13639999999999999"/>
    <n v="0.5"/>
    <n v="0.32840000000000003"/>
    <n v="2"/>
    <n v="54"/>
    <n v="56"/>
    <x v="4"/>
    <x v="0"/>
    <x v="0"/>
    <x v="1"/>
    <x v="3"/>
    <x v="3"/>
    <s v="Normal"/>
  </r>
  <r>
    <n v="275"/>
    <d v="2011-01-12T00:00:00"/>
    <n v="1"/>
    <n v="0"/>
    <n v="1"/>
    <x v="21"/>
    <x v="0"/>
    <x v="4"/>
    <n v="1"/>
    <n v="0.16"/>
    <n v="0.13639999999999999"/>
    <n v="0.55000000000000004"/>
    <n v="0.32840000000000003"/>
    <n v="0"/>
    <n v="57"/>
    <n v="57"/>
    <x v="4"/>
    <x v="0"/>
    <x v="0"/>
    <x v="1"/>
    <x v="3"/>
    <x v="3"/>
    <s v="Normal"/>
  </r>
  <r>
    <n v="276"/>
    <d v="2011-01-12T00:00:00"/>
    <n v="1"/>
    <n v="0"/>
    <n v="1"/>
    <x v="22"/>
    <x v="0"/>
    <x v="4"/>
    <n v="1"/>
    <n v="0.16"/>
    <n v="0.1212"/>
    <n v="0.55000000000000004"/>
    <n v="0.44779999999999998"/>
    <n v="1"/>
    <n v="32"/>
    <n v="33"/>
    <x v="4"/>
    <x v="0"/>
    <x v="0"/>
    <x v="0"/>
    <x v="3"/>
    <x v="3"/>
    <s v="Normal"/>
  </r>
  <r>
    <n v="277"/>
    <d v="2011-01-12T00:00:00"/>
    <n v="1"/>
    <n v="0"/>
    <n v="1"/>
    <x v="23"/>
    <x v="0"/>
    <x v="4"/>
    <n v="1"/>
    <n v="0.14000000000000001"/>
    <n v="0.1061"/>
    <n v="0.59"/>
    <n v="0.41789999999999999"/>
    <n v="1"/>
    <n v="19"/>
    <n v="20"/>
    <x v="4"/>
    <x v="0"/>
    <x v="0"/>
    <x v="0"/>
    <x v="3"/>
    <x v="3"/>
    <s v="Normal"/>
  </r>
  <r>
    <n v="278"/>
    <d v="2011-01-13T00:00:00"/>
    <n v="1"/>
    <n v="0"/>
    <n v="1"/>
    <x v="0"/>
    <x v="0"/>
    <x v="5"/>
    <n v="1"/>
    <n v="0.14000000000000001"/>
    <n v="0.1212"/>
    <n v="0.59"/>
    <n v="0.28360000000000002"/>
    <n v="1"/>
    <n v="6"/>
    <n v="7"/>
    <x v="5"/>
    <x v="0"/>
    <x v="0"/>
    <x v="0"/>
    <x v="0"/>
    <x v="3"/>
    <s v="Normal"/>
  </r>
  <r>
    <n v="279"/>
    <d v="2011-01-13T00:00:00"/>
    <n v="1"/>
    <n v="0"/>
    <n v="1"/>
    <x v="1"/>
    <x v="0"/>
    <x v="5"/>
    <n v="1"/>
    <n v="0.14000000000000001"/>
    <n v="0.1212"/>
    <n v="0.5"/>
    <n v="0.28360000000000002"/>
    <n v="0"/>
    <n v="2"/>
    <n v="2"/>
    <x v="5"/>
    <x v="0"/>
    <x v="0"/>
    <x v="0"/>
    <x v="0"/>
    <x v="3"/>
    <s v="Normal"/>
  </r>
  <r>
    <n v="280"/>
    <d v="2011-01-13T00:00:00"/>
    <n v="1"/>
    <n v="0"/>
    <n v="1"/>
    <x v="2"/>
    <x v="0"/>
    <x v="5"/>
    <n v="1"/>
    <n v="0.14000000000000001"/>
    <n v="0.1212"/>
    <n v="0.5"/>
    <n v="0.35820000000000002"/>
    <n v="0"/>
    <n v="2"/>
    <n v="2"/>
    <x v="5"/>
    <x v="0"/>
    <x v="0"/>
    <x v="0"/>
    <x v="0"/>
    <x v="3"/>
    <s v="Normal"/>
  </r>
  <r>
    <n v="281"/>
    <d v="2011-01-13T00:00:00"/>
    <n v="1"/>
    <n v="0"/>
    <n v="1"/>
    <x v="3"/>
    <x v="0"/>
    <x v="5"/>
    <n v="1"/>
    <n v="0.14000000000000001"/>
    <n v="0.1212"/>
    <n v="0.5"/>
    <n v="0.32840000000000003"/>
    <n v="0"/>
    <n v="3"/>
    <n v="3"/>
    <x v="5"/>
    <x v="0"/>
    <x v="0"/>
    <x v="0"/>
    <x v="0"/>
    <x v="3"/>
    <s v="Normal"/>
  </r>
  <r>
    <n v="282"/>
    <d v="2011-01-13T00:00:00"/>
    <n v="1"/>
    <n v="0"/>
    <n v="1"/>
    <x v="4"/>
    <x v="0"/>
    <x v="5"/>
    <n v="1"/>
    <n v="0.14000000000000001"/>
    <n v="0.1212"/>
    <n v="0.5"/>
    <n v="0.25369999999999998"/>
    <n v="0"/>
    <n v="4"/>
    <n v="4"/>
    <x v="5"/>
    <x v="0"/>
    <x v="0"/>
    <x v="0"/>
    <x v="0"/>
    <x v="3"/>
    <s v="Normal"/>
  </r>
  <r>
    <n v="283"/>
    <d v="2011-01-13T00:00:00"/>
    <n v="1"/>
    <n v="0"/>
    <n v="1"/>
    <x v="5"/>
    <x v="0"/>
    <x v="5"/>
    <n v="1"/>
    <n v="0.14000000000000001"/>
    <n v="0.1212"/>
    <n v="0.5"/>
    <n v="0.29849999999999999"/>
    <n v="0"/>
    <n v="3"/>
    <n v="3"/>
    <x v="5"/>
    <x v="0"/>
    <x v="0"/>
    <x v="0"/>
    <x v="0"/>
    <x v="3"/>
    <s v="Normal"/>
  </r>
  <r>
    <n v="284"/>
    <d v="2011-01-13T00:00:00"/>
    <n v="1"/>
    <n v="0"/>
    <n v="1"/>
    <x v="6"/>
    <x v="0"/>
    <x v="5"/>
    <n v="1"/>
    <n v="0.12"/>
    <n v="0.1515"/>
    <n v="0.54"/>
    <n v="0.1343"/>
    <n v="0"/>
    <n v="28"/>
    <n v="28"/>
    <x v="5"/>
    <x v="0"/>
    <x v="0"/>
    <x v="0"/>
    <x v="1"/>
    <x v="3"/>
    <s v="Normal"/>
  </r>
  <r>
    <n v="285"/>
    <d v="2011-01-13T00:00:00"/>
    <n v="1"/>
    <n v="0"/>
    <n v="1"/>
    <x v="7"/>
    <x v="0"/>
    <x v="5"/>
    <n v="1"/>
    <n v="0.12"/>
    <n v="0.1515"/>
    <n v="0.54"/>
    <n v="0.1343"/>
    <n v="0"/>
    <n v="72"/>
    <n v="72"/>
    <x v="5"/>
    <x v="0"/>
    <x v="1"/>
    <x v="1"/>
    <x v="1"/>
    <x v="3"/>
    <s v="Normal"/>
  </r>
  <r>
    <n v="286"/>
    <d v="2011-01-13T00:00:00"/>
    <n v="1"/>
    <n v="0"/>
    <n v="1"/>
    <x v="8"/>
    <x v="0"/>
    <x v="5"/>
    <n v="1"/>
    <n v="0.14000000000000001"/>
    <n v="0.13639999999999999"/>
    <n v="0.5"/>
    <n v="0.19400000000000001"/>
    <n v="5"/>
    <n v="197"/>
    <n v="202"/>
    <x v="5"/>
    <x v="0"/>
    <x v="1"/>
    <x v="2"/>
    <x v="1"/>
    <x v="3"/>
    <s v="⬆ Spike"/>
  </r>
  <r>
    <n v="287"/>
    <d v="2011-01-13T00:00:00"/>
    <n v="1"/>
    <n v="0"/>
    <n v="1"/>
    <x v="9"/>
    <x v="0"/>
    <x v="5"/>
    <n v="1"/>
    <n v="0.14000000000000001"/>
    <n v="0.1212"/>
    <n v="0.5"/>
    <n v="0.32840000000000003"/>
    <n v="2"/>
    <n v="137"/>
    <n v="139"/>
    <x v="5"/>
    <x v="0"/>
    <x v="1"/>
    <x v="1"/>
    <x v="1"/>
    <x v="3"/>
    <s v="Normal"/>
  </r>
  <r>
    <n v="288"/>
    <d v="2011-01-13T00:00:00"/>
    <n v="1"/>
    <n v="0"/>
    <n v="1"/>
    <x v="10"/>
    <x v="0"/>
    <x v="5"/>
    <n v="2"/>
    <n v="0.16"/>
    <n v="0.13639999999999999"/>
    <n v="0.5"/>
    <n v="0.35820000000000002"/>
    <n v="2"/>
    <n v="36"/>
    <n v="38"/>
    <x v="5"/>
    <x v="1"/>
    <x v="0"/>
    <x v="0"/>
    <x v="1"/>
    <x v="3"/>
    <s v="Normal"/>
  </r>
  <r>
    <n v="289"/>
    <d v="2011-01-13T00:00:00"/>
    <n v="1"/>
    <n v="0"/>
    <n v="1"/>
    <x v="11"/>
    <x v="0"/>
    <x v="5"/>
    <n v="2"/>
    <n v="0.2"/>
    <n v="0.16669999999999999"/>
    <n v="0.44"/>
    <n v="0.44779999999999998"/>
    <n v="4"/>
    <n v="33"/>
    <n v="37"/>
    <x v="5"/>
    <x v="1"/>
    <x v="0"/>
    <x v="0"/>
    <x v="1"/>
    <x v="0"/>
    <s v="Normal"/>
  </r>
  <r>
    <n v="290"/>
    <d v="2011-01-13T00:00:00"/>
    <n v="1"/>
    <n v="0"/>
    <n v="1"/>
    <x v="12"/>
    <x v="0"/>
    <x v="5"/>
    <n v="1"/>
    <n v="0.2"/>
    <n v="0.16669999999999999"/>
    <n v="0.44"/>
    <n v="0.41789999999999999"/>
    <n v="3"/>
    <n v="49"/>
    <n v="52"/>
    <x v="5"/>
    <x v="0"/>
    <x v="0"/>
    <x v="1"/>
    <x v="2"/>
    <x v="0"/>
    <s v="Normal"/>
  </r>
  <r>
    <n v="291"/>
    <d v="2011-01-13T00:00:00"/>
    <n v="1"/>
    <n v="0"/>
    <n v="1"/>
    <x v="13"/>
    <x v="0"/>
    <x v="5"/>
    <n v="1"/>
    <n v="0.22"/>
    <n v="0.19700000000000001"/>
    <n v="0.41"/>
    <n v="0.44779999999999998"/>
    <n v="2"/>
    <n v="81"/>
    <n v="83"/>
    <x v="5"/>
    <x v="0"/>
    <x v="0"/>
    <x v="1"/>
    <x v="2"/>
    <x v="0"/>
    <s v="Normal"/>
  </r>
  <r>
    <n v="292"/>
    <d v="2011-01-13T00:00:00"/>
    <n v="1"/>
    <n v="0"/>
    <n v="1"/>
    <x v="14"/>
    <x v="0"/>
    <x v="5"/>
    <n v="1"/>
    <n v="0.22"/>
    <n v="0.19700000000000001"/>
    <n v="0.41"/>
    <n v="0.3881"/>
    <n v="3"/>
    <n v="39"/>
    <n v="42"/>
    <x v="5"/>
    <x v="0"/>
    <x v="0"/>
    <x v="0"/>
    <x v="2"/>
    <x v="0"/>
    <s v="Normal"/>
  </r>
  <r>
    <n v="293"/>
    <d v="2011-01-13T00:00:00"/>
    <n v="1"/>
    <n v="0"/>
    <n v="1"/>
    <x v="15"/>
    <x v="0"/>
    <x v="5"/>
    <n v="1"/>
    <n v="0.24"/>
    <n v="0.21210000000000001"/>
    <n v="0.38"/>
    <n v="0.29849999999999999"/>
    <n v="5"/>
    <n v="55"/>
    <n v="60"/>
    <x v="5"/>
    <x v="0"/>
    <x v="0"/>
    <x v="1"/>
    <x v="2"/>
    <x v="0"/>
    <s v="Normal"/>
  </r>
  <r>
    <n v="294"/>
    <d v="2011-01-13T00:00:00"/>
    <n v="1"/>
    <n v="0"/>
    <n v="1"/>
    <x v="16"/>
    <x v="0"/>
    <x v="5"/>
    <n v="1"/>
    <n v="0.24"/>
    <n v="0.21210000000000001"/>
    <n v="0.38"/>
    <n v="0.35820000000000002"/>
    <n v="2"/>
    <n v="76"/>
    <n v="78"/>
    <x v="5"/>
    <x v="0"/>
    <x v="0"/>
    <x v="1"/>
    <x v="2"/>
    <x v="0"/>
    <s v="Normal"/>
  </r>
  <r>
    <n v="295"/>
    <d v="2011-01-13T00:00:00"/>
    <n v="1"/>
    <n v="0"/>
    <n v="1"/>
    <x v="17"/>
    <x v="0"/>
    <x v="5"/>
    <n v="1"/>
    <n v="0.2"/>
    <n v="0.18179999999999999"/>
    <n v="0.4"/>
    <n v="0.28360000000000002"/>
    <n v="4"/>
    <n v="158"/>
    <n v="162"/>
    <x v="5"/>
    <x v="0"/>
    <x v="1"/>
    <x v="2"/>
    <x v="2"/>
    <x v="0"/>
    <s v="⬆ Spike"/>
  </r>
  <r>
    <n v="296"/>
    <d v="2011-01-13T00:00:00"/>
    <n v="1"/>
    <n v="0"/>
    <n v="1"/>
    <x v="18"/>
    <x v="0"/>
    <x v="5"/>
    <n v="1"/>
    <n v="0.2"/>
    <n v="0.18179999999999999"/>
    <n v="0.4"/>
    <n v="0.32840000000000003"/>
    <n v="3"/>
    <n v="141"/>
    <n v="144"/>
    <x v="5"/>
    <x v="0"/>
    <x v="1"/>
    <x v="1"/>
    <x v="3"/>
    <x v="0"/>
    <s v="Normal"/>
  </r>
  <r>
    <n v="297"/>
    <d v="2011-01-13T00:00:00"/>
    <n v="1"/>
    <n v="0"/>
    <n v="1"/>
    <x v="19"/>
    <x v="0"/>
    <x v="5"/>
    <n v="1"/>
    <n v="0.16"/>
    <n v="0.1515"/>
    <n v="0.47"/>
    <n v="0.25369999999999998"/>
    <n v="1"/>
    <n v="98"/>
    <n v="99"/>
    <x v="5"/>
    <x v="0"/>
    <x v="1"/>
    <x v="1"/>
    <x v="3"/>
    <x v="3"/>
    <s v="Normal"/>
  </r>
  <r>
    <n v="298"/>
    <d v="2011-01-13T00:00:00"/>
    <n v="1"/>
    <n v="0"/>
    <n v="1"/>
    <x v="20"/>
    <x v="0"/>
    <x v="5"/>
    <n v="1"/>
    <n v="0.16"/>
    <n v="0.1515"/>
    <n v="0.47"/>
    <n v="0.22389999999999999"/>
    <n v="0"/>
    <n v="64"/>
    <n v="64"/>
    <x v="5"/>
    <x v="0"/>
    <x v="0"/>
    <x v="1"/>
    <x v="3"/>
    <x v="3"/>
    <s v="Normal"/>
  </r>
  <r>
    <n v="299"/>
    <d v="2011-01-13T00:00:00"/>
    <n v="1"/>
    <n v="0"/>
    <n v="1"/>
    <x v="21"/>
    <x v="0"/>
    <x v="5"/>
    <n v="1"/>
    <n v="0.14000000000000001"/>
    <n v="0.1212"/>
    <n v="0.46"/>
    <n v="0.29849999999999999"/>
    <n v="0"/>
    <n v="40"/>
    <n v="40"/>
    <x v="5"/>
    <x v="0"/>
    <x v="0"/>
    <x v="0"/>
    <x v="3"/>
    <x v="3"/>
    <s v="Normal"/>
  </r>
  <r>
    <n v="300"/>
    <d v="2011-01-13T00:00:00"/>
    <n v="1"/>
    <n v="0"/>
    <n v="1"/>
    <x v="22"/>
    <x v="0"/>
    <x v="5"/>
    <n v="1"/>
    <n v="0.14000000000000001"/>
    <n v="0.1212"/>
    <n v="0.46"/>
    <n v="0.32840000000000003"/>
    <n v="0"/>
    <n v="30"/>
    <n v="30"/>
    <x v="5"/>
    <x v="0"/>
    <x v="0"/>
    <x v="0"/>
    <x v="3"/>
    <x v="3"/>
    <s v="Normal"/>
  </r>
  <r>
    <n v="301"/>
    <d v="2011-01-13T00:00:00"/>
    <n v="1"/>
    <n v="0"/>
    <n v="1"/>
    <x v="23"/>
    <x v="0"/>
    <x v="5"/>
    <n v="1"/>
    <n v="0.12"/>
    <n v="0.13639999999999999"/>
    <n v="0.5"/>
    <n v="0.19400000000000001"/>
    <n v="1"/>
    <n v="14"/>
    <n v="15"/>
    <x v="5"/>
    <x v="0"/>
    <x v="0"/>
    <x v="0"/>
    <x v="3"/>
    <x v="3"/>
    <s v="Normal"/>
  </r>
  <r>
    <n v="302"/>
    <d v="2011-01-14T00:00:00"/>
    <n v="1"/>
    <n v="0"/>
    <n v="1"/>
    <x v="0"/>
    <x v="0"/>
    <x v="6"/>
    <n v="1"/>
    <n v="0.12"/>
    <n v="0.13639999999999999"/>
    <n v="0.5"/>
    <n v="0.19400000000000001"/>
    <n v="0"/>
    <n v="14"/>
    <n v="14"/>
    <x v="6"/>
    <x v="0"/>
    <x v="0"/>
    <x v="0"/>
    <x v="0"/>
    <x v="3"/>
    <s v="Normal"/>
  </r>
  <r>
    <n v="303"/>
    <d v="2011-01-14T00:00:00"/>
    <n v="1"/>
    <n v="0"/>
    <n v="1"/>
    <x v="1"/>
    <x v="0"/>
    <x v="6"/>
    <n v="1"/>
    <n v="0.1"/>
    <n v="0.1212"/>
    <n v="0.54"/>
    <n v="0.16420000000000001"/>
    <n v="0"/>
    <n v="5"/>
    <n v="5"/>
    <x v="6"/>
    <x v="0"/>
    <x v="0"/>
    <x v="0"/>
    <x v="0"/>
    <x v="3"/>
    <s v="Normal"/>
  </r>
  <r>
    <n v="304"/>
    <d v="2011-01-14T00:00:00"/>
    <n v="1"/>
    <n v="0"/>
    <n v="1"/>
    <x v="2"/>
    <x v="0"/>
    <x v="6"/>
    <n v="1"/>
    <n v="0.1"/>
    <n v="0.1212"/>
    <n v="0.54"/>
    <n v="0.1343"/>
    <n v="0"/>
    <n v="1"/>
    <n v="1"/>
    <x v="6"/>
    <x v="0"/>
    <x v="0"/>
    <x v="0"/>
    <x v="0"/>
    <x v="3"/>
    <s v="Normal"/>
  </r>
  <r>
    <n v="305"/>
    <d v="2011-01-14T00:00:00"/>
    <n v="1"/>
    <n v="0"/>
    <n v="1"/>
    <x v="3"/>
    <x v="0"/>
    <x v="6"/>
    <n v="1"/>
    <n v="0.1"/>
    <n v="0.13639999999999999"/>
    <n v="0.54"/>
    <n v="0.1045"/>
    <n v="0"/>
    <n v="1"/>
    <n v="1"/>
    <x v="6"/>
    <x v="0"/>
    <x v="0"/>
    <x v="0"/>
    <x v="0"/>
    <x v="3"/>
    <s v="Normal"/>
  </r>
  <r>
    <n v="306"/>
    <d v="2011-01-14T00:00:00"/>
    <n v="1"/>
    <n v="0"/>
    <n v="1"/>
    <x v="5"/>
    <x v="0"/>
    <x v="6"/>
    <n v="1"/>
    <n v="0.1"/>
    <n v="0.13639999999999999"/>
    <n v="0.54"/>
    <n v="8.9599999999999999E-2"/>
    <n v="0"/>
    <n v="8"/>
    <n v="8"/>
    <x v="6"/>
    <x v="0"/>
    <x v="0"/>
    <x v="0"/>
    <x v="0"/>
    <x v="3"/>
    <s v="Normal"/>
  </r>
  <r>
    <n v="307"/>
    <d v="2011-01-14T00:00:00"/>
    <n v="1"/>
    <n v="0"/>
    <n v="1"/>
    <x v="6"/>
    <x v="0"/>
    <x v="6"/>
    <n v="1"/>
    <n v="0.1"/>
    <n v="0.18179999999999999"/>
    <n v="0.54"/>
    <n v="0"/>
    <n v="0"/>
    <n v="17"/>
    <n v="17"/>
    <x v="6"/>
    <x v="0"/>
    <x v="0"/>
    <x v="0"/>
    <x v="1"/>
    <x v="3"/>
    <s v="Normal"/>
  </r>
  <r>
    <n v="308"/>
    <d v="2011-01-14T00:00:00"/>
    <n v="1"/>
    <n v="0"/>
    <n v="1"/>
    <x v="7"/>
    <x v="0"/>
    <x v="6"/>
    <n v="1"/>
    <n v="0.1"/>
    <n v="0.1212"/>
    <n v="0.74"/>
    <n v="0.16420000000000001"/>
    <n v="0"/>
    <n v="70"/>
    <n v="70"/>
    <x v="6"/>
    <x v="0"/>
    <x v="1"/>
    <x v="1"/>
    <x v="1"/>
    <x v="3"/>
    <s v="Normal"/>
  </r>
  <r>
    <n v="309"/>
    <d v="2011-01-14T00:00:00"/>
    <n v="1"/>
    <n v="0"/>
    <n v="1"/>
    <x v="8"/>
    <x v="0"/>
    <x v="6"/>
    <n v="1"/>
    <n v="0.12"/>
    <n v="0.16669999999999999"/>
    <n v="0.68"/>
    <n v="0"/>
    <n v="2"/>
    <n v="156"/>
    <n v="158"/>
    <x v="6"/>
    <x v="0"/>
    <x v="1"/>
    <x v="2"/>
    <x v="1"/>
    <x v="3"/>
    <s v="Normal"/>
  </r>
  <r>
    <n v="310"/>
    <d v="2011-01-14T00:00:00"/>
    <n v="1"/>
    <n v="0"/>
    <n v="1"/>
    <x v="9"/>
    <x v="0"/>
    <x v="6"/>
    <n v="1"/>
    <n v="0.14000000000000001"/>
    <n v="0.1515"/>
    <n v="0.69"/>
    <n v="0.1343"/>
    <n v="0"/>
    <n v="117"/>
    <n v="117"/>
    <x v="6"/>
    <x v="0"/>
    <x v="1"/>
    <x v="1"/>
    <x v="1"/>
    <x v="3"/>
    <s v="Normal"/>
  </r>
  <r>
    <n v="311"/>
    <d v="2011-01-14T00:00:00"/>
    <n v="1"/>
    <n v="0"/>
    <n v="1"/>
    <x v="10"/>
    <x v="0"/>
    <x v="6"/>
    <n v="1"/>
    <n v="0.18"/>
    <n v="0.18179999999999999"/>
    <n v="0.55000000000000004"/>
    <n v="0.19400000000000001"/>
    <n v="4"/>
    <n v="40"/>
    <n v="44"/>
    <x v="6"/>
    <x v="0"/>
    <x v="0"/>
    <x v="0"/>
    <x v="1"/>
    <x v="3"/>
    <s v="Normal"/>
  </r>
  <r>
    <n v="312"/>
    <d v="2011-01-14T00:00:00"/>
    <n v="1"/>
    <n v="0"/>
    <n v="1"/>
    <x v="11"/>
    <x v="0"/>
    <x v="6"/>
    <n v="1"/>
    <n v="0.18"/>
    <n v="0.16669999999999999"/>
    <n v="0.51"/>
    <n v="0.28360000000000002"/>
    <n v="6"/>
    <n v="47"/>
    <n v="53"/>
    <x v="6"/>
    <x v="0"/>
    <x v="0"/>
    <x v="1"/>
    <x v="1"/>
    <x v="3"/>
    <s v="Normal"/>
  </r>
  <r>
    <n v="313"/>
    <d v="2011-01-14T00:00:00"/>
    <n v="1"/>
    <n v="0"/>
    <n v="1"/>
    <x v="12"/>
    <x v="0"/>
    <x v="6"/>
    <n v="1"/>
    <n v="0.2"/>
    <n v="0.19700000000000001"/>
    <n v="0.44"/>
    <n v="0.25369999999999998"/>
    <n v="2"/>
    <n v="59"/>
    <n v="61"/>
    <x v="6"/>
    <x v="0"/>
    <x v="0"/>
    <x v="1"/>
    <x v="2"/>
    <x v="0"/>
    <s v="Normal"/>
  </r>
  <r>
    <n v="314"/>
    <d v="2011-01-14T00:00:00"/>
    <n v="1"/>
    <n v="0"/>
    <n v="1"/>
    <x v="13"/>
    <x v="0"/>
    <x v="6"/>
    <n v="1"/>
    <n v="0.22"/>
    <n v="0.19700000000000001"/>
    <n v="0.37"/>
    <n v="0.3881"/>
    <n v="4"/>
    <n v="73"/>
    <n v="77"/>
    <x v="6"/>
    <x v="0"/>
    <x v="0"/>
    <x v="1"/>
    <x v="2"/>
    <x v="0"/>
    <s v="Normal"/>
  </r>
  <r>
    <n v="315"/>
    <d v="2011-01-14T00:00:00"/>
    <n v="1"/>
    <n v="0"/>
    <n v="1"/>
    <x v="14"/>
    <x v="0"/>
    <x v="6"/>
    <n v="1"/>
    <n v="0.22"/>
    <n v="0.21210000000000001"/>
    <n v="0.41"/>
    <n v="0.28360000000000002"/>
    <n v="5"/>
    <n v="59"/>
    <n v="64"/>
    <x v="6"/>
    <x v="0"/>
    <x v="0"/>
    <x v="1"/>
    <x v="2"/>
    <x v="0"/>
    <s v="Normal"/>
  </r>
  <r>
    <n v="316"/>
    <d v="2011-01-14T00:00:00"/>
    <n v="1"/>
    <n v="0"/>
    <n v="1"/>
    <x v="15"/>
    <x v="0"/>
    <x v="6"/>
    <n v="1"/>
    <n v="0.24"/>
    <n v="0.2424"/>
    <n v="0.38"/>
    <n v="0.16420000000000001"/>
    <n v="9"/>
    <n v="59"/>
    <n v="68"/>
    <x v="6"/>
    <x v="0"/>
    <x v="0"/>
    <x v="1"/>
    <x v="2"/>
    <x v="0"/>
    <s v="Normal"/>
  </r>
  <r>
    <n v="317"/>
    <d v="2011-01-14T00:00:00"/>
    <n v="1"/>
    <n v="0"/>
    <n v="1"/>
    <x v="16"/>
    <x v="0"/>
    <x v="6"/>
    <n v="1"/>
    <n v="0.22"/>
    <n v="0.2424"/>
    <n v="0.41"/>
    <n v="0.1045"/>
    <n v="3"/>
    <n v="87"/>
    <n v="90"/>
    <x v="6"/>
    <x v="0"/>
    <x v="0"/>
    <x v="1"/>
    <x v="2"/>
    <x v="0"/>
    <s v="Normal"/>
  </r>
  <r>
    <n v="318"/>
    <d v="2011-01-14T00:00:00"/>
    <n v="1"/>
    <n v="0"/>
    <n v="1"/>
    <x v="17"/>
    <x v="0"/>
    <x v="6"/>
    <n v="1"/>
    <n v="0.22"/>
    <n v="0.2273"/>
    <n v="0.41"/>
    <n v="0.16420000000000001"/>
    <n v="4"/>
    <n v="155"/>
    <n v="159"/>
    <x v="6"/>
    <x v="0"/>
    <x v="1"/>
    <x v="2"/>
    <x v="2"/>
    <x v="0"/>
    <s v="Normal"/>
  </r>
  <r>
    <n v="319"/>
    <d v="2011-01-14T00:00:00"/>
    <n v="1"/>
    <n v="0"/>
    <n v="1"/>
    <x v="18"/>
    <x v="0"/>
    <x v="6"/>
    <n v="1"/>
    <n v="0.2"/>
    <n v="0.2576"/>
    <n v="0.47"/>
    <n v="0"/>
    <n v="5"/>
    <n v="134"/>
    <n v="139"/>
    <x v="6"/>
    <x v="0"/>
    <x v="1"/>
    <x v="1"/>
    <x v="3"/>
    <x v="0"/>
    <s v="Normal"/>
  </r>
  <r>
    <n v="320"/>
    <d v="2011-01-14T00:00:00"/>
    <n v="1"/>
    <n v="0"/>
    <n v="1"/>
    <x v="19"/>
    <x v="0"/>
    <x v="6"/>
    <n v="1"/>
    <n v="0.16"/>
    <n v="0.19700000000000001"/>
    <n v="0.59"/>
    <n v="8.9599999999999999E-2"/>
    <n v="3"/>
    <n v="89"/>
    <n v="92"/>
    <x v="6"/>
    <x v="0"/>
    <x v="1"/>
    <x v="1"/>
    <x v="3"/>
    <x v="3"/>
    <s v="Normal"/>
  </r>
  <r>
    <n v="321"/>
    <d v="2011-01-14T00:00:00"/>
    <n v="1"/>
    <n v="0"/>
    <n v="1"/>
    <x v="20"/>
    <x v="0"/>
    <x v="6"/>
    <n v="1"/>
    <n v="0.18"/>
    <n v="0.2424"/>
    <n v="0.59"/>
    <n v="0"/>
    <n v="0"/>
    <n v="68"/>
    <n v="68"/>
    <x v="6"/>
    <x v="0"/>
    <x v="0"/>
    <x v="1"/>
    <x v="3"/>
    <x v="3"/>
    <s v="Normal"/>
  </r>
  <r>
    <n v="322"/>
    <d v="2011-01-14T00:00:00"/>
    <n v="1"/>
    <n v="0"/>
    <n v="1"/>
    <x v="21"/>
    <x v="0"/>
    <x v="6"/>
    <n v="1"/>
    <n v="0.16"/>
    <n v="0.2273"/>
    <n v="0.69"/>
    <n v="0"/>
    <n v="4"/>
    <n v="48"/>
    <n v="52"/>
    <x v="6"/>
    <x v="0"/>
    <x v="0"/>
    <x v="1"/>
    <x v="3"/>
    <x v="3"/>
    <s v="Normal"/>
  </r>
  <r>
    <n v="323"/>
    <d v="2011-01-14T00:00:00"/>
    <n v="1"/>
    <n v="0"/>
    <n v="1"/>
    <x v="22"/>
    <x v="0"/>
    <x v="6"/>
    <n v="2"/>
    <n v="0.16"/>
    <n v="0.2273"/>
    <n v="0.69"/>
    <n v="0"/>
    <n v="2"/>
    <n v="34"/>
    <n v="36"/>
    <x v="6"/>
    <x v="1"/>
    <x v="0"/>
    <x v="0"/>
    <x v="3"/>
    <x v="3"/>
    <s v="Normal"/>
  </r>
  <r>
    <n v="324"/>
    <d v="2011-01-14T00:00:00"/>
    <n v="1"/>
    <n v="0"/>
    <n v="1"/>
    <x v="23"/>
    <x v="0"/>
    <x v="6"/>
    <n v="2"/>
    <n v="0.18"/>
    <n v="0.2424"/>
    <n v="0.55000000000000004"/>
    <n v="0"/>
    <n v="1"/>
    <n v="26"/>
    <n v="27"/>
    <x v="6"/>
    <x v="1"/>
    <x v="0"/>
    <x v="0"/>
    <x v="3"/>
    <x v="3"/>
    <s v="Normal"/>
  </r>
  <r>
    <n v="325"/>
    <d v="2011-01-15T00:00:00"/>
    <n v="1"/>
    <n v="0"/>
    <n v="1"/>
    <x v="0"/>
    <x v="0"/>
    <x v="0"/>
    <n v="1"/>
    <n v="0.18"/>
    <n v="0.2424"/>
    <n v="0.55000000000000004"/>
    <n v="0"/>
    <n v="3"/>
    <n v="25"/>
    <n v="28"/>
    <x v="0"/>
    <x v="0"/>
    <x v="0"/>
    <x v="0"/>
    <x v="0"/>
    <x v="3"/>
    <s v="Normal"/>
  </r>
  <r>
    <n v="326"/>
    <d v="2011-01-15T00:00:00"/>
    <n v="1"/>
    <n v="0"/>
    <n v="1"/>
    <x v="1"/>
    <x v="0"/>
    <x v="0"/>
    <n v="2"/>
    <n v="0.16"/>
    <n v="0.19700000000000001"/>
    <n v="0.59"/>
    <n v="8.9599999999999999E-2"/>
    <n v="2"/>
    <n v="18"/>
    <n v="20"/>
    <x v="0"/>
    <x v="1"/>
    <x v="0"/>
    <x v="0"/>
    <x v="0"/>
    <x v="3"/>
    <s v="Normal"/>
  </r>
  <r>
    <n v="327"/>
    <d v="2011-01-15T00:00:00"/>
    <n v="1"/>
    <n v="0"/>
    <n v="1"/>
    <x v="2"/>
    <x v="0"/>
    <x v="0"/>
    <n v="2"/>
    <n v="0.16"/>
    <n v="0.19700000000000001"/>
    <n v="0.59"/>
    <n v="8.9599999999999999E-2"/>
    <n v="0"/>
    <n v="12"/>
    <n v="12"/>
    <x v="0"/>
    <x v="1"/>
    <x v="0"/>
    <x v="0"/>
    <x v="0"/>
    <x v="3"/>
    <s v="Normal"/>
  </r>
  <r>
    <n v="328"/>
    <d v="2011-01-15T00:00:00"/>
    <n v="1"/>
    <n v="0"/>
    <n v="1"/>
    <x v="3"/>
    <x v="0"/>
    <x v="0"/>
    <n v="2"/>
    <n v="0.16"/>
    <n v="0.2273"/>
    <n v="0.59"/>
    <n v="0"/>
    <n v="1"/>
    <n v="7"/>
    <n v="8"/>
    <x v="0"/>
    <x v="1"/>
    <x v="0"/>
    <x v="0"/>
    <x v="0"/>
    <x v="3"/>
    <s v="Normal"/>
  </r>
  <r>
    <n v="329"/>
    <d v="2011-01-15T00:00:00"/>
    <n v="1"/>
    <n v="0"/>
    <n v="1"/>
    <x v="4"/>
    <x v="0"/>
    <x v="0"/>
    <n v="2"/>
    <n v="0.16"/>
    <n v="0.2273"/>
    <n v="0.59"/>
    <n v="0"/>
    <n v="0"/>
    <n v="5"/>
    <n v="5"/>
    <x v="0"/>
    <x v="1"/>
    <x v="0"/>
    <x v="0"/>
    <x v="0"/>
    <x v="3"/>
    <s v="Normal"/>
  </r>
  <r>
    <n v="330"/>
    <d v="2011-01-15T00:00:00"/>
    <n v="1"/>
    <n v="0"/>
    <n v="1"/>
    <x v="5"/>
    <x v="0"/>
    <x v="0"/>
    <n v="1"/>
    <n v="0.16"/>
    <n v="0.2273"/>
    <n v="0.59"/>
    <n v="0"/>
    <n v="0"/>
    <n v="1"/>
    <n v="1"/>
    <x v="0"/>
    <x v="0"/>
    <x v="0"/>
    <x v="0"/>
    <x v="0"/>
    <x v="3"/>
    <s v="Normal"/>
  </r>
  <r>
    <n v="331"/>
    <d v="2011-01-15T00:00:00"/>
    <n v="1"/>
    <n v="0"/>
    <n v="1"/>
    <x v="6"/>
    <x v="0"/>
    <x v="0"/>
    <n v="1"/>
    <n v="0.14000000000000001"/>
    <n v="0.16669999999999999"/>
    <n v="0.63"/>
    <n v="0.1045"/>
    <n v="1"/>
    <n v="2"/>
    <n v="3"/>
    <x v="0"/>
    <x v="0"/>
    <x v="0"/>
    <x v="0"/>
    <x v="1"/>
    <x v="3"/>
    <s v="Normal"/>
  </r>
  <r>
    <n v="332"/>
    <d v="2011-01-15T00:00:00"/>
    <n v="1"/>
    <n v="0"/>
    <n v="1"/>
    <x v="7"/>
    <x v="0"/>
    <x v="0"/>
    <n v="1"/>
    <n v="0.14000000000000001"/>
    <n v="0.21210000000000001"/>
    <n v="0.63"/>
    <n v="0"/>
    <n v="1"/>
    <n v="9"/>
    <n v="10"/>
    <x v="0"/>
    <x v="0"/>
    <x v="1"/>
    <x v="0"/>
    <x v="1"/>
    <x v="3"/>
    <s v="Normal"/>
  </r>
  <r>
    <n v="333"/>
    <d v="2011-01-15T00:00:00"/>
    <n v="1"/>
    <n v="0"/>
    <n v="1"/>
    <x v="8"/>
    <x v="0"/>
    <x v="0"/>
    <n v="1"/>
    <n v="0.14000000000000001"/>
    <n v="0.1515"/>
    <n v="0.63"/>
    <n v="0.1343"/>
    <n v="1"/>
    <n v="22"/>
    <n v="23"/>
    <x v="0"/>
    <x v="0"/>
    <x v="1"/>
    <x v="0"/>
    <x v="1"/>
    <x v="3"/>
    <s v="Normal"/>
  </r>
  <r>
    <n v="334"/>
    <d v="2011-01-15T00:00:00"/>
    <n v="1"/>
    <n v="0"/>
    <n v="1"/>
    <x v="9"/>
    <x v="0"/>
    <x v="0"/>
    <n v="1"/>
    <n v="0.16"/>
    <n v="0.18179999999999999"/>
    <n v="0.64"/>
    <n v="0.1343"/>
    <n v="2"/>
    <n v="31"/>
    <n v="33"/>
    <x v="0"/>
    <x v="0"/>
    <x v="1"/>
    <x v="0"/>
    <x v="1"/>
    <x v="3"/>
    <s v="Normal"/>
  </r>
  <r>
    <n v="335"/>
    <d v="2011-01-15T00:00:00"/>
    <n v="1"/>
    <n v="0"/>
    <n v="1"/>
    <x v="10"/>
    <x v="0"/>
    <x v="0"/>
    <n v="1"/>
    <n v="0.18"/>
    <n v="0.19700000000000001"/>
    <n v="0.59"/>
    <n v="0.16420000000000001"/>
    <n v="2"/>
    <n v="57"/>
    <n v="59"/>
    <x v="0"/>
    <x v="0"/>
    <x v="0"/>
    <x v="1"/>
    <x v="1"/>
    <x v="3"/>
    <s v="Normal"/>
  </r>
  <r>
    <n v="336"/>
    <d v="2011-01-15T00:00:00"/>
    <n v="1"/>
    <n v="0"/>
    <n v="1"/>
    <x v="11"/>
    <x v="0"/>
    <x v="0"/>
    <n v="1"/>
    <n v="0.2"/>
    <n v="0.19700000000000001"/>
    <n v="0.55000000000000004"/>
    <n v="0.22389999999999999"/>
    <n v="18"/>
    <n v="54"/>
    <n v="72"/>
    <x v="0"/>
    <x v="0"/>
    <x v="0"/>
    <x v="1"/>
    <x v="1"/>
    <x v="0"/>
    <s v="Normal"/>
  </r>
  <r>
    <n v="337"/>
    <d v="2011-01-15T00:00:00"/>
    <n v="1"/>
    <n v="0"/>
    <n v="1"/>
    <x v="12"/>
    <x v="0"/>
    <x v="0"/>
    <n v="1"/>
    <n v="0.24"/>
    <n v="0.2273"/>
    <n v="0.48"/>
    <n v="0.22389999999999999"/>
    <n v="15"/>
    <n v="74"/>
    <n v="89"/>
    <x v="0"/>
    <x v="0"/>
    <x v="0"/>
    <x v="1"/>
    <x v="2"/>
    <x v="0"/>
    <s v="Normal"/>
  </r>
  <r>
    <n v="338"/>
    <d v="2011-01-15T00:00:00"/>
    <n v="1"/>
    <n v="0"/>
    <n v="1"/>
    <x v="13"/>
    <x v="0"/>
    <x v="0"/>
    <n v="1"/>
    <n v="0.28000000000000003"/>
    <n v="0.2576"/>
    <n v="0.38"/>
    <n v="0.29849999999999999"/>
    <n v="21"/>
    <n v="80"/>
    <n v="101"/>
    <x v="0"/>
    <x v="0"/>
    <x v="0"/>
    <x v="1"/>
    <x v="2"/>
    <x v="0"/>
    <s v="Normal"/>
  </r>
  <r>
    <n v="339"/>
    <d v="2011-01-15T00:00:00"/>
    <n v="1"/>
    <n v="0"/>
    <n v="1"/>
    <x v="14"/>
    <x v="0"/>
    <x v="0"/>
    <n v="1"/>
    <n v="0.3"/>
    <n v="0.28789999999999999"/>
    <n v="0.39"/>
    <n v="0.28360000000000002"/>
    <n v="26"/>
    <n v="92"/>
    <n v="118"/>
    <x v="0"/>
    <x v="0"/>
    <x v="0"/>
    <x v="1"/>
    <x v="2"/>
    <x v="1"/>
    <s v="Normal"/>
  </r>
  <r>
    <n v="340"/>
    <d v="2011-01-15T00:00:00"/>
    <n v="1"/>
    <n v="0"/>
    <n v="1"/>
    <x v="15"/>
    <x v="0"/>
    <x v="0"/>
    <n v="2"/>
    <n v="0.32"/>
    <n v="0.31819999999999998"/>
    <n v="0.36"/>
    <n v="0.19400000000000001"/>
    <n v="21"/>
    <n v="108"/>
    <n v="129"/>
    <x v="0"/>
    <x v="1"/>
    <x v="0"/>
    <x v="1"/>
    <x v="2"/>
    <x v="1"/>
    <s v="Normal"/>
  </r>
  <r>
    <n v="341"/>
    <d v="2011-01-15T00:00:00"/>
    <n v="1"/>
    <n v="0"/>
    <n v="1"/>
    <x v="16"/>
    <x v="0"/>
    <x v="0"/>
    <n v="2"/>
    <n v="0.34"/>
    <n v="0.33329999999999999"/>
    <n v="0.34"/>
    <n v="0.19400000000000001"/>
    <n v="33"/>
    <n v="95"/>
    <n v="128"/>
    <x v="0"/>
    <x v="1"/>
    <x v="0"/>
    <x v="1"/>
    <x v="2"/>
    <x v="1"/>
    <s v="Normal"/>
  </r>
  <r>
    <n v="342"/>
    <d v="2011-01-15T00:00:00"/>
    <n v="1"/>
    <n v="0"/>
    <n v="1"/>
    <x v="17"/>
    <x v="0"/>
    <x v="0"/>
    <n v="2"/>
    <n v="0.32"/>
    <n v="0.30299999999999999"/>
    <n v="0.36"/>
    <n v="0.28360000000000002"/>
    <n v="29"/>
    <n v="54"/>
    <n v="83"/>
    <x v="0"/>
    <x v="1"/>
    <x v="1"/>
    <x v="1"/>
    <x v="2"/>
    <x v="1"/>
    <s v="Normal"/>
  </r>
  <r>
    <n v="343"/>
    <d v="2011-01-15T00:00:00"/>
    <n v="1"/>
    <n v="0"/>
    <n v="1"/>
    <x v="18"/>
    <x v="0"/>
    <x v="0"/>
    <n v="2"/>
    <n v="0.3"/>
    <n v="0.28789999999999999"/>
    <n v="0.45"/>
    <n v="0.25369999999999998"/>
    <n v="15"/>
    <n v="69"/>
    <n v="84"/>
    <x v="0"/>
    <x v="1"/>
    <x v="1"/>
    <x v="1"/>
    <x v="3"/>
    <x v="1"/>
    <s v="Normal"/>
  </r>
  <r>
    <n v="344"/>
    <d v="2011-01-15T00:00:00"/>
    <n v="1"/>
    <n v="0"/>
    <n v="1"/>
    <x v="19"/>
    <x v="0"/>
    <x v="0"/>
    <n v="2"/>
    <n v="0.32"/>
    <n v="0.30299999999999999"/>
    <n v="0.39"/>
    <n v="0.25369999999999998"/>
    <n v="14"/>
    <n v="60"/>
    <n v="74"/>
    <x v="0"/>
    <x v="1"/>
    <x v="1"/>
    <x v="1"/>
    <x v="3"/>
    <x v="1"/>
    <s v="Normal"/>
  </r>
  <r>
    <n v="345"/>
    <d v="2011-01-15T00:00:00"/>
    <n v="1"/>
    <n v="0"/>
    <n v="1"/>
    <x v="20"/>
    <x v="0"/>
    <x v="0"/>
    <n v="2"/>
    <n v="0.32"/>
    <n v="0.30299999999999999"/>
    <n v="0.39"/>
    <n v="0.25369999999999998"/>
    <n v="6"/>
    <n v="35"/>
    <n v="41"/>
    <x v="0"/>
    <x v="1"/>
    <x v="0"/>
    <x v="0"/>
    <x v="3"/>
    <x v="1"/>
    <s v="Normal"/>
  </r>
  <r>
    <n v="346"/>
    <d v="2011-01-15T00:00:00"/>
    <n v="1"/>
    <n v="0"/>
    <n v="1"/>
    <x v="21"/>
    <x v="0"/>
    <x v="0"/>
    <n v="2"/>
    <n v="0.32"/>
    <n v="0.30299999999999999"/>
    <n v="0.39"/>
    <n v="0.22389999999999999"/>
    <n v="6"/>
    <n v="51"/>
    <n v="57"/>
    <x v="0"/>
    <x v="1"/>
    <x v="0"/>
    <x v="1"/>
    <x v="3"/>
    <x v="1"/>
    <s v="Normal"/>
  </r>
  <r>
    <n v="347"/>
    <d v="2011-01-15T00:00:00"/>
    <n v="1"/>
    <n v="0"/>
    <n v="1"/>
    <x v="22"/>
    <x v="0"/>
    <x v="0"/>
    <n v="2"/>
    <n v="0.3"/>
    <n v="0.31819999999999998"/>
    <n v="0.42"/>
    <n v="0.1045"/>
    <n v="0"/>
    <n v="26"/>
    <n v="26"/>
    <x v="0"/>
    <x v="1"/>
    <x v="0"/>
    <x v="0"/>
    <x v="3"/>
    <x v="1"/>
    <s v="Normal"/>
  </r>
  <r>
    <n v="348"/>
    <d v="2011-01-15T00:00:00"/>
    <n v="1"/>
    <n v="0"/>
    <n v="1"/>
    <x v="23"/>
    <x v="0"/>
    <x v="0"/>
    <n v="1"/>
    <n v="0.3"/>
    <n v="0.28789999999999999"/>
    <n v="0.45"/>
    <n v="0.28360000000000002"/>
    <n v="5"/>
    <n v="39"/>
    <n v="44"/>
    <x v="0"/>
    <x v="0"/>
    <x v="0"/>
    <x v="0"/>
    <x v="3"/>
    <x v="1"/>
    <s v="Normal"/>
  </r>
  <r>
    <n v="349"/>
    <d v="2011-01-16T00:00:00"/>
    <n v="1"/>
    <n v="0"/>
    <n v="1"/>
    <x v="0"/>
    <x v="0"/>
    <x v="1"/>
    <n v="1"/>
    <n v="0.26"/>
    <n v="0.30299999999999999"/>
    <n v="0.56000000000000005"/>
    <n v="0"/>
    <n v="6"/>
    <n v="33"/>
    <n v="39"/>
    <x v="1"/>
    <x v="0"/>
    <x v="0"/>
    <x v="0"/>
    <x v="0"/>
    <x v="0"/>
    <s v="Normal"/>
  </r>
  <r>
    <n v="350"/>
    <d v="2011-01-16T00:00:00"/>
    <n v="1"/>
    <n v="0"/>
    <n v="1"/>
    <x v="1"/>
    <x v="0"/>
    <x v="1"/>
    <n v="1"/>
    <n v="0.26"/>
    <n v="0.2727"/>
    <n v="0.56000000000000005"/>
    <n v="0.1343"/>
    <n v="4"/>
    <n v="19"/>
    <n v="23"/>
    <x v="1"/>
    <x v="0"/>
    <x v="0"/>
    <x v="0"/>
    <x v="0"/>
    <x v="0"/>
    <s v="Normal"/>
  </r>
  <r>
    <n v="351"/>
    <d v="2011-01-16T00:00:00"/>
    <n v="1"/>
    <n v="0"/>
    <n v="1"/>
    <x v="2"/>
    <x v="0"/>
    <x v="1"/>
    <n v="1"/>
    <n v="0.26"/>
    <n v="0.28789999999999999"/>
    <n v="0.56000000000000005"/>
    <n v="8.9599999999999999E-2"/>
    <n v="3"/>
    <n v="13"/>
    <n v="16"/>
    <x v="1"/>
    <x v="0"/>
    <x v="0"/>
    <x v="0"/>
    <x v="0"/>
    <x v="0"/>
    <s v="Normal"/>
  </r>
  <r>
    <n v="352"/>
    <d v="2011-01-16T00:00:00"/>
    <n v="1"/>
    <n v="0"/>
    <n v="1"/>
    <x v="3"/>
    <x v="0"/>
    <x v="1"/>
    <n v="1"/>
    <n v="0.22"/>
    <n v="0.2727"/>
    <n v="0.69"/>
    <n v="0"/>
    <n v="9"/>
    <n v="6"/>
    <n v="15"/>
    <x v="1"/>
    <x v="0"/>
    <x v="0"/>
    <x v="0"/>
    <x v="0"/>
    <x v="0"/>
    <s v="Normal"/>
  </r>
  <r>
    <n v="353"/>
    <d v="2011-01-16T00:00:00"/>
    <n v="1"/>
    <n v="0"/>
    <n v="1"/>
    <x v="4"/>
    <x v="0"/>
    <x v="1"/>
    <n v="1"/>
    <n v="0.26"/>
    <n v="0.2576"/>
    <n v="0.56000000000000005"/>
    <n v="0.16420000000000001"/>
    <n v="0"/>
    <n v="1"/>
    <n v="1"/>
    <x v="1"/>
    <x v="0"/>
    <x v="0"/>
    <x v="0"/>
    <x v="0"/>
    <x v="0"/>
    <s v="Normal"/>
  </r>
  <r>
    <n v="354"/>
    <d v="2011-01-16T00:00:00"/>
    <n v="1"/>
    <n v="0"/>
    <n v="1"/>
    <x v="5"/>
    <x v="0"/>
    <x v="1"/>
    <n v="2"/>
    <n v="0.26"/>
    <n v="0.2576"/>
    <n v="0.56000000000000005"/>
    <n v="0.16420000000000001"/>
    <n v="1"/>
    <n v="1"/>
    <n v="2"/>
    <x v="1"/>
    <x v="1"/>
    <x v="0"/>
    <x v="0"/>
    <x v="0"/>
    <x v="0"/>
    <s v="Normal"/>
  </r>
  <r>
    <n v="355"/>
    <d v="2011-01-16T00:00:00"/>
    <n v="1"/>
    <n v="0"/>
    <n v="1"/>
    <x v="6"/>
    <x v="0"/>
    <x v="1"/>
    <n v="2"/>
    <n v="0.26"/>
    <n v="0.2576"/>
    <n v="0.56000000000000005"/>
    <n v="0.16420000000000001"/>
    <n v="0"/>
    <n v="1"/>
    <n v="1"/>
    <x v="1"/>
    <x v="1"/>
    <x v="0"/>
    <x v="0"/>
    <x v="1"/>
    <x v="0"/>
    <s v="Normal"/>
  </r>
  <r>
    <n v="356"/>
    <d v="2011-01-16T00:00:00"/>
    <n v="1"/>
    <n v="0"/>
    <n v="1"/>
    <x v="7"/>
    <x v="0"/>
    <x v="1"/>
    <n v="2"/>
    <n v="0.24"/>
    <n v="0.21210000000000001"/>
    <n v="0.56000000000000005"/>
    <n v="0.29849999999999999"/>
    <n v="0"/>
    <n v="3"/>
    <n v="3"/>
    <x v="1"/>
    <x v="1"/>
    <x v="1"/>
    <x v="0"/>
    <x v="1"/>
    <x v="0"/>
    <s v="Normal"/>
  </r>
  <r>
    <n v="357"/>
    <d v="2011-01-16T00:00:00"/>
    <n v="1"/>
    <n v="0"/>
    <n v="1"/>
    <x v="8"/>
    <x v="0"/>
    <x v="1"/>
    <n v="1"/>
    <n v="0.22"/>
    <n v="0.21210000000000001"/>
    <n v="0.55000000000000004"/>
    <n v="0.28360000000000002"/>
    <n v="0"/>
    <n v="18"/>
    <n v="18"/>
    <x v="1"/>
    <x v="0"/>
    <x v="1"/>
    <x v="0"/>
    <x v="1"/>
    <x v="0"/>
    <s v="Normal"/>
  </r>
  <r>
    <n v="358"/>
    <d v="2011-01-16T00:00:00"/>
    <n v="1"/>
    <n v="0"/>
    <n v="1"/>
    <x v="9"/>
    <x v="0"/>
    <x v="1"/>
    <n v="1"/>
    <n v="0.22"/>
    <n v="0.21210000000000001"/>
    <n v="0.51"/>
    <n v="0.25369999999999998"/>
    <n v="3"/>
    <n v="29"/>
    <n v="32"/>
    <x v="1"/>
    <x v="0"/>
    <x v="1"/>
    <x v="0"/>
    <x v="1"/>
    <x v="0"/>
    <s v="Normal"/>
  </r>
  <r>
    <n v="359"/>
    <d v="2011-01-16T00:00:00"/>
    <n v="1"/>
    <n v="0"/>
    <n v="1"/>
    <x v="10"/>
    <x v="0"/>
    <x v="1"/>
    <n v="1"/>
    <n v="0.22"/>
    <n v="0.21210000000000001"/>
    <n v="0.51"/>
    <n v="0.28360000000000002"/>
    <n v="8"/>
    <n v="71"/>
    <n v="79"/>
    <x v="1"/>
    <x v="0"/>
    <x v="0"/>
    <x v="1"/>
    <x v="1"/>
    <x v="0"/>
    <s v="Normal"/>
  </r>
  <r>
    <n v="360"/>
    <d v="2011-01-16T00:00:00"/>
    <n v="1"/>
    <n v="0"/>
    <n v="1"/>
    <x v="11"/>
    <x v="0"/>
    <x v="1"/>
    <n v="1"/>
    <n v="0.24"/>
    <n v="0.2273"/>
    <n v="0.44"/>
    <n v="0.25369999999999998"/>
    <n v="23"/>
    <n v="70"/>
    <n v="93"/>
    <x v="1"/>
    <x v="0"/>
    <x v="0"/>
    <x v="1"/>
    <x v="1"/>
    <x v="0"/>
    <s v="Normal"/>
  </r>
  <r>
    <n v="361"/>
    <d v="2011-01-16T00:00:00"/>
    <n v="1"/>
    <n v="0"/>
    <n v="1"/>
    <x v="12"/>
    <x v="0"/>
    <x v="1"/>
    <n v="1"/>
    <n v="0.24"/>
    <n v="0.21210000000000001"/>
    <n v="0.41"/>
    <n v="0.28360000000000002"/>
    <n v="29"/>
    <n v="75"/>
    <n v="104"/>
    <x v="1"/>
    <x v="0"/>
    <x v="0"/>
    <x v="1"/>
    <x v="2"/>
    <x v="0"/>
    <s v="Normal"/>
  </r>
  <r>
    <n v="362"/>
    <d v="2011-01-16T00:00:00"/>
    <n v="1"/>
    <n v="0"/>
    <n v="1"/>
    <x v="13"/>
    <x v="0"/>
    <x v="1"/>
    <n v="1"/>
    <n v="0.26"/>
    <n v="0.2273"/>
    <n v="0.35"/>
    <n v="0.29849999999999999"/>
    <n v="23"/>
    <n v="95"/>
    <n v="118"/>
    <x v="1"/>
    <x v="0"/>
    <x v="0"/>
    <x v="1"/>
    <x v="2"/>
    <x v="0"/>
    <s v="Normal"/>
  </r>
  <r>
    <n v="363"/>
    <d v="2011-01-16T00:00:00"/>
    <n v="1"/>
    <n v="0"/>
    <n v="1"/>
    <x v="14"/>
    <x v="0"/>
    <x v="1"/>
    <n v="1"/>
    <n v="0.28000000000000003"/>
    <n v="0.2727"/>
    <n v="0.36"/>
    <n v="0.25369999999999998"/>
    <n v="22"/>
    <n v="69"/>
    <n v="91"/>
    <x v="1"/>
    <x v="0"/>
    <x v="0"/>
    <x v="1"/>
    <x v="2"/>
    <x v="0"/>
    <s v="Normal"/>
  </r>
  <r>
    <n v="364"/>
    <d v="2011-01-16T00:00:00"/>
    <n v="1"/>
    <n v="0"/>
    <n v="1"/>
    <x v="15"/>
    <x v="0"/>
    <x v="1"/>
    <n v="1"/>
    <n v="0.26"/>
    <n v="0.2424"/>
    <n v="0.38"/>
    <n v="0.25369999999999998"/>
    <n v="35"/>
    <n v="78"/>
    <n v="113"/>
    <x v="1"/>
    <x v="0"/>
    <x v="0"/>
    <x v="1"/>
    <x v="2"/>
    <x v="0"/>
    <s v="Normal"/>
  </r>
  <r>
    <n v="365"/>
    <d v="2011-01-16T00:00:00"/>
    <n v="1"/>
    <n v="0"/>
    <n v="1"/>
    <x v="16"/>
    <x v="0"/>
    <x v="1"/>
    <n v="1"/>
    <n v="0.24"/>
    <n v="0.2273"/>
    <n v="0.38"/>
    <n v="0.22389999999999999"/>
    <n v="22"/>
    <n v="77"/>
    <n v="99"/>
    <x v="1"/>
    <x v="0"/>
    <x v="0"/>
    <x v="1"/>
    <x v="2"/>
    <x v="0"/>
    <s v="Normal"/>
  </r>
  <r>
    <n v="366"/>
    <d v="2011-01-16T00:00:00"/>
    <n v="1"/>
    <n v="0"/>
    <n v="1"/>
    <x v="17"/>
    <x v="0"/>
    <x v="1"/>
    <n v="1"/>
    <n v="0.22"/>
    <n v="0.21210000000000001"/>
    <n v="0.37"/>
    <n v="0.25369999999999998"/>
    <n v="23"/>
    <n v="82"/>
    <n v="105"/>
    <x v="1"/>
    <x v="0"/>
    <x v="1"/>
    <x v="1"/>
    <x v="2"/>
    <x v="0"/>
    <s v="Normal"/>
  </r>
  <r>
    <n v="367"/>
    <d v="2011-01-16T00:00:00"/>
    <n v="1"/>
    <n v="0"/>
    <n v="1"/>
    <x v="18"/>
    <x v="0"/>
    <x v="1"/>
    <n v="1"/>
    <n v="0.2"/>
    <n v="0.21210000000000001"/>
    <n v="0.4"/>
    <n v="0.16420000000000001"/>
    <n v="11"/>
    <n v="56"/>
    <n v="67"/>
    <x v="1"/>
    <x v="0"/>
    <x v="1"/>
    <x v="1"/>
    <x v="3"/>
    <x v="0"/>
    <s v="Normal"/>
  </r>
  <r>
    <n v="368"/>
    <d v="2011-01-16T00:00:00"/>
    <n v="1"/>
    <n v="0"/>
    <n v="1"/>
    <x v="19"/>
    <x v="0"/>
    <x v="1"/>
    <n v="1"/>
    <n v="0.18"/>
    <n v="0.19700000000000001"/>
    <n v="0.47"/>
    <n v="0.1343"/>
    <n v="14"/>
    <n v="47"/>
    <n v="61"/>
    <x v="1"/>
    <x v="0"/>
    <x v="1"/>
    <x v="1"/>
    <x v="3"/>
    <x v="3"/>
    <s v="Normal"/>
  </r>
  <r>
    <n v="369"/>
    <d v="2011-01-16T00:00:00"/>
    <n v="1"/>
    <n v="0"/>
    <n v="1"/>
    <x v="20"/>
    <x v="0"/>
    <x v="1"/>
    <n v="1"/>
    <n v="0.18"/>
    <n v="0.19700000000000001"/>
    <n v="0.47"/>
    <n v="0.16420000000000001"/>
    <n v="7"/>
    <n v="50"/>
    <n v="57"/>
    <x v="1"/>
    <x v="0"/>
    <x v="0"/>
    <x v="1"/>
    <x v="3"/>
    <x v="3"/>
    <s v="Normal"/>
  </r>
  <r>
    <n v="370"/>
    <d v="2011-01-16T00:00:00"/>
    <n v="1"/>
    <n v="0"/>
    <n v="1"/>
    <x v="21"/>
    <x v="0"/>
    <x v="1"/>
    <n v="1"/>
    <n v="0.18"/>
    <n v="0.19700000000000001"/>
    <n v="0.51"/>
    <n v="0.16420000000000001"/>
    <n v="6"/>
    <n v="22"/>
    <n v="28"/>
    <x v="1"/>
    <x v="0"/>
    <x v="0"/>
    <x v="0"/>
    <x v="3"/>
    <x v="3"/>
    <s v="Normal"/>
  </r>
  <r>
    <n v="371"/>
    <d v="2011-01-16T00:00:00"/>
    <n v="1"/>
    <n v="0"/>
    <n v="1"/>
    <x v="22"/>
    <x v="0"/>
    <x v="1"/>
    <n v="2"/>
    <n v="0.2"/>
    <n v="0.21210000000000001"/>
    <n v="0.49"/>
    <n v="0.1343"/>
    <n v="2"/>
    <n v="19"/>
    <n v="21"/>
    <x v="1"/>
    <x v="1"/>
    <x v="0"/>
    <x v="0"/>
    <x v="3"/>
    <x v="0"/>
    <s v="Normal"/>
  </r>
  <r>
    <n v="372"/>
    <d v="2011-01-16T00:00:00"/>
    <n v="1"/>
    <n v="0"/>
    <n v="1"/>
    <x v="23"/>
    <x v="0"/>
    <x v="1"/>
    <n v="2"/>
    <n v="0.2"/>
    <n v="0.2273"/>
    <n v="0.4"/>
    <n v="0.1045"/>
    <n v="0"/>
    <n v="18"/>
    <n v="18"/>
    <x v="1"/>
    <x v="1"/>
    <x v="0"/>
    <x v="0"/>
    <x v="3"/>
    <x v="0"/>
    <s v="Normal"/>
  </r>
  <r>
    <n v="373"/>
    <d v="2011-01-17T00:00:00"/>
    <n v="1"/>
    <n v="0"/>
    <n v="1"/>
    <x v="0"/>
    <x v="1"/>
    <x v="2"/>
    <n v="2"/>
    <n v="0.2"/>
    <n v="0.19700000000000001"/>
    <n v="0.47"/>
    <n v="0.22389999999999999"/>
    <n v="1"/>
    <n v="16"/>
    <n v="17"/>
    <x v="2"/>
    <x v="1"/>
    <x v="0"/>
    <x v="0"/>
    <x v="0"/>
    <x v="0"/>
    <s v="Normal"/>
  </r>
  <r>
    <n v="374"/>
    <d v="2011-01-17T00:00:00"/>
    <n v="1"/>
    <n v="0"/>
    <n v="1"/>
    <x v="1"/>
    <x v="1"/>
    <x v="2"/>
    <n v="2"/>
    <n v="0.2"/>
    <n v="0.19700000000000001"/>
    <n v="0.44"/>
    <n v="0.19400000000000001"/>
    <n v="1"/>
    <n v="15"/>
    <n v="16"/>
    <x v="2"/>
    <x v="1"/>
    <x v="0"/>
    <x v="0"/>
    <x v="0"/>
    <x v="0"/>
    <s v="Normal"/>
  </r>
  <r>
    <n v="375"/>
    <d v="2011-01-17T00:00:00"/>
    <n v="1"/>
    <n v="0"/>
    <n v="1"/>
    <x v="2"/>
    <x v="1"/>
    <x v="2"/>
    <n v="2"/>
    <n v="0.18"/>
    <n v="0.16669999999999999"/>
    <n v="0.43"/>
    <n v="0.25369999999999998"/>
    <n v="0"/>
    <n v="8"/>
    <n v="8"/>
    <x v="2"/>
    <x v="1"/>
    <x v="0"/>
    <x v="0"/>
    <x v="0"/>
    <x v="3"/>
    <s v="Normal"/>
  </r>
  <r>
    <n v="376"/>
    <d v="2011-01-17T00:00:00"/>
    <n v="1"/>
    <n v="0"/>
    <n v="1"/>
    <x v="3"/>
    <x v="1"/>
    <x v="2"/>
    <n v="2"/>
    <n v="0.18"/>
    <n v="0.18179999999999999"/>
    <n v="0.43"/>
    <n v="0.19400000000000001"/>
    <n v="0"/>
    <n v="2"/>
    <n v="2"/>
    <x v="2"/>
    <x v="1"/>
    <x v="0"/>
    <x v="0"/>
    <x v="0"/>
    <x v="3"/>
    <s v="Normal"/>
  </r>
  <r>
    <n v="377"/>
    <d v="2011-01-17T00:00:00"/>
    <n v="1"/>
    <n v="0"/>
    <n v="1"/>
    <x v="4"/>
    <x v="1"/>
    <x v="2"/>
    <n v="2"/>
    <n v="0.18"/>
    <n v="0.19700000000000001"/>
    <n v="0.43"/>
    <n v="0.1343"/>
    <n v="1"/>
    <n v="2"/>
    <n v="3"/>
    <x v="2"/>
    <x v="1"/>
    <x v="0"/>
    <x v="0"/>
    <x v="0"/>
    <x v="3"/>
    <s v="Normal"/>
  </r>
  <r>
    <n v="378"/>
    <d v="2011-01-17T00:00:00"/>
    <n v="1"/>
    <n v="0"/>
    <n v="1"/>
    <x v="5"/>
    <x v="1"/>
    <x v="2"/>
    <n v="2"/>
    <n v="0.18"/>
    <n v="0.19700000000000001"/>
    <n v="0.43"/>
    <n v="0.16420000000000001"/>
    <n v="0"/>
    <n v="1"/>
    <n v="1"/>
    <x v="2"/>
    <x v="1"/>
    <x v="0"/>
    <x v="0"/>
    <x v="0"/>
    <x v="3"/>
    <s v="Normal"/>
  </r>
  <r>
    <n v="379"/>
    <d v="2011-01-17T00:00:00"/>
    <n v="1"/>
    <n v="0"/>
    <n v="1"/>
    <x v="6"/>
    <x v="1"/>
    <x v="2"/>
    <n v="2"/>
    <n v="0.18"/>
    <n v="0.18179999999999999"/>
    <n v="0.43"/>
    <n v="0.19400000000000001"/>
    <n v="0"/>
    <n v="5"/>
    <n v="5"/>
    <x v="2"/>
    <x v="1"/>
    <x v="0"/>
    <x v="0"/>
    <x v="1"/>
    <x v="3"/>
    <s v="Normal"/>
  </r>
  <r>
    <n v="380"/>
    <d v="2011-01-17T00:00:00"/>
    <n v="1"/>
    <n v="0"/>
    <n v="1"/>
    <x v="7"/>
    <x v="1"/>
    <x v="2"/>
    <n v="2"/>
    <n v="0.16"/>
    <n v="0.18179999999999999"/>
    <n v="0.5"/>
    <n v="0.1343"/>
    <n v="4"/>
    <n v="9"/>
    <n v="13"/>
    <x v="2"/>
    <x v="1"/>
    <x v="1"/>
    <x v="0"/>
    <x v="1"/>
    <x v="3"/>
    <s v="Normal"/>
  </r>
  <r>
    <n v="381"/>
    <d v="2011-01-17T00:00:00"/>
    <n v="1"/>
    <n v="0"/>
    <n v="1"/>
    <x v="8"/>
    <x v="1"/>
    <x v="2"/>
    <n v="2"/>
    <n v="0.16"/>
    <n v="0.1515"/>
    <n v="0.47"/>
    <n v="0.22389999999999999"/>
    <n v="3"/>
    <n v="30"/>
    <n v="33"/>
    <x v="2"/>
    <x v="1"/>
    <x v="1"/>
    <x v="0"/>
    <x v="1"/>
    <x v="3"/>
    <s v="Normal"/>
  </r>
  <r>
    <n v="382"/>
    <d v="2011-01-17T00:00:00"/>
    <n v="1"/>
    <n v="0"/>
    <n v="1"/>
    <x v="9"/>
    <x v="1"/>
    <x v="2"/>
    <n v="2"/>
    <n v="0.16"/>
    <n v="0.1515"/>
    <n v="0.47"/>
    <n v="0.22389999999999999"/>
    <n v="8"/>
    <n v="39"/>
    <n v="47"/>
    <x v="2"/>
    <x v="1"/>
    <x v="1"/>
    <x v="0"/>
    <x v="1"/>
    <x v="3"/>
    <s v="Normal"/>
  </r>
  <r>
    <n v="383"/>
    <d v="2011-01-17T00:00:00"/>
    <n v="1"/>
    <n v="0"/>
    <n v="1"/>
    <x v="10"/>
    <x v="1"/>
    <x v="2"/>
    <n v="2"/>
    <n v="0.16"/>
    <n v="0.1515"/>
    <n v="0.5"/>
    <n v="0.25369999999999998"/>
    <n v="7"/>
    <n v="50"/>
    <n v="57"/>
    <x v="2"/>
    <x v="1"/>
    <x v="0"/>
    <x v="1"/>
    <x v="1"/>
    <x v="3"/>
    <s v="Normal"/>
  </r>
  <r>
    <n v="384"/>
    <d v="2011-01-17T00:00:00"/>
    <n v="1"/>
    <n v="0"/>
    <n v="1"/>
    <x v="11"/>
    <x v="1"/>
    <x v="2"/>
    <n v="2"/>
    <n v="0.16"/>
    <n v="0.1515"/>
    <n v="0.55000000000000004"/>
    <n v="0.19400000000000001"/>
    <n v="9"/>
    <n v="55"/>
    <n v="64"/>
    <x v="2"/>
    <x v="1"/>
    <x v="0"/>
    <x v="1"/>
    <x v="1"/>
    <x v="3"/>
    <s v="Normal"/>
  </r>
  <r>
    <n v="385"/>
    <d v="2011-01-17T00:00:00"/>
    <n v="1"/>
    <n v="0"/>
    <n v="1"/>
    <x v="12"/>
    <x v="1"/>
    <x v="2"/>
    <n v="2"/>
    <n v="0.18"/>
    <n v="0.19700000000000001"/>
    <n v="0.47"/>
    <n v="0.1343"/>
    <n v="10"/>
    <n v="70"/>
    <n v="80"/>
    <x v="2"/>
    <x v="1"/>
    <x v="0"/>
    <x v="1"/>
    <x v="2"/>
    <x v="3"/>
    <s v="Normal"/>
  </r>
  <r>
    <n v="386"/>
    <d v="2011-01-17T00:00:00"/>
    <n v="1"/>
    <n v="0"/>
    <n v="1"/>
    <x v="13"/>
    <x v="1"/>
    <x v="2"/>
    <n v="2"/>
    <n v="0.18"/>
    <n v="0.19700000000000001"/>
    <n v="0.47"/>
    <n v="0.1343"/>
    <n v="13"/>
    <n v="80"/>
    <n v="93"/>
    <x v="2"/>
    <x v="1"/>
    <x v="0"/>
    <x v="1"/>
    <x v="2"/>
    <x v="3"/>
    <s v="Normal"/>
  </r>
  <r>
    <n v="387"/>
    <d v="2011-01-17T00:00:00"/>
    <n v="1"/>
    <n v="0"/>
    <n v="1"/>
    <x v="14"/>
    <x v="1"/>
    <x v="2"/>
    <n v="2"/>
    <n v="0.18"/>
    <n v="0.21210000000000001"/>
    <n v="0.43"/>
    <n v="0.1045"/>
    <n v="12"/>
    <n v="74"/>
    <n v="86"/>
    <x v="2"/>
    <x v="1"/>
    <x v="0"/>
    <x v="1"/>
    <x v="2"/>
    <x v="3"/>
    <s v="Normal"/>
  </r>
  <r>
    <n v="388"/>
    <d v="2011-01-17T00:00:00"/>
    <n v="1"/>
    <n v="0"/>
    <n v="1"/>
    <x v="15"/>
    <x v="1"/>
    <x v="2"/>
    <n v="2"/>
    <n v="0.2"/>
    <n v="0.21210000000000001"/>
    <n v="0.47"/>
    <n v="0.16420000000000001"/>
    <n v="21"/>
    <n v="72"/>
    <n v="93"/>
    <x v="2"/>
    <x v="1"/>
    <x v="0"/>
    <x v="1"/>
    <x v="2"/>
    <x v="0"/>
    <s v="Normal"/>
  </r>
  <r>
    <n v="389"/>
    <d v="2011-01-17T00:00:00"/>
    <n v="1"/>
    <n v="0"/>
    <n v="1"/>
    <x v="16"/>
    <x v="1"/>
    <x v="2"/>
    <n v="2"/>
    <n v="0.2"/>
    <n v="0.21210000000000001"/>
    <n v="0.47"/>
    <n v="0.16420000000000001"/>
    <n v="6"/>
    <n v="76"/>
    <n v="82"/>
    <x v="2"/>
    <x v="1"/>
    <x v="0"/>
    <x v="1"/>
    <x v="2"/>
    <x v="0"/>
    <s v="Normal"/>
  </r>
  <r>
    <n v="390"/>
    <d v="2011-01-17T00:00:00"/>
    <n v="1"/>
    <n v="0"/>
    <n v="1"/>
    <x v="17"/>
    <x v="1"/>
    <x v="2"/>
    <n v="1"/>
    <n v="0.2"/>
    <n v="0.19700000000000001"/>
    <n v="0.51"/>
    <n v="0.19400000000000001"/>
    <n v="4"/>
    <n v="67"/>
    <n v="71"/>
    <x v="2"/>
    <x v="0"/>
    <x v="1"/>
    <x v="1"/>
    <x v="2"/>
    <x v="0"/>
    <s v="Normal"/>
  </r>
  <r>
    <n v="391"/>
    <d v="2011-01-17T00:00:00"/>
    <n v="1"/>
    <n v="0"/>
    <n v="1"/>
    <x v="18"/>
    <x v="1"/>
    <x v="2"/>
    <n v="2"/>
    <n v="0.18"/>
    <n v="0.16669999999999999"/>
    <n v="0.55000000000000004"/>
    <n v="0.25369999999999998"/>
    <n v="7"/>
    <n v="85"/>
    <n v="92"/>
    <x v="2"/>
    <x v="1"/>
    <x v="1"/>
    <x v="1"/>
    <x v="3"/>
    <x v="3"/>
    <s v="Normal"/>
  </r>
  <r>
    <n v="392"/>
    <d v="2011-01-17T00:00:00"/>
    <n v="1"/>
    <n v="0"/>
    <n v="1"/>
    <x v="19"/>
    <x v="1"/>
    <x v="2"/>
    <n v="3"/>
    <n v="0.18"/>
    <n v="0.18179999999999999"/>
    <n v="0.59"/>
    <n v="0.19400000000000001"/>
    <n v="2"/>
    <n v="58"/>
    <n v="60"/>
    <x v="2"/>
    <x v="2"/>
    <x v="1"/>
    <x v="1"/>
    <x v="3"/>
    <x v="3"/>
    <s v="Normal"/>
  </r>
  <r>
    <n v="393"/>
    <d v="2011-01-17T00:00:00"/>
    <n v="1"/>
    <n v="0"/>
    <n v="1"/>
    <x v="20"/>
    <x v="1"/>
    <x v="2"/>
    <n v="3"/>
    <n v="0.16"/>
    <n v="0.1515"/>
    <n v="0.8"/>
    <n v="0.19400000000000001"/>
    <n v="4"/>
    <n v="29"/>
    <n v="33"/>
    <x v="2"/>
    <x v="2"/>
    <x v="0"/>
    <x v="0"/>
    <x v="3"/>
    <x v="3"/>
    <s v="Normal"/>
  </r>
  <r>
    <n v="394"/>
    <d v="2011-01-17T00:00:00"/>
    <n v="1"/>
    <n v="0"/>
    <n v="1"/>
    <x v="21"/>
    <x v="1"/>
    <x v="2"/>
    <n v="3"/>
    <n v="0.16"/>
    <n v="0.1515"/>
    <n v="0.8"/>
    <n v="0.19400000000000001"/>
    <n v="3"/>
    <n v="24"/>
    <n v="27"/>
    <x v="2"/>
    <x v="2"/>
    <x v="0"/>
    <x v="0"/>
    <x v="3"/>
    <x v="3"/>
    <s v="Normal"/>
  </r>
  <r>
    <n v="395"/>
    <d v="2011-01-17T00:00:00"/>
    <n v="1"/>
    <n v="0"/>
    <n v="1"/>
    <x v="22"/>
    <x v="1"/>
    <x v="2"/>
    <n v="3"/>
    <n v="0.14000000000000001"/>
    <n v="0.1212"/>
    <n v="0.93"/>
    <n v="0.25369999999999998"/>
    <n v="0"/>
    <n v="13"/>
    <n v="13"/>
    <x v="2"/>
    <x v="2"/>
    <x v="0"/>
    <x v="0"/>
    <x v="3"/>
    <x v="3"/>
    <s v="Normal"/>
  </r>
  <r>
    <n v="396"/>
    <d v="2011-01-17T00:00:00"/>
    <n v="1"/>
    <n v="0"/>
    <n v="1"/>
    <x v="23"/>
    <x v="1"/>
    <x v="2"/>
    <n v="3"/>
    <n v="0.16"/>
    <n v="0.13639999999999999"/>
    <n v="0.86"/>
    <n v="0.28360000000000002"/>
    <n v="1"/>
    <n v="3"/>
    <n v="4"/>
    <x v="2"/>
    <x v="2"/>
    <x v="0"/>
    <x v="0"/>
    <x v="3"/>
    <x v="3"/>
    <s v="Normal"/>
  </r>
  <r>
    <n v="397"/>
    <d v="2011-01-18T00:00:00"/>
    <n v="1"/>
    <n v="0"/>
    <n v="1"/>
    <x v="12"/>
    <x v="0"/>
    <x v="3"/>
    <n v="2"/>
    <n v="0.2"/>
    <n v="0.18179999999999999"/>
    <n v="0.86"/>
    <n v="0.32840000000000003"/>
    <n v="0"/>
    <n v="3"/>
    <n v="3"/>
    <x v="3"/>
    <x v="1"/>
    <x v="0"/>
    <x v="0"/>
    <x v="2"/>
    <x v="0"/>
    <s v="Normal"/>
  </r>
  <r>
    <n v="398"/>
    <d v="2011-01-18T00:00:00"/>
    <n v="1"/>
    <n v="0"/>
    <n v="1"/>
    <x v="13"/>
    <x v="0"/>
    <x v="3"/>
    <n v="2"/>
    <n v="0.2"/>
    <n v="0.19700000000000001"/>
    <n v="0.86"/>
    <n v="0.22389999999999999"/>
    <n v="0"/>
    <n v="22"/>
    <n v="22"/>
    <x v="3"/>
    <x v="1"/>
    <x v="0"/>
    <x v="0"/>
    <x v="2"/>
    <x v="0"/>
    <s v="Normal"/>
  </r>
  <r>
    <n v="399"/>
    <d v="2011-01-18T00:00:00"/>
    <n v="1"/>
    <n v="0"/>
    <n v="1"/>
    <x v="14"/>
    <x v="0"/>
    <x v="3"/>
    <n v="2"/>
    <n v="0.22"/>
    <n v="0.2273"/>
    <n v="0.8"/>
    <n v="0.16420000000000001"/>
    <n v="2"/>
    <n v="26"/>
    <n v="28"/>
    <x v="3"/>
    <x v="1"/>
    <x v="0"/>
    <x v="0"/>
    <x v="2"/>
    <x v="0"/>
    <s v="Normal"/>
  </r>
  <r>
    <n v="400"/>
    <d v="2011-01-18T00:00:00"/>
    <n v="1"/>
    <n v="0"/>
    <n v="1"/>
    <x v="15"/>
    <x v="0"/>
    <x v="3"/>
    <n v="2"/>
    <n v="0.22"/>
    <n v="0.2273"/>
    <n v="0.87"/>
    <n v="0.16420000000000001"/>
    <n v="3"/>
    <n v="32"/>
    <n v="35"/>
    <x v="3"/>
    <x v="1"/>
    <x v="0"/>
    <x v="0"/>
    <x v="2"/>
    <x v="0"/>
    <s v="Normal"/>
  </r>
  <r>
    <n v="401"/>
    <d v="2011-01-18T00:00:00"/>
    <n v="1"/>
    <n v="0"/>
    <n v="1"/>
    <x v="16"/>
    <x v="0"/>
    <x v="3"/>
    <n v="2"/>
    <n v="0.22"/>
    <n v="0.2273"/>
    <n v="0.87"/>
    <n v="0.19400000000000001"/>
    <n v="0"/>
    <n v="61"/>
    <n v="61"/>
    <x v="3"/>
    <x v="1"/>
    <x v="0"/>
    <x v="1"/>
    <x v="2"/>
    <x v="0"/>
    <s v="Normal"/>
  </r>
  <r>
    <n v="402"/>
    <d v="2011-01-18T00:00:00"/>
    <n v="1"/>
    <n v="0"/>
    <n v="1"/>
    <x v="17"/>
    <x v="0"/>
    <x v="3"/>
    <n v="2"/>
    <n v="0.22"/>
    <n v="0.2273"/>
    <n v="0.82"/>
    <n v="0.19400000000000001"/>
    <n v="1"/>
    <n v="124"/>
    <n v="125"/>
    <x v="3"/>
    <x v="1"/>
    <x v="1"/>
    <x v="1"/>
    <x v="2"/>
    <x v="0"/>
    <s v="Normal"/>
  </r>
  <r>
    <n v="403"/>
    <d v="2011-01-18T00:00:00"/>
    <n v="1"/>
    <n v="0"/>
    <n v="1"/>
    <x v="18"/>
    <x v="0"/>
    <x v="3"/>
    <n v="2"/>
    <n v="0.22"/>
    <n v="0.2273"/>
    <n v="0.8"/>
    <n v="0.16420000000000001"/>
    <n v="1"/>
    <n v="132"/>
    <n v="133"/>
    <x v="3"/>
    <x v="1"/>
    <x v="1"/>
    <x v="1"/>
    <x v="3"/>
    <x v="0"/>
    <s v="Normal"/>
  </r>
  <r>
    <n v="404"/>
    <d v="2011-01-18T00:00:00"/>
    <n v="1"/>
    <n v="0"/>
    <n v="1"/>
    <x v="19"/>
    <x v="0"/>
    <x v="3"/>
    <n v="2"/>
    <n v="0.22"/>
    <n v="0.2273"/>
    <n v="0.8"/>
    <n v="0.1343"/>
    <n v="1"/>
    <n v="98"/>
    <n v="99"/>
    <x v="3"/>
    <x v="1"/>
    <x v="1"/>
    <x v="1"/>
    <x v="3"/>
    <x v="0"/>
    <s v="Normal"/>
  </r>
  <r>
    <n v="405"/>
    <d v="2011-01-18T00:00:00"/>
    <n v="1"/>
    <n v="0"/>
    <n v="1"/>
    <x v="20"/>
    <x v="0"/>
    <x v="3"/>
    <n v="2"/>
    <n v="0.22"/>
    <n v="0.2727"/>
    <n v="0.87"/>
    <n v="0"/>
    <n v="0"/>
    <n v="83"/>
    <n v="83"/>
    <x v="3"/>
    <x v="1"/>
    <x v="0"/>
    <x v="1"/>
    <x v="3"/>
    <x v="0"/>
    <s v="Normal"/>
  </r>
  <r>
    <n v="406"/>
    <d v="2011-01-18T00:00:00"/>
    <n v="1"/>
    <n v="0"/>
    <n v="1"/>
    <x v="21"/>
    <x v="0"/>
    <x v="3"/>
    <n v="2"/>
    <n v="0.22"/>
    <n v="0.2424"/>
    <n v="0.93"/>
    <n v="0.1045"/>
    <n v="0"/>
    <n v="41"/>
    <n v="41"/>
    <x v="3"/>
    <x v="1"/>
    <x v="0"/>
    <x v="0"/>
    <x v="3"/>
    <x v="0"/>
    <s v="Normal"/>
  </r>
  <r>
    <n v="407"/>
    <d v="2011-01-18T00:00:00"/>
    <n v="1"/>
    <n v="0"/>
    <n v="1"/>
    <x v="22"/>
    <x v="0"/>
    <x v="3"/>
    <n v="2"/>
    <n v="0.22"/>
    <n v="0.2576"/>
    <n v="0.93"/>
    <n v="8.9599999999999999E-2"/>
    <n v="0"/>
    <n v="33"/>
    <n v="33"/>
    <x v="3"/>
    <x v="1"/>
    <x v="0"/>
    <x v="0"/>
    <x v="3"/>
    <x v="0"/>
    <s v="Normal"/>
  </r>
  <r>
    <n v="408"/>
    <d v="2011-01-18T00:00:00"/>
    <n v="1"/>
    <n v="0"/>
    <n v="1"/>
    <x v="23"/>
    <x v="0"/>
    <x v="3"/>
    <n v="2"/>
    <n v="0.22"/>
    <n v="0.2727"/>
    <n v="0.93"/>
    <n v="0"/>
    <n v="1"/>
    <n v="19"/>
    <n v="20"/>
    <x v="3"/>
    <x v="1"/>
    <x v="0"/>
    <x v="0"/>
    <x v="3"/>
    <x v="0"/>
    <s v="Normal"/>
  </r>
  <r>
    <n v="409"/>
    <d v="2011-01-19T00:00:00"/>
    <n v="1"/>
    <n v="0"/>
    <n v="1"/>
    <x v="0"/>
    <x v="0"/>
    <x v="4"/>
    <n v="2"/>
    <n v="0.22"/>
    <n v="0.2727"/>
    <n v="0.93"/>
    <n v="0"/>
    <n v="0"/>
    <n v="3"/>
    <n v="3"/>
    <x v="4"/>
    <x v="1"/>
    <x v="0"/>
    <x v="0"/>
    <x v="0"/>
    <x v="0"/>
    <s v="Normal"/>
  </r>
  <r>
    <n v="410"/>
    <d v="2011-01-19T00:00:00"/>
    <n v="1"/>
    <n v="0"/>
    <n v="1"/>
    <x v="1"/>
    <x v="0"/>
    <x v="4"/>
    <n v="3"/>
    <n v="0.22"/>
    <n v="0.2273"/>
    <n v="0.93"/>
    <n v="0.1343"/>
    <n v="1"/>
    <n v="6"/>
    <n v="7"/>
    <x v="4"/>
    <x v="2"/>
    <x v="0"/>
    <x v="0"/>
    <x v="0"/>
    <x v="0"/>
    <s v="Normal"/>
  </r>
  <r>
    <n v="411"/>
    <d v="2011-01-19T00:00:00"/>
    <n v="1"/>
    <n v="0"/>
    <n v="1"/>
    <x v="2"/>
    <x v="0"/>
    <x v="4"/>
    <n v="3"/>
    <n v="0.22"/>
    <n v="0.2273"/>
    <n v="0.93"/>
    <n v="0.1343"/>
    <n v="0"/>
    <n v="3"/>
    <n v="3"/>
    <x v="4"/>
    <x v="2"/>
    <x v="0"/>
    <x v="0"/>
    <x v="0"/>
    <x v="0"/>
    <s v="Normal"/>
  </r>
  <r>
    <n v="412"/>
    <d v="2011-01-19T00:00:00"/>
    <n v="1"/>
    <n v="0"/>
    <n v="1"/>
    <x v="4"/>
    <x v="0"/>
    <x v="4"/>
    <n v="3"/>
    <n v="0.22"/>
    <n v="0.2273"/>
    <n v="0.93"/>
    <n v="0.1343"/>
    <n v="1"/>
    <n v="1"/>
    <n v="2"/>
    <x v="4"/>
    <x v="2"/>
    <x v="0"/>
    <x v="0"/>
    <x v="0"/>
    <x v="0"/>
    <s v="Normal"/>
  </r>
  <r>
    <n v="413"/>
    <d v="2011-01-19T00:00:00"/>
    <n v="1"/>
    <n v="0"/>
    <n v="1"/>
    <x v="5"/>
    <x v="0"/>
    <x v="4"/>
    <n v="2"/>
    <n v="0.22"/>
    <n v="0.2576"/>
    <n v="0.93"/>
    <n v="8.9599999999999999E-2"/>
    <n v="0"/>
    <n v="7"/>
    <n v="7"/>
    <x v="4"/>
    <x v="1"/>
    <x v="0"/>
    <x v="0"/>
    <x v="0"/>
    <x v="0"/>
    <s v="Normal"/>
  </r>
  <r>
    <n v="414"/>
    <d v="2011-01-19T00:00:00"/>
    <n v="1"/>
    <n v="0"/>
    <n v="1"/>
    <x v="6"/>
    <x v="0"/>
    <x v="4"/>
    <n v="2"/>
    <n v="0.22"/>
    <n v="0.2576"/>
    <n v="0.93"/>
    <n v="8.9599999999999999E-2"/>
    <n v="0"/>
    <n v="32"/>
    <n v="32"/>
    <x v="4"/>
    <x v="1"/>
    <x v="0"/>
    <x v="0"/>
    <x v="1"/>
    <x v="0"/>
    <s v="Normal"/>
  </r>
  <r>
    <n v="415"/>
    <d v="2011-01-19T00:00:00"/>
    <n v="1"/>
    <n v="0"/>
    <n v="1"/>
    <x v="7"/>
    <x v="0"/>
    <x v="4"/>
    <n v="2"/>
    <n v="0.24"/>
    <n v="0.2576"/>
    <n v="0.92"/>
    <n v="0.1045"/>
    <n v="1"/>
    <n v="89"/>
    <n v="90"/>
    <x v="4"/>
    <x v="1"/>
    <x v="1"/>
    <x v="1"/>
    <x v="1"/>
    <x v="0"/>
    <s v="Normal"/>
  </r>
  <r>
    <n v="416"/>
    <d v="2011-01-19T00:00:00"/>
    <n v="1"/>
    <n v="0"/>
    <n v="1"/>
    <x v="8"/>
    <x v="0"/>
    <x v="4"/>
    <n v="2"/>
    <n v="0.24"/>
    <n v="0.2576"/>
    <n v="0.93"/>
    <n v="0.1045"/>
    <n v="1"/>
    <n v="196"/>
    <n v="197"/>
    <x v="4"/>
    <x v="1"/>
    <x v="1"/>
    <x v="2"/>
    <x v="1"/>
    <x v="0"/>
    <s v="⬆ Spike"/>
  </r>
  <r>
    <n v="417"/>
    <d v="2011-01-19T00:00:00"/>
    <n v="1"/>
    <n v="0"/>
    <n v="1"/>
    <x v="9"/>
    <x v="0"/>
    <x v="4"/>
    <n v="2"/>
    <n v="0.24"/>
    <n v="0.2576"/>
    <n v="0.93"/>
    <n v="0.1045"/>
    <n v="2"/>
    <n v="107"/>
    <n v="109"/>
    <x v="4"/>
    <x v="1"/>
    <x v="1"/>
    <x v="1"/>
    <x v="1"/>
    <x v="0"/>
    <s v="Normal"/>
  </r>
  <r>
    <n v="418"/>
    <d v="2011-01-19T00:00:00"/>
    <n v="1"/>
    <n v="0"/>
    <n v="1"/>
    <x v="10"/>
    <x v="0"/>
    <x v="4"/>
    <n v="2"/>
    <n v="0.26"/>
    <n v="0.2727"/>
    <n v="0.93"/>
    <n v="0.1343"/>
    <n v="1"/>
    <n v="46"/>
    <n v="47"/>
    <x v="4"/>
    <x v="1"/>
    <x v="0"/>
    <x v="0"/>
    <x v="1"/>
    <x v="0"/>
    <s v="Normal"/>
  </r>
  <r>
    <n v="419"/>
    <d v="2011-01-19T00:00:00"/>
    <n v="1"/>
    <n v="0"/>
    <n v="1"/>
    <x v="11"/>
    <x v="0"/>
    <x v="4"/>
    <n v="2"/>
    <n v="0.28000000000000003"/>
    <n v="0.30299999999999999"/>
    <n v="0.87"/>
    <n v="8.9599999999999999E-2"/>
    <n v="5"/>
    <n v="47"/>
    <n v="52"/>
    <x v="4"/>
    <x v="1"/>
    <x v="0"/>
    <x v="1"/>
    <x v="1"/>
    <x v="0"/>
    <s v="Normal"/>
  </r>
  <r>
    <n v="420"/>
    <d v="2011-01-19T00:00:00"/>
    <n v="1"/>
    <n v="0"/>
    <n v="1"/>
    <x v="12"/>
    <x v="0"/>
    <x v="4"/>
    <n v="2"/>
    <n v="0.3"/>
    <n v="0.31819999999999998"/>
    <n v="0.81"/>
    <n v="8.9599999999999999E-2"/>
    <n v="5"/>
    <n v="65"/>
    <n v="70"/>
    <x v="4"/>
    <x v="1"/>
    <x v="0"/>
    <x v="1"/>
    <x v="2"/>
    <x v="1"/>
    <s v="Normal"/>
  </r>
  <r>
    <n v="421"/>
    <d v="2011-01-19T00:00:00"/>
    <n v="1"/>
    <n v="0"/>
    <n v="1"/>
    <x v="13"/>
    <x v="0"/>
    <x v="4"/>
    <n v="1"/>
    <n v="0.4"/>
    <n v="0.40910000000000002"/>
    <n v="0.62"/>
    <n v="0.28360000000000002"/>
    <n v="11"/>
    <n v="67"/>
    <n v="78"/>
    <x v="4"/>
    <x v="0"/>
    <x v="0"/>
    <x v="1"/>
    <x v="2"/>
    <x v="2"/>
    <s v="Normal"/>
  </r>
  <r>
    <n v="422"/>
    <d v="2011-01-19T00:00:00"/>
    <n v="1"/>
    <n v="0"/>
    <n v="1"/>
    <x v="14"/>
    <x v="0"/>
    <x v="4"/>
    <n v="1"/>
    <n v="0.4"/>
    <n v="0.40910000000000002"/>
    <n v="0.57999999999999996"/>
    <n v="0.25369999999999998"/>
    <n v="7"/>
    <n v="68"/>
    <n v="75"/>
    <x v="4"/>
    <x v="0"/>
    <x v="0"/>
    <x v="1"/>
    <x v="2"/>
    <x v="2"/>
    <s v="Normal"/>
  </r>
  <r>
    <n v="423"/>
    <d v="2011-01-19T00:00:00"/>
    <n v="1"/>
    <n v="0"/>
    <n v="1"/>
    <x v="15"/>
    <x v="0"/>
    <x v="4"/>
    <n v="1"/>
    <n v="0.4"/>
    <n v="0.40910000000000002"/>
    <n v="0.54"/>
    <n v="0.28360000000000002"/>
    <n v="4"/>
    <n v="78"/>
    <n v="82"/>
    <x v="4"/>
    <x v="0"/>
    <x v="0"/>
    <x v="1"/>
    <x v="2"/>
    <x v="2"/>
    <s v="Normal"/>
  </r>
  <r>
    <n v="424"/>
    <d v="2011-01-19T00:00:00"/>
    <n v="1"/>
    <n v="0"/>
    <n v="1"/>
    <x v="16"/>
    <x v="0"/>
    <x v="4"/>
    <n v="1"/>
    <n v="0.38"/>
    <n v="0.39389999999999997"/>
    <n v="0.57999999999999996"/>
    <n v="0.3881"/>
    <n v="10"/>
    <n v="94"/>
    <n v="104"/>
    <x v="4"/>
    <x v="0"/>
    <x v="0"/>
    <x v="1"/>
    <x v="2"/>
    <x v="1"/>
    <s v="Normal"/>
  </r>
  <r>
    <n v="425"/>
    <d v="2011-01-19T00:00:00"/>
    <n v="1"/>
    <n v="0"/>
    <n v="1"/>
    <x v="17"/>
    <x v="0"/>
    <x v="4"/>
    <n v="1"/>
    <n v="0.36"/>
    <n v="0.33329999999999999"/>
    <n v="0.56999999999999995"/>
    <n v="0.32840000000000003"/>
    <n v="7"/>
    <n v="190"/>
    <n v="197"/>
    <x v="4"/>
    <x v="0"/>
    <x v="1"/>
    <x v="2"/>
    <x v="2"/>
    <x v="1"/>
    <s v="⬆ Spike"/>
  </r>
  <r>
    <n v="426"/>
    <d v="2011-01-19T00:00:00"/>
    <n v="1"/>
    <n v="0"/>
    <n v="1"/>
    <x v="18"/>
    <x v="0"/>
    <x v="4"/>
    <n v="1"/>
    <n v="0.34"/>
    <n v="0.31819999999999998"/>
    <n v="0.61"/>
    <n v="0.28360000000000002"/>
    <n v="5"/>
    <n v="156"/>
    <n v="161"/>
    <x v="4"/>
    <x v="0"/>
    <x v="1"/>
    <x v="2"/>
    <x v="3"/>
    <x v="1"/>
    <s v="⬆ Spike"/>
  </r>
  <r>
    <n v="427"/>
    <d v="2011-01-19T00:00:00"/>
    <n v="1"/>
    <n v="0"/>
    <n v="1"/>
    <x v="19"/>
    <x v="0"/>
    <x v="4"/>
    <n v="1"/>
    <n v="0.32"/>
    <n v="0.28789999999999999"/>
    <n v="0.56999999999999995"/>
    <n v="0.41789999999999999"/>
    <n v="4"/>
    <n v="108"/>
    <n v="112"/>
    <x v="4"/>
    <x v="0"/>
    <x v="1"/>
    <x v="1"/>
    <x v="3"/>
    <x v="1"/>
    <s v="Normal"/>
  </r>
  <r>
    <n v="428"/>
    <d v="2011-01-19T00:00:00"/>
    <n v="1"/>
    <n v="0"/>
    <n v="1"/>
    <x v="20"/>
    <x v="0"/>
    <x v="4"/>
    <n v="1"/>
    <n v="0.32"/>
    <n v="0.30299999999999999"/>
    <n v="0.49"/>
    <n v="0.29849999999999999"/>
    <n v="2"/>
    <n v="74"/>
    <n v="76"/>
    <x v="4"/>
    <x v="0"/>
    <x v="0"/>
    <x v="1"/>
    <x v="3"/>
    <x v="1"/>
    <s v="Normal"/>
  </r>
  <r>
    <n v="429"/>
    <d v="2011-01-19T00:00:00"/>
    <n v="1"/>
    <n v="0"/>
    <n v="1"/>
    <x v="21"/>
    <x v="0"/>
    <x v="4"/>
    <n v="1"/>
    <n v="0.32"/>
    <n v="0.28789999999999999"/>
    <n v="0.49"/>
    <n v="0.41789999999999999"/>
    <n v="4"/>
    <n v="55"/>
    <n v="59"/>
    <x v="4"/>
    <x v="0"/>
    <x v="0"/>
    <x v="1"/>
    <x v="3"/>
    <x v="1"/>
    <s v="Normal"/>
  </r>
  <r>
    <n v="430"/>
    <d v="2011-01-19T00:00:00"/>
    <n v="1"/>
    <n v="0"/>
    <n v="1"/>
    <x v="22"/>
    <x v="0"/>
    <x v="4"/>
    <n v="1"/>
    <n v="0.3"/>
    <n v="0.30299999999999999"/>
    <n v="0.52"/>
    <n v="0.16420000000000001"/>
    <n v="6"/>
    <n v="53"/>
    <n v="59"/>
    <x v="4"/>
    <x v="0"/>
    <x v="0"/>
    <x v="1"/>
    <x v="3"/>
    <x v="1"/>
    <s v="Normal"/>
  </r>
  <r>
    <n v="431"/>
    <d v="2011-01-19T00:00:00"/>
    <n v="1"/>
    <n v="0"/>
    <n v="1"/>
    <x v="23"/>
    <x v="0"/>
    <x v="4"/>
    <n v="1"/>
    <n v="0.3"/>
    <n v="0.2727"/>
    <n v="0.52"/>
    <n v="0.4627"/>
    <n v="1"/>
    <n v="27"/>
    <n v="28"/>
    <x v="4"/>
    <x v="0"/>
    <x v="0"/>
    <x v="0"/>
    <x v="3"/>
    <x v="1"/>
    <s v="Normal"/>
  </r>
  <r>
    <n v="432"/>
    <d v="2011-01-20T00:00:00"/>
    <n v="1"/>
    <n v="0"/>
    <n v="1"/>
    <x v="0"/>
    <x v="0"/>
    <x v="5"/>
    <n v="1"/>
    <n v="0.26"/>
    <n v="0.2273"/>
    <n v="0.56000000000000005"/>
    <n v="0.3881"/>
    <n v="5"/>
    <n v="8"/>
    <n v="13"/>
    <x v="5"/>
    <x v="0"/>
    <x v="0"/>
    <x v="0"/>
    <x v="0"/>
    <x v="0"/>
    <s v="Normal"/>
  </r>
  <r>
    <n v="433"/>
    <d v="2011-01-20T00:00:00"/>
    <n v="1"/>
    <n v="0"/>
    <n v="1"/>
    <x v="1"/>
    <x v="0"/>
    <x v="5"/>
    <n v="1"/>
    <n v="0.26"/>
    <n v="0.2727"/>
    <n v="0.56000000000000005"/>
    <n v="0"/>
    <n v="2"/>
    <n v="3"/>
    <n v="5"/>
    <x v="5"/>
    <x v="0"/>
    <x v="0"/>
    <x v="0"/>
    <x v="0"/>
    <x v="0"/>
    <s v="Normal"/>
  </r>
  <r>
    <n v="434"/>
    <d v="2011-01-20T00:00:00"/>
    <n v="1"/>
    <n v="0"/>
    <n v="1"/>
    <x v="2"/>
    <x v="0"/>
    <x v="5"/>
    <n v="1"/>
    <n v="0.26"/>
    <n v="0.2727"/>
    <n v="0.56000000000000005"/>
    <n v="0"/>
    <n v="0"/>
    <n v="2"/>
    <n v="2"/>
    <x v="5"/>
    <x v="0"/>
    <x v="0"/>
    <x v="0"/>
    <x v="0"/>
    <x v="0"/>
    <s v="Normal"/>
  </r>
  <r>
    <n v="435"/>
    <d v="2011-01-20T00:00:00"/>
    <n v="1"/>
    <n v="0"/>
    <n v="1"/>
    <x v="3"/>
    <x v="0"/>
    <x v="5"/>
    <n v="1"/>
    <n v="0.26"/>
    <n v="0.2576"/>
    <n v="0.56000000000000005"/>
    <n v="0.16420000000000001"/>
    <n v="0"/>
    <n v="1"/>
    <n v="1"/>
    <x v="5"/>
    <x v="0"/>
    <x v="0"/>
    <x v="0"/>
    <x v="0"/>
    <x v="0"/>
    <s v="Normal"/>
  </r>
  <r>
    <n v="436"/>
    <d v="2011-01-20T00:00:00"/>
    <n v="1"/>
    <n v="0"/>
    <n v="1"/>
    <x v="4"/>
    <x v="0"/>
    <x v="5"/>
    <n v="1"/>
    <n v="0.26"/>
    <n v="0.2576"/>
    <n v="0.56000000000000005"/>
    <n v="0.16420000000000001"/>
    <n v="0"/>
    <n v="1"/>
    <n v="1"/>
    <x v="5"/>
    <x v="0"/>
    <x v="0"/>
    <x v="0"/>
    <x v="0"/>
    <x v="0"/>
    <s v="Normal"/>
  </r>
  <r>
    <n v="437"/>
    <d v="2011-01-20T00:00:00"/>
    <n v="1"/>
    <n v="0"/>
    <n v="1"/>
    <x v="5"/>
    <x v="0"/>
    <x v="5"/>
    <n v="1"/>
    <n v="0.24"/>
    <n v="0.2273"/>
    <n v="0.6"/>
    <n v="0.22389999999999999"/>
    <n v="0"/>
    <n v="6"/>
    <n v="6"/>
    <x v="5"/>
    <x v="0"/>
    <x v="0"/>
    <x v="0"/>
    <x v="0"/>
    <x v="0"/>
    <s v="Normal"/>
  </r>
  <r>
    <n v="438"/>
    <d v="2011-01-20T00:00:00"/>
    <n v="1"/>
    <n v="0"/>
    <n v="1"/>
    <x v="6"/>
    <x v="0"/>
    <x v="5"/>
    <n v="1"/>
    <n v="0.22"/>
    <n v="0.21210000000000001"/>
    <n v="0.6"/>
    <n v="0.22389999999999999"/>
    <n v="0"/>
    <n v="35"/>
    <n v="35"/>
    <x v="5"/>
    <x v="0"/>
    <x v="0"/>
    <x v="0"/>
    <x v="1"/>
    <x v="0"/>
    <s v="Normal"/>
  </r>
  <r>
    <n v="439"/>
    <d v="2011-01-20T00:00:00"/>
    <n v="1"/>
    <n v="0"/>
    <n v="1"/>
    <x v="7"/>
    <x v="0"/>
    <x v="5"/>
    <n v="1"/>
    <n v="0.22"/>
    <n v="0.21210000000000001"/>
    <n v="0.55000000000000004"/>
    <n v="0.22389999999999999"/>
    <n v="1"/>
    <n v="100"/>
    <n v="101"/>
    <x v="5"/>
    <x v="0"/>
    <x v="1"/>
    <x v="1"/>
    <x v="1"/>
    <x v="0"/>
    <s v="Normal"/>
  </r>
  <r>
    <n v="440"/>
    <d v="2011-01-20T00:00:00"/>
    <n v="1"/>
    <n v="0"/>
    <n v="1"/>
    <x v="8"/>
    <x v="0"/>
    <x v="5"/>
    <n v="1"/>
    <n v="0.22"/>
    <n v="0.21210000000000001"/>
    <n v="0.55000000000000004"/>
    <n v="0.28360000000000002"/>
    <n v="2"/>
    <n v="247"/>
    <n v="249"/>
    <x v="5"/>
    <x v="0"/>
    <x v="1"/>
    <x v="2"/>
    <x v="1"/>
    <x v="0"/>
    <s v="⬆ Spike"/>
  </r>
  <r>
    <n v="441"/>
    <d v="2011-01-20T00:00:00"/>
    <n v="1"/>
    <n v="0"/>
    <n v="1"/>
    <x v="9"/>
    <x v="0"/>
    <x v="5"/>
    <n v="2"/>
    <n v="0.24"/>
    <n v="0.2273"/>
    <n v="0.52"/>
    <n v="0.22389999999999999"/>
    <n v="3"/>
    <n v="140"/>
    <n v="143"/>
    <x v="5"/>
    <x v="1"/>
    <x v="1"/>
    <x v="1"/>
    <x v="1"/>
    <x v="0"/>
    <s v="Normal"/>
  </r>
  <r>
    <n v="442"/>
    <d v="2011-01-20T00:00:00"/>
    <n v="1"/>
    <n v="0"/>
    <n v="1"/>
    <x v="10"/>
    <x v="0"/>
    <x v="5"/>
    <n v="1"/>
    <n v="0.26"/>
    <n v="0.2273"/>
    <n v="0.48"/>
    <n v="0.29849999999999999"/>
    <n v="1"/>
    <n v="56"/>
    <n v="57"/>
    <x v="5"/>
    <x v="0"/>
    <x v="0"/>
    <x v="1"/>
    <x v="1"/>
    <x v="0"/>
    <s v="Normal"/>
  </r>
  <r>
    <n v="443"/>
    <d v="2011-01-20T00:00:00"/>
    <n v="1"/>
    <n v="0"/>
    <n v="1"/>
    <x v="11"/>
    <x v="0"/>
    <x v="5"/>
    <n v="2"/>
    <n v="0.28000000000000003"/>
    <n v="0.2727"/>
    <n v="0.45"/>
    <n v="0.16420000000000001"/>
    <n v="5"/>
    <n v="63"/>
    <n v="68"/>
    <x v="5"/>
    <x v="1"/>
    <x v="0"/>
    <x v="1"/>
    <x v="1"/>
    <x v="0"/>
    <s v="Normal"/>
  </r>
  <r>
    <n v="444"/>
    <d v="2011-01-20T00:00:00"/>
    <n v="1"/>
    <n v="0"/>
    <n v="1"/>
    <x v="12"/>
    <x v="0"/>
    <x v="5"/>
    <n v="2"/>
    <n v="0.3"/>
    <n v="0.33329999999999999"/>
    <n v="0.42"/>
    <n v="0"/>
    <n v="7"/>
    <n v="77"/>
    <n v="84"/>
    <x v="5"/>
    <x v="1"/>
    <x v="0"/>
    <x v="1"/>
    <x v="2"/>
    <x v="1"/>
    <s v="Normal"/>
  </r>
  <r>
    <n v="445"/>
    <d v="2011-01-20T00:00:00"/>
    <n v="1"/>
    <n v="0"/>
    <n v="1"/>
    <x v="13"/>
    <x v="0"/>
    <x v="5"/>
    <n v="2"/>
    <n v="0.28000000000000003"/>
    <n v="0.28789999999999999"/>
    <n v="0.45"/>
    <n v="0.1045"/>
    <n v="12"/>
    <n v="86"/>
    <n v="98"/>
    <x v="5"/>
    <x v="1"/>
    <x v="0"/>
    <x v="1"/>
    <x v="2"/>
    <x v="0"/>
    <s v="Normal"/>
  </r>
  <r>
    <n v="446"/>
    <d v="2011-01-20T00:00:00"/>
    <n v="1"/>
    <n v="0"/>
    <n v="1"/>
    <x v="14"/>
    <x v="0"/>
    <x v="5"/>
    <n v="2"/>
    <n v="0.3"/>
    <n v="0.30299999999999999"/>
    <n v="0.45"/>
    <n v="0.1343"/>
    <n v="6"/>
    <n v="75"/>
    <n v="81"/>
    <x v="5"/>
    <x v="1"/>
    <x v="0"/>
    <x v="1"/>
    <x v="2"/>
    <x v="1"/>
    <s v="Normal"/>
  </r>
  <r>
    <n v="447"/>
    <d v="2011-01-20T00:00:00"/>
    <n v="1"/>
    <n v="0"/>
    <n v="1"/>
    <x v="15"/>
    <x v="0"/>
    <x v="5"/>
    <n v="2"/>
    <n v="0.32"/>
    <n v="0.31819999999999998"/>
    <n v="0.45"/>
    <n v="0.19400000000000001"/>
    <n v="8"/>
    <n v="62"/>
    <n v="70"/>
    <x v="5"/>
    <x v="1"/>
    <x v="0"/>
    <x v="1"/>
    <x v="2"/>
    <x v="1"/>
    <s v="Normal"/>
  </r>
  <r>
    <n v="448"/>
    <d v="2011-01-20T00:00:00"/>
    <n v="1"/>
    <n v="0"/>
    <n v="1"/>
    <x v="16"/>
    <x v="0"/>
    <x v="5"/>
    <n v="2"/>
    <n v="0.3"/>
    <n v="0.30299999999999999"/>
    <n v="0.49"/>
    <n v="0.1343"/>
    <n v="8"/>
    <n v="83"/>
    <n v="91"/>
    <x v="5"/>
    <x v="1"/>
    <x v="0"/>
    <x v="1"/>
    <x v="2"/>
    <x v="1"/>
    <s v="Normal"/>
  </r>
  <r>
    <n v="449"/>
    <d v="2011-01-20T00:00:00"/>
    <n v="1"/>
    <n v="0"/>
    <n v="1"/>
    <x v="17"/>
    <x v="0"/>
    <x v="5"/>
    <n v="2"/>
    <n v="0.3"/>
    <n v="0.31819999999999998"/>
    <n v="0.49"/>
    <n v="0.1045"/>
    <n v="8"/>
    <n v="207"/>
    <n v="215"/>
    <x v="5"/>
    <x v="1"/>
    <x v="1"/>
    <x v="2"/>
    <x v="2"/>
    <x v="1"/>
    <s v="⬆ Spike"/>
  </r>
  <r>
    <n v="450"/>
    <d v="2011-01-20T00:00:00"/>
    <n v="1"/>
    <n v="0"/>
    <n v="1"/>
    <x v="18"/>
    <x v="0"/>
    <x v="5"/>
    <n v="2"/>
    <n v="0.26"/>
    <n v="0.2576"/>
    <n v="0.56000000000000005"/>
    <n v="0.19400000000000001"/>
    <n v="1"/>
    <n v="184"/>
    <n v="185"/>
    <x v="5"/>
    <x v="1"/>
    <x v="1"/>
    <x v="2"/>
    <x v="3"/>
    <x v="0"/>
    <s v="⬆ Spike"/>
  </r>
  <r>
    <n v="451"/>
    <d v="2011-01-20T00:00:00"/>
    <n v="1"/>
    <n v="0"/>
    <n v="1"/>
    <x v="19"/>
    <x v="0"/>
    <x v="5"/>
    <n v="1"/>
    <n v="0.26"/>
    <n v="0.2273"/>
    <n v="0.56000000000000005"/>
    <n v="0.32840000000000003"/>
    <n v="6"/>
    <n v="146"/>
    <n v="152"/>
    <x v="5"/>
    <x v="0"/>
    <x v="1"/>
    <x v="2"/>
    <x v="3"/>
    <x v="0"/>
    <s v="Normal"/>
  </r>
  <r>
    <n v="452"/>
    <d v="2011-01-20T00:00:00"/>
    <n v="1"/>
    <n v="0"/>
    <n v="1"/>
    <x v="20"/>
    <x v="0"/>
    <x v="5"/>
    <n v="2"/>
    <n v="0.26"/>
    <n v="0.2424"/>
    <n v="0.6"/>
    <n v="0.28360000000000002"/>
    <n v="2"/>
    <n v="124"/>
    <n v="126"/>
    <x v="5"/>
    <x v="1"/>
    <x v="0"/>
    <x v="1"/>
    <x v="3"/>
    <x v="0"/>
    <s v="Normal"/>
  </r>
  <r>
    <n v="453"/>
    <d v="2011-01-20T00:00:00"/>
    <n v="1"/>
    <n v="0"/>
    <n v="1"/>
    <x v="21"/>
    <x v="0"/>
    <x v="5"/>
    <n v="2"/>
    <n v="0.24"/>
    <n v="0.2273"/>
    <n v="0.6"/>
    <n v="0.25369999999999998"/>
    <n v="3"/>
    <n v="54"/>
    <n v="57"/>
    <x v="5"/>
    <x v="1"/>
    <x v="0"/>
    <x v="1"/>
    <x v="3"/>
    <x v="0"/>
    <s v="Normal"/>
  </r>
  <r>
    <n v="454"/>
    <d v="2011-01-20T00:00:00"/>
    <n v="1"/>
    <n v="0"/>
    <n v="1"/>
    <x v="22"/>
    <x v="0"/>
    <x v="5"/>
    <n v="2"/>
    <n v="0.24"/>
    <n v="0.21210000000000001"/>
    <n v="0.65"/>
    <n v="0.28360000000000002"/>
    <n v="0"/>
    <n v="56"/>
    <n v="56"/>
    <x v="5"/>
    <x v="1"/>
    <x v="0"/>
    <x v="1"/>
    <x v="3"/>
    <x v="0"/>
    <s v="Normal"/>
  </r>
  <r>
    <n v="455"/>
    <d v="2011-01-20T00:00:00"/>
    <n v="1"/>
    <n v="0"/>
    <n v="1"/>
    <x v="23"/>
    <x v="0"/>
    <x v="5"/>
    <n v="2"/>
    <n v="0.24"/>
    <n v="0.21210000000000001"/>
    <n v="0.65"/>
    <n v="0.32840000000000003"/>
    <n v="3"/>
    <n v="28"/>
    <n v="31"/>
    <x v="5"/>
    <x v="1"/>
    <x v="0"/>
    <x v="0"/>
    <x v="3"/>
    <x v="0"/>
    <s v="Normal"/>
  </r>
  <r>
    <n v="456"/>
    <d v="2011-01-21T00:00:00"/>
    <n v="1"/>
    <n v="0"/>
    <n v="1"/>
    <x v="0"/>
    <x v="0"/>
    <x v="6"/>
    <n v="2"/>
    <n v="0.24"/>
    <n v="0.2273"/>
    <n v="0.7"/>
    <n v="0.25369999999999998"/>
    <n v="1"/>
    <n v="20"/>
    <n v="21"/>
    <x v="6"/>
    <x v="1"/>
    <x v="0"/>
    <x v="0"/>
    <x v="0"/>
    <x v="0"/>
    <s v="Normal"/>
  </r>
  <r>
    <n v="457"/>
    <d v="2011-01-21T00:00:00"/>
    <n v="1"/>
    <n v="0"/>
    <n v="1"/>
    <x v="1"/>
    <x v="0"/>
    <x v="6"/>
    <n v="2"/>
    <n v="0.24"/>
    <n v="0.2273"/>
    <n v="0.7"/>
    <n v="0.25369999999999998"/>
    <n v="0"/>
    <n v="6"/>
    <n v="6"/>
    <x v="6"/>
    <x v="1"/>
    <x v="0"/>
    <x v="0"/>
    <x v="0"/>
    <x v="0"/>
    <s v="Normal"/>
  </r>
  <r>
    <n v="458"/>
    <d v="2011-01-21T00:00:00"/>
    <n v="1"/>
    <n v="0"/>
    <n v="1"/>
    <x v="2"/>
    <x v="0"/>
    <x v="6"/>
    <n v="3"/>
    <n v="0.24"/>
    <n v="0.2424"/>
    <n v="0.75"/>
    <n v="0.16420000000000001"/>
    <n v="0"/>
    <n v="2"/>
    <n v="2"/>
    <x v="6"/>
    <x v="2"/>
    <x v="0"/>
    <x v="0"/>
    <x v="0"/>
    <x v="0"/>
    <s v="Normal"/>
  </r>
  <r>
    <n v="459"/>
    <d v="2011-01-21T00:00:00"/>
    <n v="1"/>
    <n v="0"/>
    <n v="1"/>
    <x v="3"/>
    <x v="0"/>
    <x v="6"/>
    <n v="3"/>
    <n v="0.22"/>
    <n v="0.21210000000000001"/>
    <n v="0.8"/>
    <n v="0.29849999999999999"/>
    <n v="0"/>
    <n v="1"/>
    <n v="1"/>
    <x v="6"/>
    <x v="2"/>
    <x v="0"/>
    <x v="0"/>
    <x v="0"/>
    <x v="0"/>
    <s v="Normal"/>
  </r>
  <r>
    <n v="460"/>
    <d v="2011-01-21T00:00:00"/>
    <n v="1"/>
    <n v="0"/>
    <n v="1"/>
    <x v="4"/>
    <x v="0"/>
    <x v="6"/>
    <n v="2"/>
    <n v="0.22"/>
    <n v="0.2576"/>
    <n v="0.87"/>
    <n v="8.9599999999999999E-2"/>
    <n v="0"/>
    <n v="1"/>
    <n v="1"/>
    <x v="6"/>
    <x v="1"/>
    <x v="0"/>
    <x v="0"/>
    <x v="0"/>
    <x v="0"/>
    <s v="Normal"/>
  </r>
  <r>
    <n v="461"/>
    <d v="2011-01-21T00:00:00"/>
    <n v="1"/>
    <n v="0"/>
    <n v="1"/>
    <x v="5"/>
    <x v="0"/>
    <x v="6"/>
    <n v="1"/>
    <n v="0.24"/>
    <n v="0.19700000000000001"/>
    <n v="0.6"/>
    <n v="0.41789999999999999"/>
    <n v="1"/>
    <n v="4"/>
    <n v="5"/>
    <x v="6"/>
    <x v="0"/>
    <x v="0"/>
    <x v="0"/>
    <x v="0"/>
    <x v="0"/>
    <s v="Normal"/>
  </r>
  <r>
    <n v="462"/>
    <d v="2011-01-21T00:00:00"/>
    <n v="1"/>
    <n v="0"/>
    <n v="1"/>
    <x v="6"/>
    <x v="0"/>
    <x v="6"/>
    <n v="1"/>
    <n v="0.22"/>
    <n v="0.21210000000000001"/>
    <n v="0.55000000000000004"/>
    <n v="0.25369999999999998"/>
    <n v="0"/>
    <n v="27"/>
    <n v="27"/>
    <x v="6"/>
    <x v="0"/>
    <x v="0"/>
    <x v="0"/>
    <x v="1"/>
    <x v="0"/>
    <s v="Normal"/>
  </r>
  <r>
    <n v="463"/>
    <d v="2011-01-21T00:00:00"/>
    <n v="1"/>
    <n v="0"/>
    <n v="1"/>
    <x v="7"/>
    <x v="0"/>
    <x v="6"/>
    <n v="1"/>
    <n v="0.2"/>
    <n v="0.18179999999999999"/>
    <n v="0.51"/>
    <n v="0.28360000000000002"/>
    <n v="2"/>
    <n v="66"/>
    <n v="68"/>
    <x v="6"/>
    <x v="0"/>
    <x v="1"/>
    <x v="1"/>
    <x v="1"/>
    <x v="0"/>
    <s v="Normal"/>
  </r>
  <r>
    <n v="464"/>
    <d v="2011-01-21T00:00:00"/>
    <n v="1"/>
    <n v="0"/>
    <n v="1"/>
    <x v="8"/>
    <x v="0"/>
    <x v="6"/>
    <n v="1"/>
    <n v="0.2"/>
    <n v="0.18179999999999999"/>
    <n v="0.47"/>
    <n v="0.32840000000000003"/>
    <n v="7"/>
    <n v="210"/>
    <n v="217"/>
    <x v="6"/>
    <x v="0"/>
    <x v="1"/>
    <x v="2"/>
    <x v="1"/>
    <x v="0"/>
    <s v="⬆ Spike"/>
  </r>
  <r>
    <n v="465"/>
    <d v="2011-01-21T00:00:00"/>
    <n v="1"/>
    <n v="0"/>
    <n v="1"/>
    <x v="9"/>
    <x v="0"/>
    <x v="6"/>
    <n v="1"/>
    <n v="0.2"/>
    <n v="0.18179999999999999"/>
    <n v="0.51"/>
    <n v="0.35820000000000002"/>
    <n v="7"/>
    <n v="159"/>
    <n v="166"/>
    <x v="6"/>
    <x v="0"/>
    <x v="1"/>
    <x v="2"/>
    <x v="1"/>
    <x v="0"/>
    <s v="⬆ Spike"/>
  </r>
  <r>
    <n v="466"/>
    <d v="2011-01-21T00:00:00"/>
    <n v="1"/>
    <n v="0"/>
    <n v="1"/>
    <x v="10"/>
    <x v="0"/>
    <x v="6"/>
    <n v="1"/>
    <n v="0.2"/>
    <n v="0.16669999999999999"/>
    <n v="0.47"/>
    <n v="0.4627"/>
    <n v="6"/>
    <n v="57"/>
    <n v="63"/>
    <x v="6"/>
    <x v="0"/>
    <x v="0"/>
    <x v="1"/>
    <x v="1"/>
    <x v="0"/>
    <s v="Normal"/>
  </r>
  <r>
    <n v="467"/>
    <d v="2011-01-21T00:00:00"/>
    <n v="1"/>
    <n v="0"/>
    <n v="1"/>
    <x v="11"/>
    <x v="0"/>
    <x v="6"/>
    <n v="1"/>
    <n v="0.22"/>
    <n v="0.18179999999999999"/>
    <n v="0.41"/>
    <n v="0.4627"/>
    <n v="6"/>
    <n v="53"/>
    <n v="59"/>
    <x v="6"/>
    <x v="0"/>
    <x v="0"/>
    <x v="1"/>
    <x v="1"/>
    <x v="0"/>
    <s v="Normal"/>
  </r>
  <r>
    <n v="468"/>
    <d v="2011-01-21T00:00:00"/>
    <n v="1"/>
    <n v="0"/>
    <n v="1"/>
    <x v="12"/>
    <x v="0"/>
    <x v="6"/>
    <n v="1"/>
    <n v="0.22"/>
    <n v="0.18179999999999999"/>
    <n v="0.27"/>
    <n v="0.58209999999999995"/>
    <n v="11"/>
    <n v="67"/>
    <n v="78"/>
    <x v="6"/>
    <x v="0"/>
    <x v="0"/>
    <x v="1"/>
    <x v="2"/>
    <x v="0"/>
    <s v="Normal"/>
  </r>
  <r>
    <n v="469"/>
    <d v="2011-01-21T00:00:00"/>
    <n v="1"/>
    <n v="0"/>
    <n v="1"/>
    <x v="13"/>
    <x v="0"/>
    <x v="6"/>
    <n v="1"/>
    <n v="0.2"/>
    <n v="0.1515"/>
    <n v="0.21"/>
    <n v="0.58209999999999995"/>
    <n v="8"/>
    <n v="65"/>
    <n v="73"/>
    <x v="6"/>
    <x v="0"/>
    <x v="0"/>
    <x v="1"/>
    <x v="2"/>
    <x v="0"/>
    <s v="Normal"/>
  </r>
  <r>
    <n v="470"/>
    <d v="2011-01-21T00:00:00"/>
    <n v="1"/>
    <n v="0"/>
    <n v="1"/>
    <x v="14"/>
    <x v="0"/>
    <x v="6"/>
    <n v="1"/>
    <n v="0.2"/>
    <n v="0.1515"/>
    <n v="0.25"/>
    <n v="0.52239999999999998"/>
    <n v="6"/>
    <n v="56"/>
    <n v="62"/>
    <x v="6"/>
    <x v="0"/>
    <x v="0"/>
    <x v="1"/>
    <x v="2"/>
    <x v="0"/>
    <s v="Normal"/>
  </r>
  <r>
    <n v="471"/>
    <d v="2011-01-21T00:00:00"/>
    <n v="1"/>
    <n v="0"/>
    <n v="1"/>
    <x v="15"/>
    <x v="0"/>
    <x v="6"/>
    <n v="1"/>
    <n v="0.16"/>
    <n v="0.1212"/>
    <n v="0.26"/>
    <n v="0.44779999999999998"/>
    <n v="4"/>
    <n v="61"/>
    <n v="65"/>
    <x v="6"/>
    <x v="0"/>
    <x v="0"/>
    <x v="1"/>
    <x v="2"/>
    <x v="3"/>
    <s v="Normal"/>
  </r>
  <r>
    <n v="472"/>
    <d v="2011-01-21T00:00:00"/>
    <n v="1"/>
    <n v="0"/>
    <n v="1"/>
    <x v="16"/>
    <x v="0"/>
    <x v="6"/>
    <n v="1"/>
    <n v="0.16"/>
    <n v="0.13639999999999999"/>
    <n v="0.26"/>
    <n v="0.35820000000000002"/>
    <n v="0"/>
    <n v="97"/>
    <n v="97"/>
    <x v="6"/>
    <x v="0"/>
    <x v="0"/>
    <x v="1"/>
    <x v="2"/>
    <x v="3"/>
    <s v="Normal"/>
  </r>
  <r>
    <n v="473"/>
    <d v="2011-01-21T00:00:00"/>
    <n v="1"/>
    <n v="0"/>
    <n v="1"/>
    <x v="17"/>
    <x v="0"/>
    <x v="6"/>
    <n v="1"/>
    <n v="0.14000000000000001"/>
    <n v="0.1212"/>
    <n v="0.28000000000000003"/>
    <n v="0.35820000000000002"/>
    <n v="10"/>
    <n v="151"/>
    <n v="161"/>
    <x v="6"/>
    <x v="0"/>
    <x v="1"/>
    <x v="2"/>
    <x v="2"/>
    <x v="3"/>
    <s v="⬆ Spike"/>
  </r>
  <r>
    <n v="474"/>
    <d v="2011-01-21T00:00:00"/>
    <n v="1"/>
    <n v="0"/>
    <n v="1"/>
    <x v="18"/>
    <x v="0"/>
    <x v="6"/>
    <n v="1"/>
    <n v="0.12"/>
    <n v="0.1212"/>
    <n v="0.3"/>
    <n v="0.25369999999999998"/>
    <n v="1"/>
    <n v="119"/>
    <n v="120"/>
    <x v="6"/>
    <x v="0"/>
    <x v="1"/>
    <x v="1"/>
    <x v="3"/>
    <x v="3"/>
    <s v="Normal"/>
  </r>
  <r>
    <n v="475"/>
    <d v="2011-01-21T00:00:00"/>
    <n v="1"/>
    <n v="0"/>
    <n v="1"/>
    <x v="19"/>
    <x v="0"/>
    <x v="6"/>
    <n v="1"/>
    <n v="0.12"/>
    <n v="0.1061"/>
    <n v="0.3"/>
    <n v="0.32840000000000003"/>
    <n v="3"/>
    <n v="93"/>
    <n v="96"/>
    <x v="6"/>
    <x v="0"/>
    <x v="1"/>
    <x v="1"/>
    <x v="3"/>
    <x v="3"/>
    <s v="Normal"/>
  </r>
  <r>
    <n v="476"/>
    <d v="2011-01-21T00:00:00"/>
    <n v="1"/>
    <n v="0"/>
    <n v="1"/>
    <x v="20"/>
    <x v="0"/>
    <x v="6"/>
    <n v="1"/>
    <n v="0.1"/>
    <n v="7.5800000000000006E-2"/>
    <n v="0.33"/>
    <n v="0.41789999999999999"/>
    <n v="1"/>
    <n v="52"/>
    <n v="53"/>
    <x v="6"/>
    <x v="0"/>
    <x v="0"/>
    <x v="1"/>
    <x v="3"/>
    <x v="3"/>
    <s v="Normal"/>
  </r>
  <r>
    <n v="477"/>
    <d v="2011-01-21T00:00:00"/>
    <n v="1"/>
    <n v="0"/>
    <n v="1"/>
    <x v="21"/>
    <x v="0"/>
    <x v="6"/>
    <n v="1"/>
    <n v="0.08"/>
    <n v="7.5800000000000006E-2"/>
    <n v="0.38"/>
    <n v="0.28360000000000002"/>
    <n v="0"/>
    <n v="41"/>
    <n v="41"/>
    <x v="6"/>
    <x v="0"/>
    <x v="0"/>
    <x v="0"/>
    <x v="3"/>
    <x v="4"/>
    <s v="Normal"/>
  </r>
  <r>
    <n v="478"/>
    <d v="2011-01-21T00:00:00"/>
    <n v="1"/>
    <n v="0"/>
    <n v="1"/>
    <x v="22"/>
    <x v="0"/>
    <x v="6"/>
    <n v="1"/>
    <n v="0.06"/>
    <n v="3.0300000000000001E-2"/>
    <n v="0.41"/>
    <n v="0.3881"/>
    <n v="1"/>
    <n v="33"/>
    <n v="34"/>
    <x v="6"/>
    <x v="0"/>
    <x v="0"/>
    <x v="0"/>
    <x v="3"/>
    <x v="4"/>
    <s v="Normal"/>
  </r>
  <r>
    <n v="479"/>
    <d v="2011-01-21T00:00:00"/>
    <n v="1"/>
    <n v="0"/>
    <n v="1"/>
    <x v="23"/>
    <x v="0"/>
    <x v="6"/>
    <n v="1"/>
    <n v="0.06"/>
    <n v="4.5499999999999999E-2"/>
    <n v="0.38"/>
    <n v="0.32840000000000003"/>
    <n v="0"/>
    <n v="27"/>
    <n v="27"/>
    <x v="6"/>
    <x v="0"/>
    <x v="0"/>
    <x v="0"/>
    <x v="3"/>
    <x v="4"/>
    <s v="Normal"/>
  </r>
  <r>
    <n v="480"/>
    <d v="2011-01-22T00:00:00"/>
    <n v="1"/>
    <n v="0"/>
    <n v="1"/>
    <x v="0"/>
    <x v="0"/>
    <x v="0"/>
    <n v="1"/>
    <n v="0.04"/>
    <n v="3.0300000000000001E-2"/>
    <n v="0.45"/>
    <n v="0.25369999999999998"/>
    <n v="0"/>
    <n v="13"/>
    <n v="13"/>
    <x v="0"/>
    <x v="0"/>
    <x v="0"/>
    <x v="0"/>
    <x v="0"/>
    <x v="4"/>
    <s v="Normal"/>
  </r>
  <r>
    <n v="481"/>
    <d v="2011-01-22T00:00:00"/>
    <n v="1"/>
    <n v="0"/>
    <n v="1"/>
    <x v="1"/>
    <x v="0"/>
    <x v="0"/>
    <n v="2"/>
    <n v="0.04"/>
    <n v="0"/>
    <n v="0.41"/>
    <n v="0.3881"/>
    <n v="3"/>
    <n v="9"/>
    <n v="12"/>
    <x v="0"/>
    <x v="1"/>
    <x v="0"/>
    <x v="0"/>
    <x v="0"/>
    <x v="4"/>
    <s v="Normal"/>
  </r>
  <r>
    <n v="482"/>
    <d v="2011-01-22T00:00:00"/>
    <n v="1"/>
    <n v="0"/>
    <n v="1"/>
    <x v="2"/>
    <x v="0"/>
    <x v="0"/>
    <n v="2"/>
    <n v="0.04"/>
    <n v="3.0300000000000001E-2"/>
    <n v="0.41"/>
    <n v="0.25369999999999998"/>
    <n v="0"/>
    <n v="11"/>
    <n v="11"/>
    <x v="0"/>
    <x v="1"/>
    <x v="0"/>
    <x v="0"/>
    <x v="0"/>
    <x v="4"/>
    <s v="Normal"/>
  </r>
  <r>
    <n v="483"/>
    <d v="2011-01-22T00:00:00"/>
    <n v="1"/>
    <n v="0"/>
    <n v="1"/>
    <x v="3"/>
    <x v="0"/>
    <x v="0"/>
    <n v="2"/>
    <n v="0.04"/>
    <n v="3.0300000000000001E-2"/>
    <n v="0.41"/>
    <n v="0.28360000000000002"/>
    <n v="1"/>
    <n v="6"/>
    <n v="7"/>
    <x v="0"/>
    <x v="1"/>
    <x v="0"/>
    <x v="0"/>
    <x v="0"/>
    <x v="4"/>
    <s v="Normal"/>
  </r>
  <r>
    <n v="484"/>
    <d v="2011-01-22T00:00:00"/>
    <n v="1"/>
    <n v="0"/>
    <n v="1"/>
    <x v="4"/>
    <x v="0"/>
    <x v="0"/>
    <n v="2"/>
    <n v="0.02"/>
    <n v="1.52E-2"/>
    <n v="0.48"/>
    <n v="0.29849999999999999"/>
    <n v="0"/>
    <n v="3"/>
    <n v="3"/>
    <x v="0"/>
    <x v="1"/>
    <x v="0"/>
    <x v="0"/>
    <x v="0"/>
    <x v="4"/>
    <s v="Normal"/>
  </r>
  <r>
    <n v="485"/>
    <d v="2011-01-22T00:00:00"/>
    <n v="1"/>
    <n v="0"/>
    <n v="1"/>
    <x v="6"/>
    <x v="0"/>
    <x v="0"/>
    <n v="2"/>
    <n v="0.02"/>
    <n v="3.0300000000000001E-2"/>
    <n v="0.44"/>
    <n v="0.22389999999999999"/>
    <n v="0"/>
    <n v="2"/>
    <n v="2"/>
    <x v="0"/>
    <x v="1"/>
    <x v="0"/>
    <x v="0"/>
    <x v="1"/>
    <x v="4"/>
    <s v="Normal"/>
  </r>
  <r>
    <n v="486"/>
    <d v="2011-01-22T00:00:00"/>
    <n v="1"/>
    <n v="0"/>
    <n v="1"/>
    <x v="7"/>
    <x v="0"/>
    <x v="0"/>
    <n v="1"/>
    <n v="0.02"/>
    <n v="1.52E-2"/>
    <n v="0.44"/>
    <n v="0.28360000000000002"/>
    <n v="0"/>
    <n v="8"/>
    <n v="8"/>
    <x v="0"/>
    <x v="0"/>
    <x v="1"/>
    <x v="0"/>
    <x v="1"/>
    <x v="4"/>
    <s v="Normal"/>
  </r>
  <r>
    <n v="487"/>
    <d v="2011-01-22T00:00:00"/>
    <n v="1"/>
    <n v="0"/>
    <n v="1"/>
    <x v="8"/>
    <x v="0"/>
    <x v="0"/>
    <n v="1"/>
    <n v="0.02"/>
    <n v="0"/>
    <n v="0.44"/>
    <n v="0.32840000000000003"/>
    <n v="1"/>
    <n v="26"/>
    <n v="27"/>
    <x v="0"/>
    <x v="0"/>
    <x v="1"/>
    <x v="0"/>
    <x v="1"/>
    <x v="4"/>
    <s v="Normal"/>
  </r>
  <r>
    <n v="488"/>
    <d v="2011-01-22T00:00:00"/>
    <n v="1"/>
    <n v="0"/>
    <n v="1"/>
    <x v="9"/>
    <x v="0"/>
    <x v="0"/>
    <n v="1"/>
    <n v="0.04"/>
    <n v="3.0300000000000001E-2"/>
    <n v="0.41"/>
    <n v="0.25369999999999998"/>
    <n v="3"/>
    <n v="37"/>
    <n v="40"/>
    <x v="0"/>
    <x v="0"/>
    <x v="1"/>
    <x v="0"/>
    <x v="1"/>
    <x v="4"/>
    <s v="Normal"/>
  </r>
  <r>
    <n v="489"/>
    <d v="2011-01-22T00:00:00"/>
    <n v="1"/>
    <n v="0"/>
    <n v="1"/>
    <x v="10"/>
    <x v="0"/>
    <x v="0"/>
    <n v="2"/>
    <n v="0.04"/>
    <n v="6.0600000000000001E-2"/>
    <n v="0.41"/>
    <n v="0.16420000000000001"/>
    <n v="3"/>
    <n v="50"/>
    <n v="53"/>
    <x v="0"/>
    <x v="1"/>
    <x v="0"/>
    <x v="1"/>
    <x v="1"/>
    <x v="4"/>
    <s v="Normal"/>
  </r>
  <r>
    <n v="490"/>
    <d v="2011-01-22T00:00:00"/>
    <n v="1"/>
    <n v="0"/>
    <n v="1"/>
    <x v="11"/>
    <x v="0"/>
    <x v="0"/>
    <n v="2"/>
    <n v="0.06"/>
    <n v="7.5800000000000006E-2"/>
    <n v="0.38"/>
    <n v="0.1343"/>
    <n v="4"/>
    <n v="59"/>
    <n v="63"/>
    <x v="0"/>
    <x v="1"/>
    <x v="0"/>
    <x v="1"/>
    <x v="1"/>
    <x v="4"/>
    <s v="Normal"/>
  </r>
  <r>
    <n v="491"/>
    <d v="2011-01-22T00:00:00"/>
    <n v="1"/>
    <n v="0"/>
    <n v="1"/>
    <x v="12"/>
    <x v="0"/>
    <x v="0"/>
    <n v="2"/>
    <n v="0.06"/>
    <n v="0.1061"/>
    <n v="0.38"/>
    <n v="0.1045"/>
    <n v="10"/>
    <n v="60"/>
    <n v="70"/>
    <x v="0"/>
    <x v="1"/>
    <x v="0"/>
    <x v="1"/>
    <x v="2"/>
    <x v="4"/>
    <s v="Normal"/>
  </r>
  <r>
    <n v="492"/>
    <d v="2011-01-22T00:00:00"/>
    <n v="1"/>
    <n v="0"/>
    <n v="1"/>
    <x v="13"/>
    <x v="0"/>
    <x v="0"/>
    <n v="1"/>
    <n v="0.08"/>
    <n v="0.16669999999999999"/>
    <n v="0.35"/>
    <n v="0"/>
    <n v="12"/>
    <n v="72"/>
    <n v="84"/>
    <x v="0"/>
    <x v="0"/>
    <x v="0"/>
    <x v="1"/>
    <x v="2"/>
    <x v="4"/>
    <s v="Normal"/>
  </r>
  <r>
    <n v="493"/>
    <d v="2011-01-22T00:00:00"/>
    <n v="1"/>
    <n v="0"/>
    <n v="1"/>
    <x v="14"/>
    <x v="0"/>
    <x v="0"/>
    <n v="1"/>
    <n v="0.1"/>
    <n v="0.13639999999999999"/>
    <n v="0.33"/>
    <n v="0.1045"/>
    <n v="11"/>
    <n v="64"/>
    <n v="75"/>
    <x v="0"/>
    <x v="0"/>
    <x v="0"/>
    <x v="1"/>
    <x v="2"/>
    <x v="3"/>
    <s v="Normal"/>
  </r>
  <r>
    <n v="494"/>
    <d v="2011-01-22T00:00:00"/>
    <n v="1"/>
    <n v="0"/>
    <n v="1"/>
    <x v="15"/>
    <x v="0"/>
    <x v="0"/>
    <n v="1"/>
    <n v="0.12"/>
    <n v="0.1515"/>
    <n v="0.28000000000000003"/>
    <n v="0"/>
    <n v="10"/>
    <n v="93"/>
    <n v="103"/>
    <x v="0"/>
    <x v="0"/>
    <x v="0"/>
    <x v="1"/>
    <x v="2"/>
    <x v="3"/>
    <s v="Normal"/>
  </r>
  <r>
    <n v="495"/>
    <d v="2011-01-22T00:00:00"/>
    <n v="1"/>
    <n v="0"/>
    <n v="1"/>
    <x v="16"/>
    <x v="0"/>
    <x v="0"/>
    <n v="1"/>
    <n v="0.12"/>
    <n v="0.13639999999999999"/>
    <n v="0.28000000000000003"/>
    <n v="0.19400000000000001"/>
    <n v="11"/>
    <n v="72"/>
    <n v="83"/>
    <x v="0"/>
    <x v="0"/>
    <x v="0"/>
    <x v="1"/>
    <x v="2"/>
    <x v="3"/>
    <s v="Normal"/>
  </r>
  <r>
    <n v="496"/>
    <d v="2011-01-22T00:00:00"/>
    <n v="1"/>
    <n v="0"/>
    <n v="1"/>
    <x v="17"/>
    <x v="0"/>
    <x v="0"/>
    <n v="1"/>
    <n v="0.12"/>
    <n v="0.19700000000000001"/>
    <n v="0.28000000000000003"/>
    <n v="0"/>
    <n v="8"/>
    <n v="59"/>
    <n v="67"/>
    <x v="0"/>
    <x v="0"/>
    <x v="1"/>
    <x v="1"/>
    <x v="2"/>
    <x v="3"/>
    <s v="Normal"/>
  </r>
  <r>
    <n v="497"/>
    <d v="2011-01-22T00:00:00"/>
    <n v="1"/>
    <n v="0"/>
    <n v="1"/>
    <x v="18"/>
    <x v="0"/>
    <x v="0"/>
    <n v="1"/>
    <n v="0.08"/>
    <n v="9.0899999999999995E-2"/>
    <n v="0.35"/>
    <n v="0.19400000000000001"/>
    <n v="0"/>
    <n v="54"/>
    <n v="54"/>
    <x v="0"/>
    <x v="0"/>
    <x v="1"/>
    <x v="1"/>
    <x v="3"/>
    <x v="4"/>
    <s v="Normal"/>
  </r>
  <r>
    <n v="498"/>
    <d v="2011-01-22T00:00:00"/>
    <n v="1"/>
    <n v="0"/>
    <n v="1"/>
    <x v="19"/>
    <x v="0"/>
    <x v="0"/>
    <n v="1"/>
    <n v="0.08"/>
    <n v="0.1061"/>
    <n v="0.35"/>
    <n v="0.1343"/>
    <n v="6"/>
    <n v="53"/>
    <n v="59"/>
    <x v="0"/>
    <x v="0"/>
    <x v="1"/>
    <x v="1"/>
    <x v="3"/>
    <x v="4"/>
    <s v="Normal"/>
  </r>
  <r>
    <n v="499"/>
    <d v="2011-01-22T00:00:00"/>
    <n v="1"/>
    <n v="0"/>
    <n v="1"/>
    <x v="20"/>
    <x v="0"/>
    <x v="0"/>
    <n v="1"/>
    <n v="0.06"/>
    <n v="7.5800000000000006E-2"/>
    <n v="0.45"/>
    <n v="0.16420000000000001"/>
    <n v="1"/>
    <n v="44"/>
    <n v="45"/>
    <x v="0"/>
    <x v="0"/>
    <x v="0"/>
    <x v="0"/>
    <x v="3"/>
    <x v="4"/>
    <s v="Normal"/>
  </r>
  <r>
    <n v="500"/>
    <d v="2011-01-22T00:00:00"/>
    <n v="1"/>
    <n v="0"/>
    <n v="1"/>
    <x v="21"/>
    <x v="0"/>
    <x v="0"/>
    <n v="1"/>
    <n v="0.06"/>
    <n v="0.1061"/>
    <n v="0.41"/>
    <n v="8.9599999999999999E-2"/>
    <n v="0"/>
    <n v="39"/>
    <n v="39"/>
    <x v="0"/>
    <x v="0"/>
    <x v="0"/>
    <x v="0"/>
    <x v="3"/>
    <x v="4"/>
    <s v="Normal"/>
  </r>
  <r>
    <n v="501"/>
    <d v="2011-01-22T00:00:00"/>
    <n v="1"/>
    <n v="0"/>
    <n v="1"/>
    <x v="22"/>
    <x v="0"/>
    <x v="0"/>
    <n v="1"/>
    <n v="0.06"/>
    <n v="0.1515"/>
    <n v="0.49"/>
    <n v="0"/>
    <n v="7"/>
    <n v="23"/>
    <n v="30"/>
    <x v="0"/>
    <x v="0"/>
    <x v="0"/>
    <x v="0"/>
    <x v="3"/>
    <x v="4"/>
    <s v="Normal"/>
  </r>
  <r>
    <n v="502"/>
    <d v="2011-01-22T00:00:00"/>
    <n v="1"/>
    <n v="0"/>
    <n v="1"/>
    <x v="23"/>
    <x v="0"/>
    <x v="0"/>
    <n v="1"/>
    <n v="0.04"/>
    <n v="7.5800000000000006E-2"/>
    <n v="0.56999999999999995"/>
    <n v="0.1045"/>
    <n v="2"/>
    <n v="31"/>
    <n v="33"/>
    <x v="0"/>
    <x v="0"/>
    <x v="0"/>
    <x v="0"/>
    <x v="3"/>
    <x v="4"/>
    <s v="Normal"/>
  </r>
  <r>
    <n v="503"/>
    <d v="2011-01-23T00:00:00"/>
    <n v="1"/>
    <n v="0"/>
    <n v="1"/>
    <x v="0"/>
    <x v="0"/>
    <x v="1"/>
    <n v="1"/>
    <n v="0.04"/>
    <n v="7.5800000000000006E-2"/>
    <n v="0.56999999999999995"/>
    <n v="0.1045"/>
    <n v="2"/>
    <n v="20"/>
    <n v="22"/>
    <x v="1"/>
    <x v="0"/>
    <x v="0"/>
    <x v="0"/>
    <x v="0"/>
    <x v="4"/>
    <s v="Normal"/>
  </r>
  <r>
    <n v="504"/>
    <d v="2011-01-23T00:00:00"/>
    <n v="1"/>
    <n v="0"/>
    <n v="1"/>
    <x v="1"/>
    <x v="0"/>
    <x v="1"/>
    <n v="1"/>
    <n v="0.04"/>
    <n v="7.5800000000000006E-2"/>
    <n v="0.56999999999999995"/>
    <n v="0.1045"/>
    <n v="1"/>
    <n v="12"/>
    <n v="13"/>
    <x v="1"/>
    <x v="0"/>
    <x v="0"/>
    <x v="0"/>
    <x v="0"/>
    <x v="4"/>
    <s v="Normal"/>
  </r>
  <r>
    <n v="505"/>
    <d v="2011-01-23T00:00:00"/>
    <n v="1"/>
    <n v="0"/>
    <n v="1"/>
    <x v="2"/>
    <x v="0"/>
    <x v="1"/>
    <n v="1"/>
    <n v="0.02"/>
    <n v="6.0600000000000001E-2"/>
    <n v="0.62"/>
    <n v="0.1343"/>
    <n v="3"/>
    <n v="15"/>
    <n v="18"/>
    <x v="1"/>
    <x v="0"/>
    <x v="0"/>
    <x v="0"/>
    <x v="0"/>
    <x v="4"/>
    <s v="Normal"/>
  </r>
  <r>
    <n v="506"/>
    <d v="2011-01-23T00:00:00"/>
    <n v="1"/>
    <n v="0"/>
    <n v="1"/>
    <x v="3"/>
    <x v="0"/>
    <x v="1"/>
    <n v="1"/>
    <n v="0.02"/>
    <n v="6.0600000000000001E-2"/>
    <n v="0.62"/>
    <n v="0.1343"/>
    <n v="1"/>
    <n v="4"/>
    <n v="5"/>
    <x v="1"/>
    <x v="0"/>
    <x v="0"/>
    <x v="0"/>
    <x v="0"/>
    <x v="4"/>
    <s v="Normal"/>
  </r>
  <r>
    <n v="507"/>
    <d v="2011-01-23T00:00:00"/>
    <n v="1"/>
    <n v="0"/>
    <n v="1"/>
    <x v="5"/>
    <x v="0"/>
    <x v="1"/>
    <n v="2"/>
    <n v="0.04"/>
    <n v="7.5800000000000006E-2"/>
    <n v="0.56999999999999995"/>
    <n v="0.1045"/>
    <n v="0"/>
    <n v="3"/>
    <n v="3"/>
    <x v="1"/>
    <x v="1"/>
    <x v="0"/>
    <x v="0"/>
    <x v="0"/>
    <x v="4"/>
    <s v="Normal"/>
  </r>
  <r>
    <n v="508"/>
    <d v="2011-01-23T00:00:00"/>
    <n v="1"/>
    <n v="0"/>
    <n v="1"/>
    <x v="6"/>
    <x v="0"/>
    <x v="1"/>
    <n v="2"/>
    <n v="0.04"/>
    <n v="7.5800000000000006E-2"/>
    <n v="0.56999999999999995"/>
    <n v="0.1045"/>
    <n v="0"/>
    <n v="1"/>
    <n v="1"/>
    <x v="1"/>
    <x v="1"/>
    <x v="0"/>
    <x v="0"/>
    <x v="1"/>
    <x v="4"/>
    <s v="Normal"/>
  </r>
  <r>
    <n v="509"/>
    <d v="2011-01-23T00:00:00"/>
    <n v="1"/>
    <n v="0"/>
    <n v="1"/>
    <x v="7"/>
    <x v="0"/>
    <x v="1"/>
    <n v="1"/>
    <n v="0.08"/>
    <n v="0.1061"/>
    <n v="0.57999999999999996"/>
    <n v="0.16420000000000001"/>
    <n v="1"/>
    <n v="1"/>
    <n v="2"/>
    <x v="1"/>
    <x v="0"/>
    <x v="1"/>
    <x v="0"/>
    <x v="1"/>
    <x v="4"/>
    <s v="Normal"/>
  </r>
  <r>
    <n v="510"/>
    <d v="2011-01-23T00:00:00"/>
    <n v="1"/>
    <n v="0"/>
    <n v="1"/>
    <x v="8"/>
    <x v="0"/>
    <x v="1"/>
    <n v="1"/>
    <n v="0.06"/>
    <n v="7.5800000000000006E-2"/>
    <n v="0.62"/>
    <n v="0.16420000000000001"/>
    <n v="2"/>
    <n v="17"/>
    <n v="19"/>
    <x v="1"/>
    <x v="0"/>
    <x v="1"/>
    <x v="0"/>
    <x v="1"/>
    <x v="4"/>
    <s v="Normal"/>
  </r>
  <r>
    <n v="511"/>
    <d v="2011-01-23T00:00:00"/>
    <n v="1"/>
    <n v="0"/>
    <n v="1"/>
    <x v="9"/>
    <x v="0"/>
    <x v="1"/>
    <n v="1"/>
    <n v="0.1"/>
    <n v="7.5800000000000006E-2"/>
    <n v="0.54"/>
    <n v="0.35820000000000002"/>
    <n v="3"/>
    <n v="25"/>
    <n v="28"/>
    <x v="1"/>
    <x v="0"/>
    <x v="1"/>
    <x v="0"/>
    <x v="1"/>
    <x v="3"/>
    <s v="Normal"/>
  </r>
  <r>
    <n v="512"/>
    <d v="2011-01-23T00:00:00"/>
    <n v="1"/>
    <n v="0"/>
    <n v="1"/>
    <x v="10"/>
    <x v="0"/>
    <x v="1"/>
    <n v="1"/>
    <n v="0.14000000000000001"/>
    <n v="0.1061"/>
    <n v="0.46"/>
    <n v="0.3881"/>
    <n v="7"/>
    <n v="51"/>
    <n v="58"/>
    <x v="1"/>
    <x v="0"/>
    <x v="0"/>
    <x v="1"/>
    <x v="1"/>
    <x v="3"/>
    <s v="Normal"/>
  </r>
  <r>
    <n v="513"/>
    <d v="2011-01-23T00:00:00"/>
    <n v="1"/>
    <n v="0"/>
    <n v="1"/>
    <x v="11"/>
    <x v="0"/>
    <x v="1"/>
    <n v="1"/>
    <n v="0.14000000000000001"/>
    <n v="0.13639999999999999"/>
    <n v="0.43"/>
    <n v="0.22389999999999999"/>
    <n v="22"/>
    <n v="77"/>
    <n v="99"/>
    <x v="1"/>
    <x v="0"/>
    <x v="0"/>
    <x v="1"/>
    <x v="1"/>
    <x v="3"/>
    <s v="Normal"/>
  </r>
  <r>
    <n v="514"/>
    <d v="2011-01-23T00:00:00"/>
    <n v="1"/>
    <n v="0"/>
    <n v="1"/>
    <x v="12"/>
    <x v="0"/>
    <x v="1"/>
    <n v="1"/>
    <n v="0.16"/>
    <n v="0.1212"/>
    <n v="0.37"/>
    <n v="0.4627"/>
    <n v="24"/>
    <n v="92"/>
    <n v="116"/>
    <x v="1"/>
    <x v="0"/>
    <x v="0"/>
    <x v="1"/>
    <x v="2"/>
    <x v="3"/>
    <s v="Normal"/>
  </r>
  <r>
    <n v="515"/>
    <d v="2011-01-23T00:00:00"/>
    <n v="1"/>
    <n v="0"/>
    <n v="1"/>
    <x v="13"/>
    <x v="0"/>
    <x v="1"/>
    <n v="1"/>
    <n v="0.14000000000000001"/>
    <n v="0.1061"/>
    <n v="0.33"/>
    <n v="0.3881"/>
    <n v="12"/>
    <n v="75"/>
    <n v="87"/>
    <x v="1"/>
    <x v="0"/>
    <x v="0"/>
    <x v="1"/>
    <x v="2"/>
    <x v="3"/>
    <s v="Normal"/>
  </r>
  <r>
    <n v="516"/>
    <d v="2011-01-23T00:00:00"/>
    <n v="1"/>
    <n v="0"/>
    <n v="1"/>
    <x v="14"/>
    <x v="0"/>
    <x v="1"/>
    <n v="1"/>
    <n v="0.16"/>
    <n v="0.13639999999999999"/>
    <n v="0.28000000000000003"/>
    <n v="0.35820000000000002"/>
    <n v="17"/>
    <n v="93"/>
    <n v="110"/>
    <x v="1"/>
    <x v="0"/>
    <x v="0"/>
    <x v="1"/>
    <x v="2"/>
    <x v="3"/>
    <s v="Normal"/>
  </r>
  <r>
    <n v="517"/>
    <d v="2011-01-23T00:00:00"/>
    <n v="1"/>
    <n v="0"/>
    <n v="1"/>
    <x v="15"/>
    <x v="0"/>
    <x v="1"/>
    <n v="1"/>
    <n v="0.16"/>
    <n v="0.13639999999999999"/>
    <n v="0.28000000000000003"/>
    <n v="0.35820000000000002"/>
    <n v="13"/>
    <n v="64"/>
    <n v="77"/>
    <x v="1"/>
    <x v="0"/>
    <x v="0"/>
    <x v="1"/>
    <x v="2"/>
    <x v="3"/>
    <s v="Normal"/>
  </r>
  <r>
    <n v="518"/>
    <d v="2011-01-23T00:00:00"/>
    <n v="1"/>
    <n v="0"/>
    <n v="1"/>
    <x v="16"/>
    <x v="0"/>
    <x v="1"/>
    <n v="1"/>
    <n v="0.16"/>
    <n v="0.13639999999999999"/>
    <n v="0.26"/>
    <n v="0.32840000000000003"/>
    <n v="9"/>
    <n v="56"/>
    <n v="65"/>
    <x v="1"/>
    <x v="0"/>
    <x v="0"/>
    <x v="1"/>
    <x v="2"/>
    <x v="3"/>
    <s v="Normal"/>
  </r>
  <r>
    <n v="519"/>
    <d v="2011-01-23T00:00:00"/>
    <n v="1"/>
    <n v="0"/>
    <n v="1"/>
    <x v="17"/>
    <x v="0"/>
    <x v="1"/>
    <n v="1"/>
    <n v="0.14000000000000001"/>
    <n v="0.1061"/>
    <n v="0.26"/>
    <n v="0.3881"/>
    <n v="5"/>
    <n v="50"/>
    <n v="55"/>
    <x v="1"/>
    <x v="0"/>
    <x v="1"/>
    <x v="1"/>
    <x v="2"/>
    <x v="3"/>
    <s v="Normal"/>
  </r>
  <r>
    <n v="520"/>
    <d v="2011-01-23T00:00:00"/>
    <n v="1"/>
    <n v="0"/>
    <n v="1"/>
    <x v="18"/>
    <x v="0"/>
    <x v="1"/>
    <n v="1"/>
    <n v="0.12"/>
    <n v="0.1212"/>
    <n v="0.3"/>
    <n v="0.25369999999999998"/>
    <n v="5"/>
    <n v="44"/>
    <n v="49"/>
    <x v="1"/>
    <x v="0"/>
    <x v="1"/>
    <x v="0"/>
    <x v="3"/>
    <x v="3"/>
    <s v="Normal"/>
  </r>
  <r>
    <n v="521"/>
    <d v="2011-01-23T00:00:00"/>
    <n v="1"/>
    <n v="0"/>
    <n v="1"/>
    <x v="19"/>
    <x v="0"/>
    <x v="1"/>
    <n v="1"/>
    <n v="0.12"/>
    <n v="0.1212"/>
    <n v="0.3"/>
    <n v="0.28360000000000002"/>
    <n v="5"/>
    <n v="45"/>
    <n v="50"/>
    <x v="1"/>
    <x v="0"/>
    <x v="1"/>
    <x v="0"/>
    <x v="3"/>
    <x v="3"/>
    <s v="Normal"/>
  </r>
  <r>
    <n v="522"/>
    <d v="2011-01-23T00:00:00"/>
    <n v="1"/>
    <n v="0"/>
    <n v="1"/>
    <x v="20"/>
    <x v="0"/>
    <x v="1"/>
    <n v="1"/>
    <n v="0.1"/>
    <n v="0.1061"/>
    <n v="0.36"/>
    <n v="0.25369999999999998"/>
    <n v="4"/>
    <n v="31"/>
    <n v="35"/>
    <x v="1"/>
    <x v="0"/>
    <x v="0"/>
    <x v="0"/>
    <x v="3"/>
    <x v="3"/>
    <s v="Normal"/>
  </r>
  <r>
    <n v="523"/>
    <d v="2011-01-23T00:00:00"/>
    <n v="1"/>
    <n v="0"/>
    <n v="1"/>
    <x v="21"/>
    <x v="0"/>
    <x v="1"/>
    <n v="1"/>
    <n v="0.1"/>
    <n v="0.1061"/>
    <n v="0.36"/>
    <n v="0.19400000000000001"/>
    <n v="5"/>
    <n v="20"/>
    <n v="25"/>
    <x v="1"/>
    <x v="0"/>
    <x v="0"/>
    <x v="0"/>
    <x v="3"/>
    <x v="3"/>
    <s v="Normal"/>
  </r>
  <r>
    <n v="524"/>
    <d v="2011-01-23T00:00:00"/>
    <n v="1"/>
    <n v="0"/>
    <n v="1"/>
    <x v="22"/>
    <x v="0"/>
    <x v="1"/>
    <n v="1"/>
    <n v="0.08"/>
    <n v="9.0899999999999995E-2"/>
    <n v="0.38"/>
    <n v="0.19400000000000001"/>
    <n v="5"/>
    <n v="23"/>
    <n v="28"/>
    <x v="1"/>
    <x v="0"/>
    <x v="0"/>
    <x v="0"/>
    <x v="3"/>
    <x v="4"/>
    <s v="Normal"/>
  </r>
  <r>
    <n v="525"/>
    <d v="2011-01-23T00:00:00"/>
    <n v="1"/>
    <n v="0"/>
    <n v="1"/>
    <x v="23"/>
    <x v="0"/>
    <x v="1"/>
    <n v="1"/>
    <n v="0.06"/>
    <n v="6.0600000000000001E-2"/>
    <n v="0.41"/>
    <n v="0.22389999999999999"/>
    <n v="4"/>
    <n v="17"/>
    <n v="21"/>
    <x v="1"/>
    <x v="0"/>
    <x v="0"/>
    <x v="0"/>
    <x v="3"/>
    <x v="4"/>
    <s v="Normal"/>
  </r>
  <r>
    <n v="526"/>
    <d v="2011-01-24T00:00:00"/>
    <n v="1"/>
    <n v="0"/>
    <n v="1"/>
    <x v="0"/>
    <x v="0"/>
    <x v="2"/>
    <n v="1"/>
    <n v="0.06"/>
    <n v="6.0600000000000001E-2"/>
    <n v="0.41"/>
    <n v="0.19400000000000001"/>
    <n v="0"/>
    <n v="7"/>
    <n v="7"/>
    <x v="2"/>
    <x v="0"/>
    <x v="0"/>
    <x v="0"/>
    <x v="0"/>
    <x v="4"/>
    <s v="Normal"/>
  </r>
  <r>
    <n v="527"/>
    <d v="2011-01-24T00:00:00"/>
    <n v="1"/>
    <n v="0"/>
    <n v="1"/>
    <x v="1"/>
    <x v="0"/>
    <x v="2"/>
    <n v="1"/>
    <n v="0.04"/>
    <n v="4.5499999999999999E-2"/>
    <n v="0.45"/>
    <n v="0.19400000000000001"/>
    <n v="0"/>
    <n v="1"/>
    <n v="1"/>
    <x v="2"/>
    <x v="0"/>
    <x v="0"/>
    <x v="0"/>
    <x v="0"/>
    <x v="4"/>
    <s v="Normal"/>
  </r>
  <r>
    <n v="528"/>
    <d v="2011-01-24T00:00:00"/>
    <n v="1"/>
    <n v="0"/>
    <n v="1"/>
    <x v="3"/>
    <x v="0"/>
    <x v="2"/>
    <n v="1"/>
    <n v="0.04"/>
    <n v="3.0300000000000001E-2"/>
    <n v="0.45"/>
    <n v="0.25369999999999998"/>
    <n v="0"/>
    <n v="1"/>
    <n v="1"/>
    <x v="2"/>
    <x v="0"/>
    <x v="0"/>
    <x v="0"/>
    <x v="0"/>
    <x v="4"/>
    <s v="Normal"/>
  </r>
  <r>
    <n v="529"/>
    <d v="2011-01-24T00:00:00"/>
    <n v="1"/>
    <n v="0"/>
    <n v="1"/>
    <x v="4"/>
    <x v="0"/>
    <x v="2"/>
    <n v="1"/>
    <n v="0.02"/>
    <n v="6.0600000000000001E-2"/>
    <n v="0.48"/>
    <n v="0.1343"/>
    <n v="0"/>
    <n v="1"/>
    <n v="1"/>
    <x v="2"/>
    <x v="0"/>
    <x v="0"/>
    <x v="0"/>
    <x v="0"/>
    <x v="4"/>
    <s v="Normal"/>
  </r>
  <r>
    <n v="530"/>
    <d v="2011-01-24T00:00:00"/>
    <n v="1"/>
    <n v="0"/>
    <n v="1"/>
    <x v="5"/>
    <x v="0"/>
    <x v="2"/>
    <n v="1"/>
    <n v="0.02"/>
    <n v="6.0600000000000001E-2"/>
    <n v="0.48"/>
    <n v="0.1343"/>
    <n v="0"/>
    <n v="5"/>
    <n v="5"/>
    <x v="2"/>
    <x v="0"/>
    <x v="0"/>
    <x v="0"/>
    <x v="0"/>
    <x v="4"/>
    <s v="Normal"/>
  </r>
  <r>
    <n v="531"/>
    <d v="2011-01-24T00:00:00"/>
    <n v="1"/>
    <n v="0"/>
    <n v="1"/>
    <x v="6"/>
    <x v="0"/>
    <x v="2"/>
    <n v="1"/>
    <n v="0.02"/>
    <n v="7.5800000000000006E-2"/>
    <n v="0.48"/>
    <n v="8.9599999999999999E-2"/>
    <n v="0"/>
    <n v="15"/>
    <n v="15"/>
    <x v="2"/>
    <x v="0"/>
    <x v="0"/>
    <x v="0"/>
    <x v="1"/>
    <x v="4"/>
    <s v="Normal"/>
  </r>
  <r>
    <n v="532"/>
    <d v="2011-01-24T00:00:00"/>
    <n v="1"/>
    <n v="0"/>
    <n v="1"/>
    <x v="7"/>
    <x v="0"/>
    <x v="2"/>
    <n v="1"/>
    <n v="0.02"/>
    <n v="0.1212"/>
    <n v="0.48"/>
    <n v="0"/>
    <n v="5"/>
    <n v="79"/>
    <n v="84"/>
    <x v="2"/>
    <x v="0"/>
    <x v="1"/>
    <x v="1"/>
    <x v="1"/>
    <x v="4"/>
    <s v="Normal"/>
  </r>
  <r>
    <n v="533"/>
    <d v="2011-01-24T00:00:00"/>
    <n v="1"/>
    <n v="0"/>
    <n v="1"/>
    <x v="8"/>
    <x v="0"/>
    <x v="2"/>
    <n v="1"/>
    <n v="0.04"/>
    <n v="0.13639999999999999"/>
    <n v="0.49"/>
    <n v="0"/>
    <n v="6"/>
    <n v="171"/>
    <n v="177"/>
    <x v="2"/>
    <x v="0"/>
    <x v="1"/>
    <x v="2"/>
    <x v="1"/>
    <x v="4"/>
    <s v="⬆ Spike"/>
  </r>
  <r>
    <n v="534"/>
    <d v="2011-01-24T00:00:00"/>
    <n v="1"/>
    <n v="0"/>
    <n v="1"/>
    <x v="9"/>
    <x v="0"/>
    <x v="2"/>
    <n v="1"/>
    <n v="0.06"/>
    <n v="0.1515"/>
    <n v="0.41"/>
    <n v="0"/>
    <n v="4"/>
    <n v="98"/>
    <n v="102"/>
    <x v="2"/>
    <x v="0"/>
    <x v="1"/>
    <x v="1"/>
    <x v="1"/>
    <x v="4"/>
    <s v="Normal"/>
  </r>
  <r>
    <n v="535"/>
    <d v="2011-01-24T00:00:00"/>
    <n v="1"/>
    <n v="0"/>
    <n v="1"/>
    <x v="10"/>
    <x v="0"/>
    <x v="2"/>
    <n v="1"/>
    <n v="0.1"/>
    <n v="0.13639999999999999"/>
    <n v="0.42"/>
    <n v="0"/>
    <n v="6"/>
    <n v="34"/>
    <n v="40"/>
    <x v="2"/>
    <x v="0"/>
    <x v="0"/>
    <x v="0"/>
    <x v="1"/>
    <x v="3"/>
    <s v="Normal"/>
  </r>
  <r>
    <n v="536"/>
    <d v="2011-01-24T00:00:00"/>
    <n v="1"/>
    <n v="0"/>
    <n v="1"/>
    <x v="11"/>
    <x v="0"/>
    <x v="2"/>
    <n v="1"/>
    <n v="0.1"/>
    <n v="0.1212"/>
    <n v="0.46"/>
    <n v="0.1343"/>
    <n v="3"/>
    <n v="43"/>
    <n v="46"/>
    <x v="2"/>
    <x v="0"/>
    <x v="0"/>
    <x v="0"/>
    <x v="1"/>
    <x v="3"/>
    <s v="Normal"/>
  </r>
  <r>
    <n v="537"/>
    <d v="2011-01-24T00:00:00"/>
    <n v="1"/>
    <n v="0"/>
    <n v="1"/>
    <x v="12"/>
    <x v="0"/>
    <x v="2"/>
    <n v="2"/>
    <n v="0.12"/>
    <n v="0.13639999999999999"/>
    <n v="0.42"/>
    <n v="0.19400000000000001"/>
    <n v="11"/>
    <n v="52"/>
    <n v="63"/>
    <x v="2"/>
    <x v="1"/>
    <x v="0"/>
    <x v="1"/>
    <x v="2"/>
    <x v="3"/>
    <s v="Normal"/>
  </r>
  <r>
    <n v="538"/>
    <d v="2011-01-24T00:00:00"/>
    <n v="1"/>
    <n v="0"/>
    <n v="1"/>
    <x v="13"/>
    <x v="0"/>
    <x v="2"/>
    <n v="2"/>
    <n v="0.14000000000000001"/>
    <n v="0.13639999999999999"/>
    <n v="0.43"/>
    <n v="0.22389999999999999"/>
    <n v="6"/>
    <n v="54"/>
    <n v="60"/>
    <x v="2"/>
    <x v="1"/>
    <x v="0"/>
    <x v="1"/>
    <x v="2"/>
    <x v="3"/>
    <s v="Normal"/>
  </r>
  <r>
    <n v="539"/>
    <d v="2011-01-24T00:00:00"/>
    <n v="1"/>
    <n v="0"/>
    <n v="1"/>
    <x v="14"/>
    <x v="0"/>
    <x v="2"/>
    <n v="2"/>
    <n v="0.14000000000000001"/>
    <n v="0.13639999999999999"/>
    <n v="0.46"/>
    <n v="0.22389999999999999"/>
    <n v="2"/>
    <n v="43"/>
    <n v="45"/>
    <x v="2"/>
    <x v="1"/>
    <x v="0"/>
    <x v="0"/>
    <x v="2"/>
    <x v="3"/>
    <s v="Normal"/>
  </r>
  <r>
    <n v="540"/>
    <d v="2011-01-24T00:00:00"/>
    <n v="1"/>
    <n v="0"/>
    <n v="1"/>
    <x v="15"/>
    <x v="0"/>
    <x v="2"/>
    <n v="1"/>
    <n v="0.16"/>
    <n v="0.16669999999999999"/>
    <n v="0.4"/>
    <n v="0.16420000000000001"/>
    <n v="7"/>
    <n v="50"/>
    <n v="57"/>
    <x v="2"/>
    <x v="0"/>
    <x v="0"/>
    <x v="1"/>
    <x v="2"/>
    <x v="3"/>
    <s v="Normal"/>
  </r>
  <r>
    <n v="541"/>
    <d v="2011-01-24T00:00:00"/>
    <n v="1"/>
    <n v="0"/>
    <n v="1"/>
    <x v="16"/>
    <x v="0"/>
    <x v="2"/>
    <n v="1"/>
    <n v="0.16"/>
    <n v="0.1515"/>
    <n v="0.47"/>
    <n v="0.25369999999999998"/>
    <n v="4"/>
    <n v="66"/>
    <n v="70"/>
    <x v="2"/>
    <x v="0"/>
    <x v="0"/>
    <x v="1"/>
    <x v="2"/>
    <x v="3"/>
    <s v="Normal"/>
  </r>
  <r>
    <n v="542"/>
    <d v="2011-01-24T00:00:00"/>
    <n v="1"/>
    <n v="0"/>
    <n v="1"/>
    <x v="17"/>
    <x v="0"/>
    <x v="2"/>
    <n v="1"/>
    <n v="0.14000000000000001"/>
    <n v="0.1212"/>
    <n v="0.5"/>
    <n v="0.25369999999999998"/>
    <n v="6"/>
    <n v="178"/>
    <n v="184"/>
    <x v="2"/>
    <x v="0"/>
    <x v="1"/>
    <x v="2"/>
    <x v="2"/>
    <x v="3"/>
    <s v="⬆ Spike"/>
  </r>
  <r>
    <n v="543"/>
    <d v="2011-01-24T00:00:00"/>
    <n v="1"/>
    <n v="0"/>
    <n v="1"/>
    <x v="18"/>
    <x v="0"/>
    <x v="2"/>
    <n v="1"/>
    <n v="0.14000000000000001"/>
    <n v="0.13639999999999999"/>
    <n v="0.59"/>
    <n v="0.19400000000000001"/>
    <n v="8"/>
    <n v="145"/>
    <n v="153"/>
    <x v="2"/>
    <x v="0"/>
    <x v="1"/>
    <x v="2"/>
    <x v="3"/>
    <x v="3"/>
    <s v="Normal"/>
  </r>
  <r>
    <n v="544"/>
    <d v="2011-01-24T00:00:00"/>
    <n v="1"/>
    <n v="0"/>
    <n v="1"/>
    <x v="19"/>
    <x v="0"/>
    <x v="2"/>
    <n v="1"/>
    <n v="0.14000000000000001"/>
    <n v="0.1515"/>
    <n v="0.54"/>
    <n v="0.16420000000000001"/>
    <n v="5"/>
    <n v="101"/>
    <n v="106"/>
    <x v="2"/>
    <x v="0"/>
    <x v="1"/>
    <x v="1"/>
    <x v="3"/>
    <x v="3"/>
    <s v="Normal"/>
  </r>
  <r>
    <n v="545"/>
    <d v="2011-01-24T00:00:00"/>
    <n v="1"/>
    <n v="0"/>
    <n v="1"/>
    <x v="20"/>
    <x v="0"/>
    <x v="2"/>
    <n v="1"/>
    <n v="0.14000000000000001"/>
    <n v="0.13639999999999999"/>
    <n v="0.59"/>
    <n v="0.19400000000000001"/>
    <n v="1"/>
    <n v="80"/>
    <n v="81"/>
    <x v="2"/>
    <x v="0"/>
    <x v="0"/>
    <x v="1"/>
    <x v="3"/>
    <x v="3"/>
    <s v="Normal"/>
  </r>
  <r>
    <n v="546"/>
    <d v="2011-01-24T00:00:00"/>
    <n v="1"/>
    <n v="0"/>
    <n v="1"/>
    <x v="21"/>
    <x v="0"/>
    <x v="2"/>
    <n v="1"/>
    <n v="0.14000000000000001"/>
    <n v="0.1515"/>
    <n v="0.63"/>
    <n v="0.16420000000000001"/>
    <n v="6"/>
    <n v="53"/>
    <n v="59"/>
    <x v="2"/>
    <x v="0"/>
    <x v="0"/>
    <x v="1"/>
    <x v="3"/>
    <x v="3"/>
    <s v="Normal"/>
  </r>
  <r>
    <n v="547"/>
    <d v="2011-01-24T00:00:00"/>
    <n v="1"/>
    <n v="0"/>
    <n v="1"/>
    <x v="22"/>
    <x v="0"/>
    <x v="2"/>
    <n v="2"/>
    <n v="0.14000000000000001"/>
    <n v="0.13639999999999999"/>
    <n v="0.63"/>
    <n v="0.22389999999999999"/>
    <n v="3"/>
    <n v="32"/>
    <n v="35"/>
    <x v="2"/>
    <x v="1"/>
    <x v="0"/>
    <x v="0"/>
    <x v="3"/>
    <x v="3"/>
    <s v="Normal"/>
  </r>
  <r>
    <n v="548"/>
    <d v="2011-01-24T00:00:00"/>
    <n v="1"/>
    <n v="0"/>
    <n v="1"/>
    <x v="23"/>
    <x v="0"/>
    <x v="2"/>
    <n v="2"/>
    <n v="0.16"/>
    <n v="0.1515"/>
    <n v="0.64"/>
    <n v="0.25369999999999998"/>
    <n v="3"/>
    <n v="21"/>
    <n v="24"/>
    <x v="2"/>
    <x v="1"/>
    <x v="0"/>
    <x v="0"/>
    <x v="3"/>
    <x v="3"/>
    <s v="Normal"/>
  </r>
  <r>
    <n v="549"/>
    <d v="2011-01-25T00:00:00"/>
    <n v="1"/>
    <n v="0"/>
    <n v="1"/>
    <x v="0"/>
    <x v="0"/>
    <x v="3"/>
    <n v="2"/>
    <n v="0.16"/>
    <n v="0.13639999999999999"/>
    <n v="0.69"/>
    <n v="0.28360000000000002"/>
    <n v="3"/>
    <n v="6"/>
    <n v="9"/>
    <x v="3"/>
    <x v="1"/>
    <x v="0"/>
    <x v="0"/>
    <x v="0"/>
    <x v="3"/>
    <s v="Normal"/>
  </r>
  <r>
    <n v="550"/>
    <d v="2011-01-25T00:00:00"/>
    <n v="1"/>
    <n v="0"/>
    <n v="1"/>
    <x v="1"/>
    <x v="0"/>
    <x v="3"/>
    <n v="2"/>
    <n v="0.16"/>
    <n v="0.16669999999999999"/>
    <n v="0.69"/>
    <n v="0.16420000000000001"/>
    <n v="0"/>
    <n v="5"/>
    <n v="5"/>
    <x v="3"/>
    <x v="1"/>
    <x v="0"/>
    <x v="0"/>
    <x v="0"/>
    <x v="3"/>
    <s v="Normal"/>
  </r>
  <r>
    <n v="551"/>
    <d v="2011-01-25T00:00:00"/>
    <n v="1"/>
    <n v="0"/>
    <n v="1"/>
    <x v="2"/>
    <x v="0"/>
    <x v="3"/>
    <n v="1"/>
    <n v="0.16"/>
    <n v="0.1515"/>
    <n v="0.69"/>
    <n v="0.22389999999999999"/>
    <n v="0"/>
    <n v="2"/>
    <n v="2"/>
    <x v="3"/>
    <x v="0"/>
    <x v="0"/>
    <x v="0"/>
    <x v="0"/>
    <x v="3"/>
    <s v="Normal"/>
  </r>
  <r>
    <n v="552"/>
    <d v="2011-01-25T00:00:00"/>
    <n v="1"/>
    <n v="0"/>
    <n v="1"/>
    <x v="4"/>
    <x v="0"/>
    <x v="3"/>
    <n v="1"/>
    <n v="0.14000000000000001"/>
    <n v="0.16669999999999999"/>
    <n v="0.74"/>
    <n v="0.1045"/>
    <n v="0"/>
    <n v="1"/>
    <n v="1"/>
    <x v="3"/>
    <x v="0"/>
    <x v="0"/>
    <x v="0"/>
    <x v="0"/>
    <x v="3"/>
    <s v="Normal"/>
  </r>
  <r>
    <n v="553"/>
    <d v="2011-01-25T00:00:00"/>
    <n v="1"/>
    <n v="0"/>
    <n v="1"/>
    <x v="5"/>
    <x v="0"/>
    <x v="3"/>
    <n v="1"/>
    <n v="0.14000000000000001"/>
    <n v="0.13639999999999999"/>
    <n v="0.74"/>
    <n v="0.22389999999999999"/>
    <n v="0"/>
    <n v="9"/>
    <n v="9"/>
    <x v="3"/>
    <x v="0"/>
    <x v="0"/>
    <x v="0"/>
    <x v="0"/>
    <x v="3"/>
    <s v="Normal"/>
  </r>
  <r>
    <n v="554"/>
    <d v="2011-01-25T00:00:00"/>
    <n v="1"/>
    <n v="0"/>
    <n v="1"/>
    <x v="6"/>
    <x v="0"/>
    <x v="3"/>
    <n v="1"/>
    <n v="0.16"/>
    <n v="0.18179999999999999"/>
    <n v="0.74"/>
    <n v="0.1045"/>
    <n v="1"/>
    <n v="35"/>
    <n v="36"/>
    <x v="3"/>
    <x v="0"/>
    <x v="0"/>
    <x v="0"/>
    <x v="1"/>
    <x v="3"/>
    <s v="Normal"/>
  </r>
  <r>
    <n v="555"/>
    <d v="2011-01-25T00:00:00"/>
    <n v="1"/>
    <n v="0"/>
    <n v="1"/>
    <x v="7"/>
    <x v="0"/>
    <x v="3"/>
    <n v="1"/>
    <n v="0.16"/>
    <n v="0.1515"/>
    <n v="0.74"/>
    <n v="0.22389999999999999"/>
    <n v="5"/>
    <n v="103"/>
    <n v="108"/>
    <x v="3"/>
    <x v="0"/>
    <x v="1"/>
    <x v="1"/>
    <x v="1"/>
    <x v="3"/>
    <s v="Normal"/>
  </r>
  <r>
    <n v="556"/>
    <d v="2011-01-25T00:00:00"/>
    <n v="1"/>
    <n v="0"/>
    <n v="1"/>
    <x v="8"/>
    <x v="0"/>
    <x v="3"/>
    <n v="2"/>
    <n v="0.16"/>
    <n v="0.18179999999999999"/>
    <n v="0.74"/>
    <n v="0.1343"/>
    <n v="5"/>
    <n v="233"/>
    <n v="238"/>
    <x v="3"/>
    <x v="1"/>
    <x v="1"/>
    <x v="2"/>
    <x v="1"/>
    <x v="3"/>
    <s v="⬆ Spike"/>
  </r>
  <r>
    <n v="557"/>
    <d v="2011-01-25T00:00:00"/>
    <n v="1"/>
    <n v="0"/>
    <n v="1"/>
    <x v="9"/>
    <x v="0"/>
    <x v="3"/>
    <n v="2"/>
    <n v="0.2"/>
    <n v="0.2273"/>
    <n v="0.64"/>
    <n v="8.9599999999999999E-2"/>
    <n v="10"/>
    <n v="134"/>
    <n v="144"/>
    <x v="3"/>
    <x v="1"/>
    <x v="1"/>
    <x v="1"/>
    <x v="1"/>
    <x v="0"/>
    <s v="Normal"/>
  </r>
  <r>
    <n v="558"/>
    <d v="2011-01-25T00:00:00"/>
    <n v="1"/>
    <n v="0"/>
    <n v="1"/>
    <x v="10"/>
    <x v="0"/>
    <x v="3"/>
    <n v="2"/>
    <n v="0.22"/>
    <n v="0.2424"/>
    <n v="0.6"/>
    <n v="0.1045"/>
    <n v="6"/>
    <n v="49"/>
    <n v="55"/>
    <x v="3"/>
    <x v="1"/>
    <x v="0"/>
    <x v="1"/>
    <x v="1"/>
    <x v="0"/>
    <s v="Normal"/>
  </r>
  <r>
    <n v="559"/>
    <d v="2011-01-25T00:00:00"/>
    <n v="1"/>
    <n v="0"/>
    <n v="1"/>
    <x v="11"/>
    <x v="0"/>
    <x v="3"/>
    <n v="2"/>
    <n v="0.24"/>
    <n v="0.2424"/>
    <n v="0.6"/>
    <n v="0.1343"/>
    <n v="6"/>
    <n v="55"/>
    <n v="61"/>
    <x v="3"/>
    <x v="1"/>
    <x v="0"/>
    <x v="1"/>
    <x v="1"/>
    <x v="0"/>
    <s v="Normal"/>
  </r>
  <r>
    <n v="560"/>
    <d v="2011-01-25T00:00:00"/>
    <n v="1"/>
    <n v="0"/>
    <n v="1"/>
    <x v="12"/>
    <x v="0"/>
    <x v="3"/>
    <n v="2"/>
    <n v="0.26"/>
    <n v="0.28789999999999999"/>
    <n v="0.56000000000000005"/>
    <n v="8.9599999999999999E-2"/>
    <n v="21"/>
    <n v="85"/>
    <n v="106"/>
    <x v="3"/>
    <x v="1"/>
    <x v="0"/>
    <x v="1"/>
    <x v="2"/>
    <x v="0"/>
    <s v="Normal"/>
  </r>
  <r>
    <n v="561"/>
    <d v="2011-01-25T00:00:00"/>
    <n v="1"/>
    <n v="0"/>
    <n v="1"/>
    <x v="13"/>
    <x v="0"/>
    <x v="3"/>
    <n v="2"/>
    <n v="0.26"/>
    <n v="0.2727"/>
    <n v="0.56000000000000005"/>
    <n v="0.1343"/>
    <n v="21"/>
    <n v="72"/>
    <n v="93"/>
    <x v="3"/>
    <x v="1"/>
    <x v="0"/>
    <x v="1"/>
    <x v="2"/>
    <x v="0"/>
    <s v="Normal"/>
  </r>
  <r>
    <n v="562"/>
    <d v="2011-01-25T00:00:00"/>
    <n v="1"/>
    <n v="0"/>
    <n v="1"/>
    <x v="14"/>
    <x v="0"/>
    <x v="3"/>
    <n v="2"/>
    <n v="0.3"/>
    <n v="0.33329999999999999"/>
    <n v="0.45"/>
    <n v="0"/>
    <n v="11"/>
    <n v="57"/>
    <n v="68"/>
    <x v="3"/>
    <x v="1"/>
    <x v="0"/>
    <x v="1"/>
    <x v="2"/>
    <x v="1"/>
    <s v="Normal"/>
  </r>
  <r>
    <n v="563"/>
    <d v="2011-01-25T00:00:00"/>
    <n v="1"/>
    <n v="0"/>
    <n v="1"/>
    <x v="15"/>
    <x v="0"/>
    <x v="3"/>
    <n v="2"/>
    <n v="0.32"/>
    <n v="0.34849999999999998"/>
    <n v="0.42"/>
    <n v="0"/>
    <n v="21"/>
    <n v="63"/>
    <n v="84"/>
    <x v="3"/>
    <x v="1"/>
    <x v="0"/>
    <x v="1"/>
    <x v="2"/>
    <x v="1"/>
    <s v="Normal"/>
  </r>
  <r>
    <n v="564"/>
    <d v="2011-01-25T00:00:00"/>
    <n v="1"/>
    <n v="0"/>
    <n v="1"/>
    <x v="16"/>
    <x v="0"/>
    <x v="3"/>
    <n v="2"/>
    <n v="0.32"/>
    <n v="0.34849999999999998"/>
    <n v="0.42"/>
    <n v="0"/>
    <n v="14"/>
    <n v="102"/>
    <n v="116"/>
    <x v="3"/>
    <x v="1"/>
    <x v="0"/>
    <x v="1"/>
    <x v="2"/>
    <x v="1"/>
    <s v="Normal"/>
  </r>
  <r>
    <n v="565"/>
    <d v="2011-01-25T00:00:00"/>
    <n v="1"/>
    <n v="0"/>
    <n v="1"/>
    <x v="17"/>
    <x v="0"/>
    <x v="3"/>
    <n v="1"/>
    <n v="0.3"/>
    <n v="0.33329999999999999"/>
    <n v="0.45"/>
    <n v="0"/>
    <n v="14"/>
    <n v="208"/>
    <n v="222"/>
    <x v="3"/>
    <x v="0"/>
    <x v="1"/>
    <x v="2"/>
    <x v="2"/>
    <x v="1"/>
    <s v="⬆ Spike"/>
  </r>
  <r>
    <n v="566"/>
    <d v="2011-01-25T00:00:00"/>
    <n v="1"/>
    <n v="0"/>
    <n v="1"/>
    <x v="18"/>
    <x v="0"/>
    <x v="3"/>
    <n v="2"/>
    <n v="0.3"/>
    <n v="0.31819999999999998"/>
    <n v="0.49"/>
    <n v="8.9599999999999999E-2"/>
    <n v="7"/>
    <n v="218"/>
    <n v="225"/>
    <x v="3"/>
    <x v="1"/>
    <x v="1"/>
    <x v="2"/>
    <x v="3"/>
    <x v="1"/>
    <s v="⬆ Spike"/>
  </r>
  <r>
    <n v="567"/>
    <d v="2011-01-25T00:00:00"/>
    <n v="1"/>
    <n v="0"/>
    <n v="1"/>
    <x v="19"/>
    <x v="0"/>
    <x v="3"/>
    <n v="2"/>
    <n v="0.26"/>
    <n v="0.2576"/>
    <n v="0.65"/>
    <n v="0.16420000000000001"/>
    <n v="13"/>
    <n v="133"/>
    <n v="146"/>
    <x v="3"/>
    <x v="1"/>
    <x v="1"/>
    <x v="1"/>
    <x v="3"/>
    <x v="0"/>
    <s v="Normal"/>
  </r>
  <r>
    <n v="568"/>
    <d v="2011-01-25T00:00:00"/>
    <n v="1"/>
    <n v="0"/>
    <n v="1"/>
    <x v="20"/>
    <x v="0"/>
    <x v="3"/>
    <n v="1"/>
    <n v="0.24"/>
    <n v="0.2273"/>
    <n v="0.65"/>
    <n v="0.19400000000000001"/>
    <n v="16"/>
    <n v="103"/>
    <n v="119"/>
    <x v="3"/>
    <x v="0"/>
    <x v="0"/>
    <x v="1"/>
    <x v="3"/>
    <x v="0"/>
    <s v="Normal"/>
  </r>
  <r>
    <n v="569"/>
    <d v="2011-01-25T00:00:00"/>
    <n v="1"/>
    <n v="0"/>
    <n v="1"/>
    <x v="21"/>
    <x v="0"/>
    <x v="3"/>
    <n v="1"/>
    <n v="0.24"/>
    <n v="0.2273"/>
    <n v="0.65"/>
    <n v="0.19400000000000001"/>
    <n v="5"/>
    <n v="40"/>
    <n v="45"/>
    <x v="3"/>
    <x v="0"/>
    <x v="0"/>
    <x v="0"/>
    <x v="3"/>
    <x v="0"/>
    <s v="Normal"/>
  </r>
  <r>
    <n v="570"/>
    <d v="2011-01-25T00:00:00"/>
    <n v="1"/>
    <n v="0"/>
    <n v="1"/>
    <x v="22"/>
    <x v="0"/>
    <x v="3"/>
    <n v="1"/>
    <n v="0.22"/>
    <n v="0.2273"/>
    <n v="0.64"/>
    <n v="0.16420000000000001"/>
    <n v="4"/>
    <n v="49"/>
    <n v="53"/>
    <x v="3"/>
    <x v="0"/>
    <x v="0"/>
    <x v="1"/>
    <x v="3"/>
    <x v="0"/>
    <s v="Normal"/>
  </r>
  <r>
    <n v="571"/>
    <d v="2011-01-25T00:00:00"/>
    <n v="1"/>
    <n v="0"/>
    <n v="1"/>
    <x v="23"/>
    <x v="0"/>
    <x v="3"/>
    <n v="2"/>
    <n v="0.22"/>
    <n v="0.2273"/>
    <n v="0.64"/>
    <n v="0.16420000000000001"/>
    <n v="3"/>
    <n v="37"/>
    <n v="40"/>
    <x v="3"/>
    <x v="1"/>
    <x v="0"/>
    <x v="0"/>
    <x v="3"/>
    <x v="0"/>
    <s v="Normal"/>
  </r>
  <r>
    <n v="572"/>
    <d v="2011-01-26T00:00:00"/>
    <n v="1"/>
    <n v="0"/>
    <n v="1"/>
    <x v="0"/>
    <x v="0"/>
    <x v="4"/>
    <n v="2"/>
    <n v="0.22"/>
    <n v="0.2273"/>
    <n v="0.69"/>
    <n v="0.1343"/>
    <n v="3"/>
    <n v="14"/>
    <n v="17"/>
    <x v="4"/>
    <x v="1"/>
    <x v="0"/>
    <x v="0"/>
    <x v="0"/>
    <x v="0"/>
    <s v="Normal"/>
  </r>
  <r>
    <n v="573"/>
    <d v="2011-01-26T00:00:00"/>
    <n v="1"/>
    <n v="0"/>
    <n v="1"/>
    <x v="1"/>
    <x v="0"/>
    <x v="4"/>
    <n v="2"/>
    <n v="0.24"/>
    <n v="0.2424"/>
    <n v="0.65"/>
    <n v="0.1343"/>
    <n v="0"/>
    <n v="5"/>
    <n v="5"/>
    <x v="4"/>
    <x v="1"/>
    <x v="0"/>
    <x v="0"/>
    <x v="0"/>
    <x v="0"/>
    <s v="Normal"/>
  </r>
  <r>
    <n v="574"/>
    <d v="2011-01-26T00:00:00"/>
    <n v="1"/>
    <n v="0"/>
    <n v="1"/>
    <x v="2"/>
    <x v="0"/>
    <x v="4"/>
    <n v="3"/>
    <n v="0.22"/>
    <n v="0.2273"/>
    <n v="0.69"/>
    <n v="0.19400000000000001"/>
    <n v="3"/>
    <n v="7"/>
    <n v="10"/>
    <x v="4"/>
    <x v="2"/>
    <x v="0"/>
    <x v="0"/>
    <x v="0"/>
    <x v="0"/>
    <s v="Normal"/>
  </r>
  <r>
    <n v="575"/>
    <d v="2011-01-26T00:00:00"/>
    <n v="1"/>
    <n v="0"/>
    <n v="1"/>
    <x v="5"/>
    <x v="0"/>
    <x v="4"/>
    <n v="3"/>
    <n v="0.2"/>
    <n v="0.18179999999999999"/>
    <n v="0.86"/>
    <n v="0.28360000000000002"/>
    <n v="0"/>
    <n v="1"/>
    <n v="1"/>
    <x v="4"/>
    <x v="2"/>
    <x v="0"/>
    <x v="0"/>
    <x v="0"/>
    <x v="0"/>
    <s v="Normal"/>
  </r>
  <r>
    <n v="576"/>
    <d v="2011-01-26T00:00:00"/>
    <n v="1"/>
    <n v="0"/>
    <n v="1"/>
    <x v="6"/>
    <x v="0"/>
    <x v="4"/>
    <n v="3"/>
    <n v="0.2"/>
    <n v="0.18179999999999999"/>
    <n v="0.86"/>
    <n v="0.28360000000000002"/>
    <n v="0"/>
    <n v="8"/>
    <n v="8"/>
    <x v="4"/>
    <x v="2"/>
    <x v="0"/>
    <x v="0"/>
    <x v="1"/>
    <x v="0"/>
    <s v="Normal"/>
  </r>
  <r>
    <n v="577"/>
    <d v="2011-01-26T00:00:00"/>
    <n v="1"/>
    <n v="0"/>
    <n v="1"/>
    <x v="7"/>
    <x v="0"/>
    <x v="4"/>
    <n v="3"/>
    <n v="0.22"/>
    <n v="0.21210000000000001"/>
    <n v="0.87"/>
    <n v="0.29849999999999999"/>
    <n v="1"/>
    <n v="29"/>
    <n v="30"/>
    <x v="4"/>
    <x v="2"/>
    <x v="1"/>
    <x v="0"/>
    <x v="1"/>
    <x v="0"/>
    <s v="Normal"/>
  </r>
  <r>
    <n v="578"/>
    <d v="2011-01-26T00:00:00"/>
    <n v="1"/>
    <n v="0"/>
    <n v="1"/>
    <x v="8"/>
    <x v="0"/>
    <x v="4"/>
    <n v="3"/>
    <n v="0.22"/>
    <n v="0.21210000000000001"/>
    <n v="0.87"/>
    <n v="0.29849999999999999"/>
    <n v="3"/>
    <n v="69"/>
    <n v="72"/>
    <x v="4"/>
    <x v="2"/>
    <x v="1"/>
    <x v="1"/>
    <x v="1"/>
    <x v="0"/>
    <s v="Normal"/>
  </r>
  <r>
    <n v="579"/>
    <d v="2011-01-26T00:00:00"/>
    <n v="1"/>
    <n v="0"/>
    <n v="1"/>
    <x v="9"/>
    <x v="0"/>
    <x v="4"/>
    <n v="3"/>
    <n v="0.22"/>
    <n v="0.21210000000000001"/>
    <n v="0.87"/>
    <n v="0.29849999999999999"/>
    <n v="3"/>
    <n v="55"/>
    <n v="58"/>
    <x v="4"/>
    <x v="2"/>
    <x v="1"/>
    <x v="1"/>
    <x v="1"/>
    <x v="0"/>
    <s v="Normal"/>
  </r>
  <r>
    <n v="580"/>
    <d v="2011-01-26T00:00:00"/>
    <n v="1"/>
    <n v="0"/>
    <n v="1"/>
    <x v="10"/>
    <x v="0"/>
    <x v="4"/>
    <n v="3"/>
    <n v="0.22"/>
    <n v="0.21210000000000001"/>
    <n v="0.93"/>
    <n v="0.28360000000000002"/>
    <n v="2"/>
    <n v="26"/>
    <n v="28"/>
    <x v="4"/>
    <x v="2"/>
    <x v="0"/>
    <x v="0"/>
    <x v="1"/>
    <x v="0"/>
    <s v="Normal"/>
  </r>
  <r>
    <n v="581"/>
    <d v="2011-01-26T00:00:00"/>
    <n v="1"/>
    <n v="0"/>
    <n v="1"/>
    <x v="11"/>
    <x v="0"/>
    <x v="4"/>
    <n v="3"/>
    <n v="0.22"/>
    <n v="0.19700000000000001"/>
    <n v="0.93"/>
    <n v="0.32840000000000003"/>
    <n v="6"/>
    <n v="35"/>
    <n v="41"/>
    <x v="4"/>
    <x v="2"/>
    <x v="0"/>
    <x v="0"/>
    <x v="1"/>
    <x v="0"/>
    <s v="Normal"/>
  </r>
  <r>
    <n v="582"/>
    <d v="2011-01-26T00:00:00"/>
    <n v="1"/>
    <n v="0"/>
    <n v="1"/>
    <x v="12"/>
    <x v="0"/>
    <x v="4"/>
    <n v="3"/>
    <n v="0.22"/>
    <n v="0.19700000000000001"/>
    <n v="0.93"/>
    <n v="0.32840000000000003"/>
    <n v="7"/>
    <n v="41"/>
    <n v="48"/>
    <x v="4"/>
    <x v="2"/>
    <x v="0"/>
    <x v="0"/>
    <x v="2"/>
    <x v="0"/>
    <s v="Normal"/>
  </r>
  <r>
    <n v="583"/>
    <d v="2011-01-26T00:00:00"/>
    <n v="1"/>
    <n v="0"/>
    <n v="1"/>
    <x v="13"/>
    <x v="0"/>
    <x v="4"/>
    <n v="3"/>
    <n v="0.22"/>
    <n v="0.19700000000000001"/>
    <n v="0.93"/>
    <n v="0.32840000000000003"/>
    <n v="4"/>
    <n v="43"/>
    <n v="47"/>
    <x v="4"/>
    <x v="2"/>
    <x v="0"/>
    <x v="0"/>
    <x v="2"/>
    <x v="0"/>
    <s v="Normal"/>
  </r>
  <r>
    <n v="584"/>
    <d v="2011-01-26T00:00:00"/>
    <n v="1"/>
    <n v="0"/>
    <n v="1"/>
    <x v="14"/>
    <x v="0"/>
    <x v="4"/>
    <n v="3"/>
    <n v="0.22"/>
    <n v="0.19700000000000001"/>
    <n v="0.93"/>
    <n v="0.35820000000000002"/>
    <n v="0"/>
    <n v="36"/>
    <n v="36"/>
    <x v="4"/>
    <x v="2"/>
    <x v="0"/>
    <x v="0"/>
    <x v="2"/>
    <x v="0"/>
    <s v="Normal"/>
  </r>
  <r>
    <n v="585"/>
    <d v="2011-01-26T00:00:00"/>
    <n v="1"/>
    <n v="0"/>
    <n v="1"/>
    <x v="15"/>
    <x v="0"/>
    <x v="4"/>
    <n v="3"/>
    <n v="0.22"/>
    <n v="0.18179999999999999"/>
    <n v="0.93"/>
    <n v="0.4627"/>
    <n v="1"/>
    <n v="42"/>
    <n v="43"/>
    <x v="4"/>
    <x v="2"/>
    <x v="0"/>
    <x v="0"/>
    <x v="2"/>
    <x v="0"/>
    <s v="Normal"/>
  </r>
  <r>
    <n v="586"/>
    <d v="2011-01-26T00:00:00"/>
    <n v="1"/>
    <n v="0"/>
    <n v="1"/>
    <x v="16"/>
    <x v="0"/>
    <x v="4"/>
    <n v="4"/>
    <n v="0.22"/>
    <n v="0.19700000000000001"/>
    <n v="0.93"/>
    <n v="0.32840000000000003"/>
    <n v="1"/>
    <n v="35"/>
    <n v="36"/>
    <x v="4"/>
    <x v="3"/>
    <x v="0"/>
    <x v="0"/>
    <x v="2"/>
    <x v="0"/>
    <s v="Normal"/>
  </r>
  <r>
    <n v="587"/>
    <d v="2011-01-26T00:00:00"/>
    <n v="1"/>
    <n v="0"/>
    <n v="1"/>
    <x v="17"/>
    <x v="0"/>
    <x v="4"/>
    <n v="3"/>
    <n v="0.2"/>
    <n v="0.18179999999999999"/>
    <n v="0.93"/>
    <n v="0.35820000000000002"/>
    <n v="0"/>
    <n v="26"/>
    <n v="26"/>
    <x v="4"/>
    <x v="2"/>
    <x v="1"/>
    <x v="0"/>
    <x v="2"/>
    <x v="0"/>
    <s v="Normal"/>
  </r>
  <r>
    <n v="588"/>
    <d v="2011-01-27T00:00:00"/>
    <n v="1"/>
    <n v="0"/>
    <n v="1"/>
    <x v="16"/>
    <x v="0"/>
    <x v="5"/>
    <n v="1"/>
    <n v="0.22"/>
    <n v="0.2273"/>
    <n v="0.55000000000000004"/>
    <n v="0.19400000000000001"/>
    <n v="1"/>
    <n v="23"/>
    <n v="24"/>
    <x v="5"/>
    <x v="0"/>
    <x v="0"/>
    <x v="0"/>
    <x v="2"/>
    <x v="0"/>
    <s v="Normal"/>
  </r>
  <r>
    <n v="589"/>
    <d v="2011-01-27T00:00:00"/>
    <n v="1"/>
    <n v="0"/>
    <n v="1"/>
    <x v="17"/>
    <x v="0"/>
    <x v="5"/>
    <n v="1"/>
    <n v="0.22"/>
    <n v="0.2424"/>
    <n v="0.55000000000000004"/>
    <n v="0.1045"/>
    <n v="2"/>
    <n v="82"/>
    <n v="84"/>
    <x v="5"/>
    <x v="0"/>
    <x v="1"/>
    <x v="1"/>
    <x v="2"/>
    <x v="0"/>
    <s v="Normal"/>
  </r>
  <r>
    <n v="590"/>
    <d v="2011-01-27T00:00:00"/>
    <n v="1"/>
    <n v="0"/>
    <n v="1"/>
    <x v="18"/>
    <x v="0"/>
    <x v="5"/>
    <n v="1"/>
    <n v="0.2"/>
    <n v="0.2273"/>
    <n v="0.69"/>
    <n v="8.9599999999999999E-2"/>
    <n v="3"/>
    <n v="101"/>
    <n v="104"/>
    <x v="5"/>
    <x v="0"/>
    <x v="1"/>
    <x v="1"/>
    <x v="3"/>
    <x v="0"/>
    <s v="Normal"/>
  </r>
  <r>
    <n v="591"/>
    <d v="2011-01-27T00:00:00"/>
    <n v="1"/>
    <n v="0"/>
    <n v="1"/>
    <x v="19"/>
    <x v="0"/>
    <x v="5"/>
    <n v="1"/>
    <n v="0.2"/>
    <n v="0.2273"/>
    <n v="0.69"/>
    <n v="8.9599999999999999E-2"/>
    <n v="3"/>
    <n v="76"/>
    <n v="79"/>
    <x v="5"/>
    <x v="0"/>
    <x v="1"/>
    <x v="1"/>
    <x v="3"/>
    <x v="0"/>
    <s v="Normal"/>
  </r>
  <r>
    <n v="592"/>
    <d v="2011-01-27T00:00:00"/>
    <n v="1"/>
    <n v="0"/>
    <n v="1"/>
    <x v="20"/>
    <x v="0"/>
    <x v="5"/>
    <n v="1"/>
    <n v="0.18"/>
    <n v="0.21210000000000001"/>
    <n v="0.74"/>
    <n v="8.9599999999999999E-2"/>
    <n v="4"/>
    <n v="55"/>
    <n v="59"/>
    <x v="5"/>
    <x v="0"/>
    <x v="0"/>
    <x v="1"/>
    <x v="3"/>
    <x v="3"/>
    <s v="Normal"/>
  </r>
  <r>
    <n v="593"/>
    <d v="2011-01-27T00:00:00"/>
    <n v="1"/>
    <n v="0"/>
    <n v="1"/>
    <x v="21"/>
    <x v="0"/>
    <x v="5"/>
    <n v="1"/>
    <n v="0.18"/>
    <n v="0.21210000000000001"/>
    <n v="0.74"/>
    <n v="8.9599999999999999E-2"/>
    <n v="2"/>
    <n v="36"/>
    <n v="38"/>
    <x v="5"/>
    <x v="0"/>
    <x v="0"/>
    <x v="0"/>
    <x v="3"/>
    <x v="3"/>
    <s v="Normal"/>
  </r>
  <r>
    <n v="594"/>
    <d v="2011-01-27T00:00:00"/>
    <n v="1"/>
    <n v="0"/>
    <n v="1"/>
    <x v="22"/>
    <x v="0"/>
    <x v="5"/>
    <n v="1"/>
    <n v="0.18"/>
    <n v="0.21210000000000001"/>
    <n v="0.74"/>
    <n v="8.9599999999999999E-2"/>
    <n v="0"/>
    <n v="27"/>
    <n v="27"/>
    <x v="5"/>
    <x v="0"/>
    <x v="0"/>
    <x v="0"/>
    <x v="3"/>
    <x v="3"/>
    <s v="Normal"/>
  </r>
  <r>
    <n v="595"/>
    <d v="2011-01-27T00:00:00"/>
    <n v="1"/>
    <n v="0"/>
    <n v="1"/>
    <x v="23"/>
    <x v="0"/>
    <x v="5"/>
    <n v="1"/>
    <n v="0.18"/>
    <n v="0.19700000000000001"/>
    <n v="0.8"/>
    <n v="0.16420000000000001"/>
    <n v="0"/>
    <n v="16"/>
    <n v="16"/>
    <x v="5"/>
    <x v="0"/>
    <x v="0"/>
    <x v="0"/>
    <x v="3"/>
    <x v="3"/>
    <s v="Normal"/>
  </r>
  <r>
    <n v="596"/>
    <d v="2011-01-28T00:00:00"/>
    <n v="1"/>
    <n v="0"/>
    <n v="1"/>
    <x v="0"/>
    <x v="0"/>
    <x v="6"/>
    <n v="2"/>
    <n v="0.2"/>
    <n v="0.21210000000000001"/>
    <n v="0.75"/>
    <n v="0.1343"/>
    <n v="0"/>
    <n v="9"/>
    <n v="9"/>
    <x v="6"/>
    <x v="1"/>
    <x v="0"/>
    <x v="0"/>
    <x v="0"/>
    <x v="0"/>
    <s v="Normal"/>
  </r>
  <r>
    <n v="597"/>
    <d v="2011-01-28T00:00:00"/>
    <n v="1"/>
    <n v="0"/>
    <n v="1"/>
    <x v="1"/>
    <x v="0"/>
    <x v="6"/>
    <n v="2"/>
    <n v="0.2"/>
    <n v="0.21210000000000001"/>
    <n v="0.75"/>
    <n v="0.1343"/>
    <n v="1"/>
    <n v="2"/>
    <n v="3"/>
    <x v="6"/>
    <x v="1"/>
    <x v="0"/>
    <x v="0"/>
    <x v="0"/>
    <x v="0"/>
    <s v="Normal"/>
  </r>
  <r>
    <n v="598"/>
    <d v="2011-01-28T00:00:00"/>
    <n v="1"/>
    <n v="0"/>
    <n v="1"/>
    <x v="2"/>
    <x v="0"/>
    <x v="6"/>
    <n v="2"/>
    <n v="0.2"/>
    <n v="0.21210000000000001"/>
    <n v="0.75"/>
    <n v="0.16420000000000001"/>
    <n v="0"/>
    <n v="2"/>
    <n v="2"/>
    <x v="6"/>
    <x v="1"/>
    <x v="0"/>
    <x v="0"/>
    <x v="0"/>
    <x v="0"/>
    <s v="Normal"/>
  </r>
  <r>
    <n v="599"/>
    <d v="2011-01-28T00:00:00"/>
    <n v="1"/>
    <n v="0"/>
    <n v="1"/>
    <x v="3"/>
    <x v="0"/>
    <x v="6"/>
    <n v="2"/>
    <n v="0.2"/>
    <n v="0.2273"/>
    <n v="0.75"/>
    <n v="0.1045"/>
    <n v="1"/>
    <n v="0"/>
    <n v="1"/>
    <x v="6"/>
    <x v="1"/>
    <x v="0"/>
    <x v="0"/>
    <x v="0"/>
    <x v="0"/>
    <s v="Normal"/>
  </r>
  <r>
    <n v="600"/>
    <d v="2011-01-28T00:00:00"/>
    <n v="1"/>
    <n v="0"/>
    <n v="1"/>
    <x v="5"/>
    <x v="0"/>
    <x v="6"/>
    <n v="2"/>
    <n v="0.18"/>
    <n v="0.21210000000000001"/>
    <n v="0.8"/>
    <n v="0.1045"/>
    <n v="0"/>
    <n v="4"/>
    <n v="4"/>
    <x v="6"/>
    <x v="1"/>
    <x v="0"/>
    <x v="0"/>
    <x v="0"/>
    <x v="3"/>
    <s v="Normal"/>
  </r>
  <r>
    <n v="601"/>
    <d v="2011-01-28T00:00:00"/>
    <n v="1"/>
    <n v="0"/>
    <n v="1"/>
    <x v="6"/>
    <x v="0"/>
    <x v="6"/>
    <n v="2"/>
    <n v="0.18"/>
    <n v="0.19700000000000001"/>
    <n v="0.8"/>
    <n v="0.1343"/>
    <n v="0"/>
    <n v="16"/>
    <n v="16"/>
    <x v="6"/>
    <x v="1"/>
    <x v="0"/>
    <x v="0"/>
    <x v="1"/>
    <x v="3"/>
    <s v="Normal"/>
  </r>
  <r>
    <n v="602"/>
    <d v="2011-01-28T00:00:00"/>
    <n v="1"/>
    <n v="0"/>
    <n v="1"/>
    <x v="7"/>
    <x v="0"/>
    <x v="6"/>
    <n v="2"/>
    <n v="0.16"/>
    <n v="0.19700000000000001"/>
    <n v="0.86"/>
    <n v="8.9599999999999999E-2"/>
    <n v="2"/>
    <n v="58"/>
    <n v="60"/>
    <x v="6"/>
    <x v="1"/>
    <x v="1"/>
    <x v="1"/>
    <x v="1"/>
    <x v="3"/>
    <s v="Normal"/>
  </r>
  <r>
    <n v="603"/>
    <d v="2011-01-28T00:00:00"/>
    <n v="1"/>
    <n v="0"/>
    <n v="1"/>
    <x v="8"/>
    <x v="0"/>
    <x v="6"/>
    <n v="2"/>
    <n v="0.16"/>
    <n v="0.19700000000000001"/>
    <n v="0.86"/>
    <n v="8.9599999999999999E-2"/>
    <n v="2"/>
    <n v="155"/>
    <n v="157"/>
    <x v="6"/>
    <x v="1"/>
    <x v="1"/>
    <x v="2"/>
    <x v="1"/>
    <x v="3"/>
    <s v="Normal"/>
  </r>
  <r>
    <n v="604"/>
    <d v="2011-01-28T00:00:00"/>
    <n v="1"/>
    <n v="0"/>
    <n v="1"/>
    <x v="9"/>
    <x v="0"/>
    <x v="6"/>
    <n v="3"/>
    <n v="0.18"/>
    <n v="0.21210000000000001"/>
    <n v="0.86"/>
    <n v="8.9599999999999999E-2"/>
    <n v="6"/>
    <n v="95"/>
    <n v="101"/>
    <x v="6"/>
    <x v="2"/>
    <x v="1"/>
    <x v="1"/>
    <x v="1"/>
    <x v="3"/>
    <s v="Normal"/>
  </r>
  <r>
    <n v="605"/>
    <d v="2011-01-28T00:00:00"/>
    <n v="1"/>
    <n v="0"/>
    <n v="1"/>
    <x v="10"/>
    <x v="0"/>
    <x v="6"/>
    <n v="3"/>
    <n v="0.18"/>
    <n v="0.21210000000000001"/>
    <n v="0.86"/>
    <n v="0.1045"/>
    <n v="0"/>
    <n v="49"/>
    <n v="49"/>
    <x v="6"/>
    <x v="2"/>
    <x v="0"/>
    <x v="0"/>
    <x v="1"/>
    <x v="3"/>
    <s v="Normal"/>
  </r>
  <r>
    <n v="606"/>
    <d v="2011-01-28T00:00:00"/>
    <n v="1"/>
    <n v="0"/>
    <n v="1"/>
    <x v="11"/>
    <x v="0"/>
    <x v="6"/>
    <n v="3"/>
    <n v="0.18"/>
    <n v="0.21210000000000001"/>
    <n v="0.93"/>
    <n v="0.1045"/>
    <n v="0"/>
    <n v="30"/>
    <n v="30"/>
    <x v="6"/>
    <x v="2"/>
    <x v="0"/>
    <x v="0"/>
    <x v="1"/>
    <x v="3"/>
    <s v="Normal"/>
  </r>
  <r>
    <n v="607"/>
    <d v="2011-01-28T00:00:00"/>
    <n v="1"/>
    <n v="0"/>
    <n v="1"/>
    <x v="12"/>
    <x v="0"/>
    <x v="6"/>
    <n v="3"/>
    <n v="0.18"/>
    <n v="0.21210000000000001"/>
    <n v="0.93"/>
    <n v="0.1045"/>
    <n v="1"/>
    <n v="28"/>
    <n v="29"/>
    <x v="6"/>
    <x v="2"/>
    <x v="0"/>
    <x v="0"/>
    <x v="2"/>
    <x v="3"/>
    <s v="Normal"/>
  </r>
  <r>
    <n v="608"/>
    <d v="2011-01-28T00:00:00"/>
    <n v="1"/>
    <n v="0"/>
    <n v="1"/>
    <x v="13"/>
    <x v="0"/>
    <x v="6"/>
    <n v="3"/>
    <n v="0.18"/>
    <n v="0.21210000000000001"/>
    <n v="0.93"/>
    <n v="0.1045"/>
    <n v="0"/>
    <n v="31"/>
    <n v="31"/>
    <x v="6"/>
    <x v="2"/>
    <x v="0"/>
    <x v="0"/>
    <x v="2"/>
    <x v="3"/>
    <s v="Normal"/>
  </r>
  <r>
    <n v="609"/>
    <d v="2011-01-28T00:00:00"/>
    <n v="1"/>
    <n v="0"/>
    <n v="1"/>
    <x v="14"/>
    <x v="0"/>
    <x v="6"/>
    <n v="3"/>
    <n v="0.22"/>
    <n v="0.2727"/>
    <n v="0.8"/>
    <n v="0"/>
    <n v="2"/>
    <n v="36"/>
    <n v="38"/>
    <x v="6"/>
    <x v="2"/>
    <x v="0"/>
    <x v="0"/>
    <x v="2"/>
    <x v="0"/>
    <s v="Normal"/>
  </r>
  <r>
    <n v="610"/>
    <d v="2011-01-28T00:00:00"/>
    <n v="1"/>
    <n v="0"/>
    <n v="1"/>
    <x v="15"/>
    <x v="0"/>
    <x v="6"/>
    <n v="2"/>
    <n v="0.2"/>
    <n v="0.2576"/>
    <n v="0.86"/>
    <n v="0"/>
    <n v="1"/>
    <n v="40"/>
    <n v="41"/>
    <x v="6"/>
    <x v="1"/>
    <x v="0"/>
    <x v="0"/>
    <x v="2"/>
    <x v="0"/>
    <s v="Normal"/>
  </r>
  <r>
    <n v="620"/>
    <d v="2011-01-29T00:00:00"/>
    <n v="1"/>
    <n v="0"/>
    <n v="1"/>
    <x v="1"/>
    <x v="0"/>
    <x v="0"/>
    <n v="1"/>
    <n v="0.22"/>
    <n v="0.2273"/>
    <n v="0.64"/>
    <n v="0.19400000000000001"/>
    <n v="0"/>
    <n v="20"/>
    <n v="20"/>
    <x v="0"/>
    <x v="0"/>
    <x v="0"/>
    <x v="0"/>
    <x v="0"/>
    <x v="0"/>
    <s v="Normal"/>
  </r>
  <r>
    <n v="621"/>
    <d v="2011-01-29T00:00:00"/>
    <n v="1"/>
    <n v="0"/>
    <n v="1"/>
    <x v="2"/>
    <x v="0"/>
    <x v="0"/>
    <n v="1"/>
    <n v="0.22"/>
    <n v="0.2273"/>
    <n v="0.64"/>
    <n v="0.16420000000000001"/>
    <n v="0"/>
    <n v="15"/>
    <n v="15"/>
    <x v="0"/>
    <x v="0"/>
    <x v="0"/>
    <x v="0"/>
    <x v="0"/>
    <x v="0"/>
    <s v="Normal"/>
  </r>
  <r>
    <n v="622"/>
    <d v="2011-01-29T00:00:00"/>
    <n v="1"/>
    <n v="0"/>
    <n v="1"/>
    <x v="3"/>
    <x v="0"/>
    <x v="0"/>
    <n v="1"/>
    <n v="0.2"/>
    <n v="0.21210000000000001"/>
    <n v="0.64"/>
    <n v="0.1343"/>
    <n v="3"/>
    <n v="5"/>
    <n v="8"/>
    <x v="0"/>
    <x v="0"/>
    <x v="0"/>
    <x v="0"/>
    <x v="0"/>
    <x v="0"/>
    <s v="Normal"/>
  </r>
  <r>
    <n v="623"/>
    <d v="2011-01-29T00:00:00"/>
    <n v="1"/>
    <n v="0"/>
    <n v="1"/>
    <x v="4"/>
    <x v="0"/>
    <x v="0"/>
    <n v="1"/>
    <n v="0.16"/>
    <n v="0.18179999999999999"/>
    <n v="0.69"/>
    <n v="0.1045"/>
    <n v="1"/>
    <n v="2"/>
    <n v="3"/>
    <x v="0"/>
    <x v="0"/>
    <x v="0"/>
    <x v="0"/>
    <x v="0"/>
    <x v="3"/>
    <s v="Normal"/>
  </r>
  <r>
    <n v="624"/>
    <d v="2011-01-29T00:00:00"/>
    <n v="1"/>
    <n v="0"/>
    <n v="1"/>
    <x v="6"/>
    <x v="0"/>
    <x v="0"/>
    <n v="1"/>
    <n v="0.16"/>
    <n v="0.18179999999999999"/>
    <n v="0.64"/>
    <n v="0.1343"/>
    <n v="0"/>
    <n v="2"/>
    <n v="2"/>
    <x v="0"/>
    <x v="0"/>
    <x v="0"/>
    <x v="0"/>
    <x v="1"/>
    <x v="3"/>
    <s v="Normal"/>
  </r>
  <r>
    <n v="625"/>
    <d v="2011-01-29T00:00:00"/>
    <n v="1"/>
    <n v="0"/>
    <n v="1"/>
    <x v="7"/>
    <x v="0"/>
    <x v="0"/>
    <n v="1"/>
    <n v="0.16"/>
    <n v="0.18179999999999999"/>
    <n v="0.59"/>
    <n v="0.1045"/>
    <n v="1"/>
    <n v="4"/>
    <n v="5"/>
    <x v="0"/>
    <x v="0"/>
    <x v="1"/>
    <x v="0"/>
    <x v="1"/>
    <x v="3"/>
    <s v="Normal"/>
  </r>
  <r>
    <n v="626"/>
    <d v="2011-01-29T00:00:00"/>
    <n v="1"/>
    <n v="0"/>
    <n v="1"/>
    <x v="8"/>
    <x v="0"/>
    <x v="0"/>
    <n v="1"/>
    <n v="0.18"/>
    <n v="0.19700000000000001"/>
    <n v="0.55000000000000004"/>
    <n v="0.16420000000000001"/>
    <n v="3"/>
    <n v="31"/>
    <n v="34"/>
    <x v="0"/>
    <x v="0"/>
    <x v="1"/>
    <x v="0"/>
    <x v="1"/>
    <x v="3"/>
    <s v="Normal"/>
  </r>
  <r>
    <n v="627"/>
    <d v="2011-01-29T00:00:00"/>
    <n v="1"/>
    <n v="0"/>
    <n v="1"/>
    <x v="9"/>
    <x v="0"/>
    <x v="0"/>
    <n v="1"/>
    <n v="0.18"/>
    <n v="0.21210000000000001"/>
    <n v="0.59"/>
    <n v="8.9599999999999999E-2"/>
    <n v="0"/>
    <n v="34"/>
    <n v="34"/>
    <x v="0"/>
    <x v="0"/>
    <x v="1"/>
    <x v="0"/>
    <x v="1"/>
    <x v="3"/>
    <s v="Normal"/>
  </r>
  <r>
    <n v="628"/>
    <d v="2011-01-29T00:00:00"/>
    <n v="1"/>
    <n v="0"/>
    <n v="1"/>
    <x v="10"/>
    <x v="0"/>
    <x v="0"/>
    <n v="2"/>
    <n v="0.18"/>
    <n v="0.21210000000000001"/>
    <n v="0.64"/>
    <n v="0.1045"/>
    <n v="4"/>
    <n v="51"/>
    <n v="55"/>
    <x v="0"/>
    <x v="1"/>
    <x v="0"/>
    <x v="1"/>
    <x v="1"/>
    <x v="3"/>
    <s v="Normal"/>
  </r>
  <r>
    <n v="629"/>
    <d v="2011-01-29T00:00:00"/>
    <n v="1"/>
    <n v="0"/>
    <n v="1"/>
    <x v="11"/>
    <x v="0"/>
    <x v="0"/>
    <n v="2"/>
    <n v="0.18"/>
    <n v="0.19700000000000001"/>
    <n v="0.64"/>
    <n v="0.1343"/>
    <n v="4"/>
    <n v="60"/>
    <n v="64"/>
    <x v="0"/>
    <x v="1"/>
    <x v="0"/>
    <x v="1"/>
    <x v="1"/>
    <x v="3"/>
    <s v="Normal"/>
  </r>
  <r>
    <n v="630"/>
    <d v="2011-01-29T00:00:00"/>
    <n v="1"/>
    <n v="0"/>
    <n v="1"/>
    <x v="12"/>
    <x v="0"/>
    <x v="0"/>
    <n v="2"/>
    <n v="0.2"/>
    <n v="0.19700000000000001"/>
    <n v="0.59"/>
    <n v="0.19400000000000001"/>
    <n v="12"/>
    <n v="66"/>
    <n v="78"/>
    <x v="0"/>
    <x v="1"/>
    <x v="0"/>
    <x v="1"/>
    <x v="2"/>
    <x v="0"/>
    <s v="Normal"/>
  </r>
  <r>
    <n v="631"/>
    <d v="2011-01-29T00:00:00"/>
    <n v="1"/>
    <n v="0"/>
    <n v="1"/>
    <x v="13"/>
    <x v="0"/>
    <x v="0"/>
    <n v="2"/>
    <n v="0.22"/>
    <n v="0.2273"/>
    <n v="0.55000000000000004"/>
    <n v="0.16420000000000001"/>
    <n v="9"/>
    <n v="56"/>
    <n v="65"/>
    <x v="0"/>
    <x v="1"/>
    <x v="0"/>
    <x v="1"/>
    <x v="2"/>
    <x v="0"/>
    <s v="Normal"/>
  </r>
  <r>
    <n v="632"/>
    <d v="2011-01-29T00:00:00"/>
    <n v="1"/>
    <n v="0"/>
    <n v="1"/>
    <x v="14"/>
    <x v="0"/>
    <x v="0"/>
    <n v="2"/>
    <n v="0.22"/>
    <n v="0.2273"/>
    <n v="0.6"/>
    <n v="0.1343"/>
    <n v="10"/>
    <n v="89"/>
    <n v="99"/>
    <x v="0"/>
    <x v="1"/>
    <x v="0"/>
    <x v="1"/>
    <x v="2"/>
    <x v="0"/>
    <s v="Normal"/>
  </r>
  <r>
    <n v="633"/>
    <d v="2011-01-29T00:00:00"/>
    <n v="1"/>
    <n v="0"/>
    <n v="1"/>
    <x v="15"/>
    <x v="0"/>
    <x v="0"/>
    <n v="1"/>
    <n v="0.22"/>
    <n v="0.21210000000000001"/>
    <n v="0.69"/>
    <n v="0.25369999999999998"/>
    <n v="22"/>
    <n v="98"/>
    <n v="120"/>
    <x v="0"/>
    <x v="0"/>
    <x v="0"/>
    <x v="1"/>
    <x v="2"/>
    <x v="0"/>
    <s v="Normal"/>
  </r>
  <r>
    <n v="634"/>
    <d v="2011-01-29T00:00:00"/>
    <n v="1"/>
    <n v="0"/>
    <n v="1"/>
    <x v="16"/>
    <x v="0"/>
    <x v="0"/>
    <n v="1"/>
    <n v="0.24"/>
    <n v="0.2424"/>
    <n v="0.6"/>
    <n v="0.16420000000000001"/>
    <n v="19"/>
    <n v="88"/>
    <n v="107"/>
    <x v="0"/>
    <x v="0"/>
    <x v="0"/>
    <x v="1"/>
    <x v="2"/>
    <x v="0"/>
    <s v="Normal"/>
  </r>
  <r>
    <n v="635"/>
    <d v="2011-01-29T00:00:00"/>
    <n v="1"/>
    <n v="0"/>
    <n v="1"/>
    <x v="17"/>
    <x v="0"/>
    <x v="0"/>
    <n v="1"/>
    <n v="0.24"/>
    <n v="0.28789999999999999"/>
    <n v="0.6"/>
    <n v="0"/>
    <n v="9"/>
    <n v="82"/>
    <n v="91"/>
    <x v="0"/>
    <x v="0"/>
    <x v="1"/>
    <x v="1"/>
    <x v="2"/>
    <x v="0"/>
    <s v="Normal"/>
  </r>
  <r>
    <n v="636"/>
    <d v="2011-01-29T00:00:00"/>
    <n v="1"/>
    <n v="0"/>
    <n v="1"/>
    <x v="18"/>
    <x v="0"/>
    <x v="0"/>
    <n v="1"/>
    <n v="0.22"/>
    <n v="0.2273"/>
    <n v="0.69"/>
    <n v="0.1343"/>
    <n v="9"/>
    <n v="59"/>
    <n v="68"/>
    <x v="0"/>
    <x v="0"/>
    <x v="1"/>
    <x v="1"/>
    <x v="3"/>
    <x v="0"/>
    <s v="Normal"/>
  </r>
  <r>
    <n v="637"/>
    <d v="2011-01-29T00:00:00"/>
    <n v="1"/>
    <n v="0"/>
    <n v="1"/>
    <x v="19"/>
    <x v="0"/>
    <x v="0"/>
    <n v="2"/>
    <n v="0.22"/>
    <n v="0.21210000000000001"/>
    <n v="0.69"/>
    <n v="0.25369999999999998"/>
    <n v="6"/>
    <n v="52"/>
    <n v="58"/>
    <x v="0"/>
    <x v="1"/>
    <x v="1"/>
    <x v="1"/>
    <x v="3"/>
    <x v="0"/>
    <s v="Normal"/>
  </r>
  <r>
    <n v="638"/>
    <d v="2011-01-29T00:00:00"/>
    <n v="1"/>
    <n v="0"/>
    <n v="1"/>
    <x v="20"/>
    <x v="0"/>
    <x v="0"/>
    <n v="1"/>
    <n v="0.18"/>
    <n v="0.21210000000000001"/>
    <n v="0.74"/>
    <n v="8.9599999999999999E-2"/>
    <n v="1"/>
    <n v="42"/>
    <n v="43"/>
    <x v="0"/>
    <x v="0"/>
    <x v="0"/>
    <x v="0"/>
    <x v="3"/>
    <x v="3"/>
    <s v="Normal"/>
  </r>
  <r>
    <n v="639"/>
    <d v="2011-01-29T00:00:00"/>
    <n v="1"/>
    <n v="0"/>
    <n v="1"/>
    <x v="21"/>
    <x v="0"/>
    <x v="0"/>
    <n v="1"/>
    <n v="0.18"/>
    <n v="0.21210000000000001"/>
    <n v="0.74"/>
    <n v="8.9599999999999999E-2"/>
    <n v="1"/>
    <n v="35"/>
    <n v="36"/>
    <x v="0"/>
    <x v="0"/>
    <x v="0"/>
    <x v="0"/>
    <x v="3"/>
    <x v="3"/>
    <s v="Normal"/>
  </r>
  <r>
    <n v="640"/>
    <d v="2011-01-29T00:00:00"/>
    <n v="1"/>
    <n v="0"/>
    <n v="1"/>
    <x v="22"/>
    <x v="0"/>
    <x v="0"/>
    <n v="1"/>
    <n v="0.16"/>
    <n v="0.19700000000000001"/>
    <n v="0.8"/>
    <n v="8.9599999999999999E-2"/>
    <n v="4"/>
    <n v="28"/>
    <n v="32"/>
    <x v="0"/>
    <x v="0"/>
    <x v="0"/>
    <x v="0"/>
    <x v="3"/>
    <x v="3"/>
    <s v="Normal"/>
  </r>
  <r>
    <n v="641"/>
    <d v="2011-01-29T00:00:00"/>
    <n v="1"/>
    <n v="0"/>
    <n v="1"/>
    <x v="23"/>
    <x v="0"/>
    <x v="0"/>
    <n v="1"/>
    <n v="0.16"/>
    <n v="0.19700000000000001"/>
    <n v="0.8"/>
    <n v="8.9599999999999999E-2"/>
    <n v="3"/>
    <n v="30"/>
    <n v="33"/>
    <x v="0"/>
    <x v="0"/>
    <x v="0"/>
    <x v="0"/>
    <x v="3"/>
    <x v="3"/>
    <s v="Normal"/>
  </r>
  <r>
    <n v="642"/>
    <d v="2011-01-30T00:00:00"/>
    <n v="1"/>
    <n v="0"/>
    <n v="1"/>
    <x v="0"/>
    <x v="0"/>
    <x v="1"/>
    <n v="1"/>
    <n v="0.16"/>
    <n v="0.18179999999999999"/>
    <n v="0.8"/>
    <n v="0.1045"/>
    <n v="0"/>
    <n v="33"/>
    <n v="33"/>
    <x v="1"/>
    <x v="0"/>
    <x v="0"/>
    <x v="0"/>
    <x v="0"/>
    <x v="3"/>
    <s v="Normal"/>
  </r>
  <r>
    <n v="643"/>
    <d v="2011-01-30T00:00:00"/>
    <n v="1"/>
    <n v="0"/>
    <n v="1"/>
    <x v="1"/>
    <x v="0"/>
    <x v="1"/>
    <n v="1"/>
    <n v="0.14000000000000001"/>
    <n v="0.21210000000000001"/>
    <n v="0.8"/>
    <n v="0"/>
    <n v="7"/>
    <n v="22"/>
    <n v="29"/>
    <x v="1"/>
    <x v="0"/>
    <x v="0"/>
    <x v="0"/>
    <x v="0"/>
    <x v="3"/>
    <s v="Normal"/>
  </r>
  <r>
    <n v="644"/>
    <d v="2011-01-30T00:00:00"/>
    <n v="1"/>
    <n v="0"/>
    <n v="1"/>
    <x v="2"/>
    <x v="0"/>
    <x v="1"/>
    <n v="1"/>
    <n v="0.16"/>
    <n v="0.2273"/>
    <n v="0.8"/>
    <n v="0"/>
    <n v="1"/>
    <n v="10"/>
    <n v="11"/>
    <x v="1"/>
    <x v="0"/>
    <x v="0"/>
    <x v="0"/>
    <x v="0"/>
    <x v="3"/>
    <s v="Normal"/>
  </r>
  <r>
    <n v="645"/>
    <d v="2011-01-30T00:00:00"/>
    <n v="1"/>
    <n v="0"/>
    <n v="1"/>
    <x v="3"/>
    <x v="0"/>
    <x v="1"/>
    <n v="1"/>
    <n v="0.14000000000000001"/>
    <n v="0.21210000000000001"/>
    <n v="0.93"/>
    <n v="0"/>
    <n v="1"/>
    <n v="7"/>
    <n v="8"/>
    <x v="1"/>
    <x v="0"/>
    <x v="0"/>
    <x v="0"/>
    <x v="0"/>
    <x v="3"/>
    <s v="Normal"/>
  </r>
  <r>
    <n v="646"/>
    <d v="2011-01-30T00:00:00"/>
    <n v="1"/>
    <n v="0"/>
    <n v="1"/>
    <x v="4"/>
    <x v="0"/>
    <x v="1"/>
    <n v="1"/>
    <n v="0.14000000000000001"/>
    <n v="0.21210000000000001"/>
    <n v="0.93"/>
    <n v="0"/>
    <n v="0"/>
    <n v="1"/>
    <n v="1"/>
    <x v="1"/>
    <x v="0"/>
    <x v="0"/>
    <x v="0"/>
    <x v="0"/>
    <x v="3"/>
    <s v="Normal"/>
  </r>
  <r>
    <n v="647"/>
    <d v="2011-01-30T00:00:00"/>
    <n v="1"/>
    <n v="0"/>
    <n v="1"/>
    <x v="5"/>
    <x v="0"/>
    <x v="1"/>
    <n v="1"/>
    <n v="0.14000000000000001"/>
    <n v="0.21210000000000001"/>
    <n v="0.86"/>
    <n v="0"/>
    <n v="0"/>
    <n v="3"/>
    <n v="3"/>
    <x v="1"/>
    <x v="0"/>
    <x v="0"/>
    <x v="0"/>
    <x v="0"/>
    <x v="3"/>
    <s v="Normal"/>
  </r>
  <r>
    <n v="648"/>
    <d v="2011-01-30T00:00:00"/>
    <n v="1"/>
    <n v="0"/>
    <n v="1"/>
    <x v="7"/>
    <x v="0"/>
    <x v="1"/>
    <n v="1"/>
    <n v="0.14000000000000001"/>
    <n v="0.21210000000000001"/>
    <n v="0.86"/>
    <n v="0"/>
    <n v="0"/>
    <n v="3"/>
    <n v="3"/>
    <x v="1"/>
    <x v="0"/>
    <x v="1"/>
    <x v="0"/>
    <x v="1"/>
    <x v="3"/>
    <s v="Normal"/>
  </r>
  <r>
    <n v="649"/>
    <d v="2011-01-30T00:00:00"/>
    <n v="1"/>
    <n v="0"/>
    <n v="1"/>
    <x v="8"/>
    <x v="0"/>
    <x v="1"/>
    <n v="2"/>
    <n v="0.14000000000000001"/>
    <n v="0.21210000000000001"/>
    <n v="0.86"/>
    <n v="0"/>
    <n v="1"/>
    <n v="11"/>
    <n v="12"/>
    <x v="1"/>
    <x v="1"/>
    <x v="1"/>
    <x v="0"/>
    <x v="1"/>
    <x v="3"/>
    <s v="Normal"/>
  </r>
  <r>
    <n v="650"/>
    <d v="2011-01-30T00:00:00"/>
    <n v="1"/>
    <n v="0"/>
    <n v="1"/>
    <x v="9"/>
    <x v="0"/>
    <x v="1"/>
    <n v="2"/>
    <n v="0.16"/>
    <n v="0.2273"/>
    <n v="0.8"/>
    <n v="0"/>
    <n v="4"/>
    <n v="34"/>
    <n v="38"/>
    <x v="1"/>
    <x v="1"/>
    <x v="1"/>
    <x v="0"/>
    <x v="1"/>
    <x v="3"/>
    <s v="Normal"/>
  </r>
  <r>
    <n v="651"/>
    <d v="2011-01-30T00:00:00"/>
    <n v="1"/>
    <n v="0"/>
    <n v="1"/>
    <x v="10"/>
    <x v="0"/>
    <x v="1"/>
    <n v="2"/>
    <n v="0.18"/>
    <n v="0.2424"/>
    <n v="0.8"/>
    <n v="0"/>
    <n v="7"/>
    <n v="57"/>
    <n v="64"/>
    <x v="1"/>
    <x v="1"/>
    <x v="0"/>
    <x v="1"/>
    <x v="1"/>
    <x v="3"/>
    <s v="Normal"/>
  </r>
  <r>
    <n v="652"/>
    <d v="2011-01-30T00:00:00"/>
    <n v="1"/>
    <n v="0"/>
    <n v="1"/>
    <x v="11"/>
    <x v="0"/>
    <x v="1"/>
    <n v="1"/>
    <n v="0.22"/>
    <n v="0.2727"/>
    <n v="0.75"/>
    <n v="0"/>
    <n v="9"/>
    <n v="50"/>
    <n v="59"/>
    <x v="1"/>
    <x v="0"/>
    <x v="0"/>
    <x v="1"/>
    <x v="1"/>
    <x v="0"/>
    <s v="Normal"/>
  </r>
  <r>
    <n v="653"/>
    <d v="2011-01-30T00:00:00"/>
    <n v="1"/>
    <n v="0"/>
    <n v="1"/>
    <x v="12"/>
    <x v="0"/>
    <x v="1"/>
    <n v="1"/>
    <n v="0.3"/>
    <n v="0.31819999999999998"/>
    <n v="0.52"/>
    <n v="0.1045"/>
    <n v="10"/>
    <n v="87"/>
    <n v="97"/>
    <x v="1"/>
    <x v="0"/>
    <x v="0"/>
    <x v="1"/>
    <x v="2"/>
    <x v="1"/>
    <s v="Normal"/>
  </r>
  <r>
    <n v="654"/>
    <d v="2011-01-30T00:00:00"/>
    <n v="1"/>
    <n v="0"/>
    <n v="1"/>
    <x v="13"/>
    <x v="0"/>
    <x v="1"/>
    <n v="1"/>
    <n v="0.28000000000000003"/>
    <n v="0.28789999999999999"/>
    <n v="0.61"/>
    <n v="0.1045"/>
    <n v="13"/>
    <n v="71"/>
    <n v="84"/>
    <x v="1"/>
    <x v="0"/>
    <x v="0"/>
    <x v="1"/>
    <x v="2"/>
    <x v="0"/>
    <s v="Normal"/>
  </r>
  <r>
    <n v="655"/>
    <d v="2011-01-30T00:00:00"/>
    <n v="1"/>
    <n v="0"/>
    <n v="1"/>
    <x v="14"/>
    <x v="0"/>
    <x v="1"/>
    <n v="1"/>
    <n v="0.28000000000000003"/>
    <n v="0.30299999999999999"/>
    <n v="0.61"/>
    <n v="8.9599999999999999E-2"/>
    <n v="18"/>
    <n v="104"/>
    <n v="122"/>
    <x v="1"/>
    <x v="0"/>
    <x v="0"/>
    <x v="1"/>
    <x v="2"/>
    <x v="0"/>
    <s v="Normal"/>
  </r>
  <r>
    <n v="656"/>
    <d v="2011-01-30T00:00:00"/>
    <n v="1"/>
    <n v="0"/>
    <n v="1"/>
    <x v="15"/>
    <x v="0"/>
    <x v="1"/>
    <n v="1"/>
    <n v="0.3"/>
    <n v="0.33329999999999999"/>
    <n v="0.56000000000000005"/>
    <n v="0"/>
    <n v="14"/>
    <n v="95"/>
    <n v="109"/>
    <x v="1"/>
    <x v="0"/>
    <x v="0"/>
    <x v="1"/>
    <x v="2"/>
    <x v="1"/>
    <s v="Normal"/>
  </r>
  <r>
    <n v="657"/>
    <d v="2011-01-30T00:00:00"/>
    <n v="1"/>
    <n v="0"/>
    <n v="1"/>
    <x v="16"/>
    <x v="0"/>
    <x v="1"/>
    <n v="1"/>
    <n v="0.3"/>
    <n v="0.33329999999999999"/>
    <n v="0.56000000000000005"/>
    <n v="0"/>
    <n v="19"/>
    <n v="104"/>
    <n v="123"/>
    <x v="1"/>
    <x v="0"/>
    <x v="0"/>
    <x v="1"/>
    <x v="2"/>
    <x v="1"/>
    <s v="Normal"/>
  </r>
  <r>
    <n v="658"/>
    <d v="2011-01-30T00:00:00"/>
    <n v="1"/>
    <n v="0"/>
    <n v="1"/>
    <x v="17"/>
    <x v="0"/>
    <x v="1"/>
    <n v="1"/>
    <n v="0.3"/>
    <n v="0.28789999999999999"/>
    <n v="0.56000000000000005"/>
    <n v="0.19400000000000001"/>
    <n v="6"/>
    <n v="71"/>
    <n v="77"/>
    <x v="1"/>
    <x v="0"/>
    <x v="1"/>
    <x v="1"/>
    <x v="2"/>
    <x v="1"/>
    <s v="Normal"/>
  </r>
  <r>
    <n v="659"/>
    <d v="2011-01-30T00:00:00"/>
    <n v="1"/>
    <n v="0"/>
    <n v="1"/>
    <x v="18"/>
    <x v="0"/>
    <x v="1"/>
    <n v="1"/>
    <n v="0.26"/>
    <n v="0.2576"/>
    <n v="0.65"/>
    <n v="0.16420000000000001"/>
    <n v="8"/>
    <n v="57"/>
    <n v="65"/>
    <x v="1"/>
    <x v="0"/>
    <x v="1"/>
    <x v="1"/>
    <x v="3"/>
    <x v="0"/>
    <s v="Normal"/>
  </r>
  <r>
    <n v="660"/>
    <d v="2011-01-30T00:00:00"/>
    <n v="1"/>
    <n v="0"/>
    <n v="1"/>
    <x v="19"/>
    <x v="0"/>
    <x v="1"/>
    <n v="1"/>
    <n v="0.26"/>
    <n v="0.2576"/>
    <n v="0.65"/>
    <n v="0.19400000000000001"/>
    <n v="9"/>
    <n v="46"/>
    <n v="55"/>
    <x v="1"/>
    <x v="0"/>
    <x v="1"/>
    <x v="1"/>
    <x v="3"/>
    <x v="0"/>
    <s v="Normal"/>
  </r>
  <r>
    <n v="661"/>
    <d v="2011-01-30T00:00:00"/>
    <n v="1"/>
    <n v="0"/>
    <n v="1"/>
    <x v="20"/>
    <x v="0"/>
    <x v="1"/>
    <n v="2"/>
    <n v="0.26"/>
    <n v="0.2727"/>
    <n v="0.65"/>
    <n v="0.1045"/>
    <n v="3"/>
    <n v="30"/>
    <n v="33"/>
    <x v="1"/>
    <x v="1"/>
    <x v="0"/>
    <x v="0"/>
    <x v="3"/>
    <x v="0"/>
    <s v="Normal"/>
  </r>
  <r>
    <n v="662"/>
    <d v="2011-01-30T00:00:00"/>
    <n v="1"/>
    <n v="0"/>
    <n v="1"/>
    <x v="21"/>
    <x v="0"/>
    <x v="1"/>
    <n v="2"/>
    <n v="0.24"/>
    <n v="0.2424"/>
    <n v="0.7"/>
    <n v="0.16420000000000001"/>
    <n v="3"/>
    <n v="25"/>
    <n v="28"/>
    <x v="1"/>
    <x v="1"/>
    <x v="0"/>
    <x v="0"/>
    <x v="3"/>
    <x v="0"/>
    <s v="Normal"/>
  </r>
  <r>
    <n v="663"/>
    <d v="2011-01-30T00:00:00"/>
    <n v="1"/>
    <n v="0"/>
    <n v="1"/>
    <x v="22"/>
    <x v="0"/>
    <x v="1"/>
    <n v="2"/>
    <n v="0.24"/>
    <n v="0.2273"/>
    <n v="0.7"/>
    <n v="0.19400000000000001"/>
    <n v="2"/>
    <n v="19"/>
    <n v="21"/>
    <x v="1"/>
    <x v="1"/>
    <x v="0"/>
    <x v="0"/>
    <x v="3"/>
    <x v="0"/>
    <s v="Normal"/>
  </r>
  <r>
    <n v="664"/>
    <d v="2011-01-30T00:00:00"/>
    <n v="1"/>
    <n v="0"/>
    <n v="1"/>
    <x v="23"/>
    <x v="0"/>
    <x v="1"/>
    <n v="2"/>
    <n v="0.24"/>
    <n v="0.21210000000000001"/>
    <n v="0.65"/>
    <n v="0.28360000000000002"/>
    <n v="5"/>
    <n v="16"/>
    <n v="21"/>
    <x v="1"/>
    <x v="1"/>
    <x v="0"/>
    <x v="0"/>
    <x v="3"/>
    <x v="0"/>
    <s v="Normal"/>
  </r>
  <r>
    <n v="665"/>
    <d v="2011-01-31T00:00:00"/>
    <n v="1"/>
    <n v="0"/>
    <n v="1"/>
    <x v="0"/>
    <x v="0"/>
    <x v="2"/>
    <n v="2"/>
    <n v="0.24"/>
    <n v="0.2273"/>
    <n v="0.65"/>
    <n v="0.22389999999999999"/>
    <n v="1"/>
    <n v="6"/>
    <n v="7"/>
    <x v="2"/>
    <x v="1"/>
    <x v="0"/>
    <x v="0"/>
    <x v="0"/>
    <x v="0"/>
    <s v="Normal"/>
  </r>
  <r>
    <n v="666"/>
    <d v="2011-01-31T00:00:00"/>
    <n v="1"/>
    <n v="0"/>
    <n v="1"/>
    <x v="1"/>
    <x v="0"/>
    <x v="2"/>
    <n v="1"/>
    <n v="0.22"/>
    <n v="0.21210000000000001"/>
    <n v="0.64"/>
    <n v="0.25369999999999998"/>
    <n v="2"/>
    <n v="5"/>
    <n v="7"/>
    <x v="2"/>
    <x v="0"/>
    <x v="0"/>
    <x v="0"/>
    <x v="0"/>
    <x v="0"/>
    <s v="Normal"/>
  </r>
  <r>
    <n v="667"/>
    <d v="2011-01-31T00:00:00"/>
    <n v="1"/>
    <n v="0"/>
    <n v="1"/>
    <x v="2"/>
    <x v="0"/>
    <x v="2"/>
    <n v="1"/>
    <n v="0.22"/>
    <n v="0.2273"/>
    <n v="0.64"/>
    <n v="0.19400000000000001"/>
    <n v="0"/>
    <n v="1"/>
    <n v="1"/>
    <x v="2"/>
    <x v="0"/>
    <x v="0"/>
    <x v="0"/>
    <x v="0"/>
    <x v="0"/>
    <s v="Normal"/>
  </r>
  <r>
    <n v="668"/>
    <d v="2011-01-31T00:00:00"/>
    <n v="1"/>
    <n v="0"/>
    <n v="1"/>
    <x v="3"/>
    <x v="0"/>
    <x v="2"/>
    <n v="1"/>
    <n v="0.22"/>
    <n v="0.2273"/>
    <n v="0.64"/>
    <n v="0.19400000000000001"/>
    <n v="0"/>
    <n v="2"/>
    <n v="2"/>
    <x v="2"/>
    <x v="0"/>
    <x v="0"/>
    <x v="0"/>
    <x v="0"/>
    <x v="0"/>
    <s v="Normal"/>
  </r>
  <r>
    <n v="669"/>
    <d v="2011-01-31T00:00:00"/>
    <n v="1"/>
    <n v="0"/>
    <n v="1"/>
    <x v="4"/>
    <x v="0"/>
    <x v="2"/>
    <n v="1"/>
    <n v="0.2"/>
    <n v="0.19700000000000001"/>
    <n v="0.59"/>
    <n v="0.22389999999999999"/>
    <n v="0"/>
    <n v="2"/>
    <n v="2"/>
    <x v="2"/>
    <x v="0"/>
    <x v="0"/>
    <x v="0"/>
    <x v="0"/>
    <x v="0"/>
    <s v="Normal"/>
  </r>
  <r>
    <n v="670"/>
    <d v="2011-01-31T00:00:00"/>
    <n v="1"/>
    <n v="0"/>
    <n v="1"/>
    <x v="5"/>
    <x v="0"/>
    <x v="2"/>
    <n v="1"/>
    <n v="0.18"/>
    <n v="0.16669999999999999"/>
    <n v="0.64"/>
    <n v="0.28360000000000002"/>
    <n v="0"/>
    <n v="8"/>
    <n v="8"/>
    <x v="2"/>
    <x v="0"/>
    <x v="0"/>
    <x v="0"/>
    <x v="0"/>
    <x v="3"/>
    <s v="Normal"/>
  </r>
  <r>
    <n v="671"/>
    <d v="2011-01-31T00:00:00"/>
    <n v="1"/>
    <n v="0"/>
    <n v="1"/>
    <x v="6"/>
    <x v="0"/>
    <x v="2"/>
    <n v="1"/>
    <n v="0.16"/>
    <n v="0.13639999999999999"/>
    <n v="0.69"/>
    <n v="0.32840000000000003"/>
    <n v="0"/>
    <n v="37"/>
    <n v="37"/>
    <x v="2"/>
    <x v="0"/>
    <x v="0"/>
    <x v="0"/>
    <x v="1"/>
    <x v="3"/>
    <s v="Normal"/>
  </r>
  <r>
    <n v="672"/>
    <d v="2011-01-31T00:00:00"/>
    <n v="1"/>
    <n v="0"/>
    <n v="1"/>
    <x v="7"/>
    <x v="0"/>
    <x v="2"/>
    <n v="2"/>
    <n v="0.16"/>
    <n v="0.13639999999999999"/>
    <n v="0.64"/>
    <n v="0.28360000000000002"/>
    <n v="1"/>
    <n v="71"/>
    <n v="72"/>
    <x v="2"/>
    <x v="1"/>
    <x v="1"/>
    <x v="1"/>
    <x v="1"/>
    <x v="3"/>
    <s v="Normal"/>
  </r>
  <r>
    <n v="673"/>
    <d v="2011-01-31T00:00:00"/>
    <n v="1"/>
    <n v="0"/>
    <n v="1"/>
    <x v="8"/>
    <x v="0"/>
    <x v="2"/>
    <n v="2"/>
    <n v="0.16"/>
    <n v="0.13639999999999999"/>
    <n v="0.59"/>
    <n v="0.28360000000000002"/>
    <n v="3"/>
    <n v="182"/>
    <n v="185"/>
    <x v="2"/>
    <x v="1"/>
    <x v="1"/>
    <x v="2"/>
    <x v="1"/>
    <x v="3"/>
    <s v="⬆ Spike"/>
  </r>
  <r>
    <n v="674"/>
    <d v="2011-01-31T00:00:00"/>
    <n v="1"/>
    <n v="0"/>
    <n v="1"/>
    <x v="9"/>
    <x v="0"/>
    <x v="2"/>
    <n v="2"/>
    <n v="0.16"/>
    <n v="0.13639999999999999"/>
    <n v="0.59"/>
    <n v="0.29849999999999999"/>
    <n v="0"/>
    <n v="112"/>
    <n v="112"/>
    <x v="2"/>
    <x v="1"/>
    <x v="1"/>
    <x v="1"/>
    <x v="1"/>
    <x v="3"/>
    <s v="Normal"/>
  </r>
  <r>
    <n v="675"/>
    <d v="2011-01-31T00:00:00"/>
    <n v="1"/>
    <n v="0"/>
    <n v="1"/>
    <x v="10"/>
    <x v="0"/>
    <x v="2"/>
    <n v="2"/>
    <n v="0.16"/>
    <n v="0.1515"/>
    <n v="0.59"/>
    <n v="0.19400000000000001"/>
    <n v="1"/>
    <n v="68"/>
    <n v="69"/>
    <x v="2"/>
    <x v="1"/>
    <x v="0"/>
    <x v="1"/>
    <x v="1"/>
    <x v="3"/>
    <s v="Normal"/>
  </r>
  <r>
    <n v="676"/>
    <d v="2011-01-31T00:00:00"/>
    <n v="1"/>
    <n v="0"/>
    <n v="1"/>
    <x v="11"/>
    <x v="0"/>
    <x v="2"/>
    <n v="2"/>
    <n v="0.16"/>
    <n v="0.1515"/>
    <n v="0.59"/>
    <n v="0.19400000000000001"/>
    <n v="2"/>
    <n v="46"/>
    <n v="48"/>
    <x v="2"/>
    <x v="1"/>
    <x v="0"/>
    <x v="0"/>
    <x v="1"/>
    <x v="3"/>
    <s v="Normal"/>
  </r>
  <r>
    <n v="677"/>
    <d v="2011-01-31T00:00:00"/>
    <n v="1"/>
    <n v="0"/>
    <n v="1"/>
    <x v="12"/>
    <x v="0"/>
    <x v="2"/>
    <n v="2"/>
    <n v="0.18"/>
    <n v="0.21210000000000001"/>
    <n v="0.55000000000000004"/>
    <n v="0.1045"/>
    <n v="6"/>
    <n v="62"/>
    <n v="68"/>
    <x v="2"/>
    <x v="1"/>
    <x v="0"/>
    <x v="1"/>
    <x v="2"/>
    <x v="3"/>
    <s v="Normal"/>
  </r>
  <r>
    <n v="678"/>
    <d v="2011-01-31T00:00:00"/>
    <n v="1"/>
    <n v="0"/>
    <n v="1"/>
    <x v="13"/>
    <x v="0"/>
    <x v="2"/>
    <n v="2"/>
    <n v="0.16"/>
    <n v="0.2273"/>
    <n v="0.59"/>
    <n v="0"/>
    <n v="2"/>
    <n v="52"/>
    <n v="54"/>
    <x v="2"/>
    <x v="1"/>
    <x v="0"/>
    <x v="1"/>
    <x v="2"/>
    <x v="3"/>
    <s v="Normal"/>
  </r>
  <r>
    <n v="679"/>
    <d v="2011-01-31T00:00:00"/>
    <n v="1"/>
    <n v="0"/>
    <n v="1"/>
    <x v="14"/>
    <x v="0"/>
    <x v="2"/>
    <n v="2"/>
    <n v="0.18"/>
    <n v="0.19700000000000001"/>
    <n v="0.55000000000000004"/>
    <n v="0.1343"/>
    <n v="1"/>
    <n v="85"/>
    <n v="86"/>
    <x v="2"/>
    <x v="1"/>
    <x v="0"/>
    <x v="1"/>
    <x v="2"/>
    <x v="3"/>
    <s v="Normal"/>
  </r>
  <r>
    <n v="680"/>
    <d v="2011-01-31T00:00:00"/>
    <n v="1"/>
    <n v="0"/>
    <n v="1"/>
    <x v="15"/>
    <x v="0"/>
    <x v="2"/>
    <n v="2"/>
    <n v="0.16"/>
    <n v="0.18179999999999999"/>
    <n v="0.59"/>
    <n v="0.1343"/>
    <n v="3"/>
    <n v="41"/>
    <n v="44"/>
    <x v="2"/>
    <x v="1"/>
    <x v="0"/>
    <x v="0"/>
    <x v="2"/>
    <x v="3"/>
    <s v="Normal"/>
  </r>
  <r>
    <n v="681"/>
    <d v="2011-01-31T00:00:00"/>
    <n v="1"/>
    <n v="0"/>
    <n v="1"/>
    <x v="16"/>
    <x v="0"/>
    <x v="2"/>
    <n v="2"/>
    <n v="0.16"/>
    <n v="0.18179999999999999"/>
    <n v="0.56000000000000005"/>
    <n v="0.19400000000000001"/>
    <n v="3"/>
    <n v="83"/>
    <n v="86"/>
    <x v="2"/>
    <x v="1"/>
    <x v="0"/>
    <x v="1"/>
    <x v="2"/>
    <x v="3"/>
    <s v="Normal"/>
  </r>
  <r>
    <n v="682"/>
    <d v="2011-01-31T00:00:00"/>
    <n v="1"/>
    <n v="0"/>
    <n v="1"/>
    <x v="17"/>
    <x v="0"/>
    <x v="2"/>
    <n v="2"/>
    <n v="0.16"/>
    <n v="0.1515"/>
    <n v="0.59"/>
    <n v="0.19400000000000001"/>
    <n v="6"/>
    <n v="155"/>
    <n v="161"/>
    <x v="2"/>
    <x v="1"/>
    <x v="1"/>
    <x v="2"/>
    <x v="2"/>
    <x v="3"/>
    <s v="⬆ Spike"/>
  </r>
  <r>
    <n v="683"/>
    <d v="2011-01-31T00:00:00"/>
    <n v="1"/>
    <n v="0"/>
    <n v="1"/>
    <x v="18"/>
    <x v="0"/>
    <x v="2"/>
    <n v="2"/>
    <n v="0.16"/>
    <n v="0.1515"/>
    <n v="0.55000000000000004"/>
    <n v="0.22389999999999999"/>
    <n v="3"/>
    <n v="153"/>
    <n v="156"/>
    <x v="2"/>
    <x v="1"/>
    <x v="1"/>
    <x v="2"/>
    <x v="3"/>
    <x v="3"/>
    <s v="Normal"/>
  </r>
  <r>
    <n v="684"/>
    <d v="2011-01-31T00:00:00"/>
    <n v="1"/>
    <n v="0"/>
    <n v="1"/>
    <x v="19"/>
    <x v="0"/>
    <x v="2"/>
    <n v="1"/>
    <n v="0.3"/>
    <n v="0.31819999999999998"/>
    <n v="0.61"/>
    <n v="0.1045"/>
    <n v="3"/>
    <n v="108"/>
    <n v="111"/>
    <x v="2"/>
    <x v="0"/>
    <x v="1"/>
    <x v="1"/>
    <x v="3"/>
    <x v="1"/>
    <s v="Normal"/>
  </r>
  <r>
    <n v="685"/>
    <d v="2011-01-31T00:00:00"/>
    <n v="1"/>
    <n v="0"/>
    <n v="1"/>
    <x v="20"/>
    <x v="0"/>
    <x v="2"/>
    <n v="3"/>
    <n v="0.16"/>
    <n v="0.16669999999999999"/>
    <n v="0.59"/>
    <n v="0.16420000000000001"/>
    <n v="0"/>
    <n v="78"/>
    <n v="78"/>
    <x v="2"/>
    <x v="2"/>
    <x v="0"/>
    <x v="1"/>
    <x v="3"/>
    <x v="3"/>
    <s v="Normal"/>
  </r>
  <r>
    <n v="686"/>
    <d v="2011-01-31T00:00:00"/>
    <n v="1"/>
    <n v="0"/>
    <n v="1"/>
    <x v="21"/>
    <x v="0"/>
    <x v="2"/>
    <n v="3"/>
    <n v="0.16"/>
    <n v="0.19700000000000001"/>
    <n v="0.59"/>
    <n v="8.9599999999999999E-2"/>
    <n v="3"/>
    <n v="53"/>
    <n v="56"/>
    <x v="2"/>
    <x v="2"/>
    <x v="0"/>
    <x v="1"/>
    <x v="3"/>
    <x v="3"/>
    <s v="Normal"/>
  </r>
  <r>
    <n v="687"/>
    <d v="2011-01-31T00:00:00"/>
    <n v="1"/>
    <n v="0"/>
    <n v="1"/>
    <x v="22"/>
    <x v="0"/>
    <x v="2"/>
    <n v="2"/>
    <n v="0.16"/>
    <n v="0.18179999999999999"/>
    <n v="0.59"/>
    <n v="0.1045"/>
    <n v="0"/>
    <n v="34"/>
    <n v="34"/>
    <x v="2"/>
    <x v="1"/>
    <x v="0"/>
    <x v="0"/>
    <x v="3"/>
    <x v="3"/>
    <s v="Normal"/>
  </r>
  <r>
    <n v="688"/>
    <d v="2011-01-31T00:00:00"/>
    <n v="1"/>
    <n v="0"/>
    <n v="1"/>
    <x v="23"/>
    <x v="0"/>
    <x v="2"/>
    <n v="2"/>
    <n v="0.16"/>
    <n v="0.19700000000000001"/>
    <n v="0.64"/>
    <n v="8.9599999999999999E-2"/>
    <n v="2"/>
    <n v="15"/>
    <n v="17"/>
    <x v="2"/>
    <x v="1"/>
    <x v="0"/>
    <x v="0"/>
    <x v="3"/>
    <x v="3"/>
    <s v="Normal"/>
  </r>
  <r>
    <n v="689"/>
    <d v="2011-02-01T00:00:00"/>
    <n v="1"/>
    <n v="0"/>
    <n v="2"/>
    <x v="0"/>
    <x v="0"/>
    <x v="3"/>
    <n v="2"/>
    <n v="0.16"/>
    <n v="0.18179999999999999"/>
    <n v="0.64"/>
    <n v="0.1045"/>
    <n v="2"/>
    <n v="6"/>
    <n v="8"/>
    <x v="3"/>
    <x v="1"/>
    <x v="0"/>
    <x v="0"/>
    <x v="0"/>
    <x v="3"/>
    <s v="Normal"/>
  </r>
  <r>
    <n v="690"/>
    <d v="2011-02-01T00:00:00"/>
    <n v="1"/>
    <n v="0"/>
    <n v="2"/>
    <x v="1"/>
    <x v="0"/>
    <x v="3"/>
    <n v="2"/>
    <n v="0.16"/>
    <n v="0.18179999999999999"/>
    <n v="0.69"/>
    <n v="0.1045"/>
    <n v="0"/>
    <n v="3"/>
    <n v="3"/>
    <x v="3"/>
    <x v="1"/>
    <x v="0"/>
    <x v="0"/>
    <x v="0"/>
    <x v="3"/>
    <s v="Normal"/>
  </r>
  <r>
    <n v="691"/>
    <d v="2011-02-01T00:00:00"/>
    <n v="1"/>
    <n v="0"/>
    <n v="2"/>
    <x v="2"/>
    <x v="0"/>
    <x v="3"/>
    <n v="2"/>
    <n v="0.16"/>
    <n v="0.2273"/>
    <n v="0.69"/>
    <n v="0"/>
    <n v="0"/>
    <n v="2"/>
    <n v="2"/>
    <x v="3"/>
    <x v="1"/>
    <x v="0"/>
    <x v="0"/>
    <x v="0"/>
    <x v="3"/>
    <s v="Normal"/>
  </r>
  <r>
    <n v="692"/>
    <d v="2011-02-01T00:00:00"/>
    <n v="1"/>
    <n v="0"/>
    <n v="2"/>
    <x v="3"/>
    <x v="0"/>
    <x v="3"/>
    <n v="2"/>
    <n v="0.16"/>
    <n v="0.2273"/>
    <n v="0.69"/>
    <n v="0"/>
    <n v="0"/>
    <n v="2"/>
    <n v="2"/>
    <x v="3"/>
    <x v="1"/>
    <x v="0"/>
    <x v="0"/>
    <x v="0"/>
    <x v="3"/>
    <s v="Normal"/>
  </r>
  <r>
    <n v="693"/>
    <d v="2011-02-01T00:00:00"/>
    <n v="1"/>
    <n v="0"/>
    <n v="2"/>
    <x v="5"/>
    <x v="0"/>
    <x v="3"/>
    <n v="3"/>
    <n v="0.14000000000000001"/>
    <n v="0.21210000000000001"/>
    <n v="0.93"/>
    <n v="0"/>
    <n v="0"/>
    <n v="3"/>
    <n v="3"/>
    <x v="3"/>
    <x v="2"/>
    <x v="0"/>
    <x v="0"/>
    <x v="0"/>
    <x v="3"/>
    <s v="Normal"/>
  </r>
  <r>
    <n v="694"/>
    <d v="2011-02-01T00:00:00"/>
    <n v="1"/>
    <n v="0"/>
    <n v="2"/>
    <x v="6"/>
    <x v="0"/>
    <x v="3"/>
    <n v="3"/>
    <n v="0.14000000000000001"/>
    <n v="0.21210000000000001"/>
    <n v="0.93"/>
    <n v="0"/>
    <n v="0"/>
    <n v="22"/>
    <n v="22"/>
    <x v="3"/>
    <x v="2"/>
    <x v="0"/>
    <x v="0"/>
    <x v="1"/>
    <x v="3"/>
    <s v="Normal"/>
  </r>
  <r>
    <n v="695"/>
    <d v="2011-02-01T00:00:00"/>
    <n v="1"/>
    <n v="0"/>
    <n v="2"/>
    <x v="7"/>
    <x v="0"/>
    <x v="3"/>
    <n v="3"/>
    <n v="0.16"/>
    <n v="0.2273"/>
    <n v="0.93"/>
    <n v="0"/>
    <n v="0"/>
    <n v="52"/>
    <n v="52"/>
    <x v="3"/>
    <x v="2"/>
    <x v="1"/>
    <x v="1"/>
    <x v="1"/>
    <x v="3"/>
    <s v="Normal"/>
  </r>
  <r>
    <n v="696"/>
    <d v="2011-02-01T00:00:00"/>
    <n v="1"/>
    <n v="0"/>
    <n v="2"/>
    <x v="8"/>
    <x v="0"/>
    <x v="3"/>
    <n v="3"/>
    <n v="0.16"/>
    <n v="0.2273"/>
    <n v="0.93"/>
    <n v="0"/>
    <n v="3"/>
    <n v="132"/>
    <n v="135"/>
    <x v="3"/>
    <x v="2"/>
    <x v="1"/>
    <x v="1"/>
    <x v="1"/>
    <x v="3"/>
    <s v="Normal"/>
  </r>
  <r>
    <n v="697"/>
    <d v="2011-02-01T00:00:00"/>
    <n v="1"/>
    <n v="0"/>
    <n v="2"/>
    <x v="9"/>
    <x v="0"/>
    <x v="3"/>
    <n v="2"/>
    <n v="0.16"/>
    <n v="0.2273"/>
    <n v="0.93"/>
    <n v="0"/>
    <n v="2"/>
    <n v="114"/>
    <n v="116"/>
    <x v="3"/>
    <x v="1"/>
    <x v="1"/>
    <x v="1"/>
    <x v="1"/>
    <x v="3"/>
    <s v="Normal"/>
  </r>
  <r>
    <n v="698"/>
    <d v="2011-02-01T00:00:00"/>
    <n v="1"/>
    <n v="0"/>
    <n v="2"/>
    <x v="10"/>
    <x v="0"/>
    <x v="3"/>
    <n v="2"/>
    <n v="0.16"/>
    <n v="0.2273"/>
    <n v="0.93"/>
    <n v="0"/>
    <n v="0"/>
    <n v="47"/>
    <n v="47"/>
    <x v="3"/>
    <x v="1"/>
    <x v="0"/>
    <x v="0"/>
    <x v="1"/>
    <x v="3"/>
    <s v="Normal"/>
  </r>
  <r>
    <n v="699"/>
    <d v="2011-02-01T00:00:00"/>
    <n v="1"/>
    <n v="0"/>
    <n v="2"/>
    <x v="11"/>
    <x v="0"/>
    <x v="3"/>
    <n v="2"/>
    <n v="0.18"/>
    <n v="0.2424"/>
    <n v="0.86"/>
    <n v="0"/>
    <n v="2"/>
    <n v="49"/>
    <n v="51"/>
    <x v="3"/>
    <x v="1"/>
    <x v="0"/>
    <x v="1"/>
    <x v="1"/>
    <x v="3"/>
    <s v="Normal"/>
  </r>
  <r>
    <n v="700"/>
    <d v="2011-02-01T00:00:00"/>
    <n v="1"/>
    <n v="0"/>
    <n v="2"/>
    <x v="12"/>
    <x v="0"/>
    <x v="3"/>
    <n v="2"/>
    <n v="0.2"/>
    <n v="0.2576"/>
    <n v="0.86"/>
    <n v="0"/>
    <n v="2"/>
    <n v="53"/>
    <n v="55"/>
    <x v="3"/>
    <x v="1"/>
    <x v="0"/>
    <x v="1"/>
    <x v="2"/>
    <x v="0"/>
    <s v="Normal"/>
  </r>
  <r>
    <n v="701"/>
    <d v="2011-02-01T00:00:00"/>
    <n v="1"/>
    <n v="0"/>
    <n v="2"/>
    <x v="13"/>
    <x v="0"/>
    <x v="3"/>
    <n v="2"/>
    <n v="0.2"/>
    <n v="0.2576"/>
    <n v="0.86"/>
    <n v="0"/>
    <n v="3"/>
    <n v="49"/>
    <n v="52"/>
    <x v="3"/>
    <x v="1"/>
    <x v="0"/>
    <x v="1"/>
    <x v="2"/>
    <x v="0"/>
    <s v="Normal"/>
  </r>
  <r>
    <n v="702"/>
    <d v="2011-02-01T00:00:00"/>
    <n v="1"/>
    <n v="0"/>
    <n v="2"/>
    <x v="14"/>
    <x v="0"/>
    <x v="3"/>
    <n v="2"/>
    <n v="0.22"/>
    <n v="0.2576"/>
    <n v="0.8"/>
    <n v="8.9599999999999999E-2"/>
    <n v="5"/>
    <n v="49"/>
    <n v="54"/>
    <x v="3"/>
    <x v="1"/>
    <x v="0"/>
    <x v="1"/>
    <x v="2"/>
    <x v="0"/>
    <s v="Normal"/>
  </r>
  <r>
    <n v="703"/>
    <d v="2011-02-01T00:00:00"/>
    <n v="1"/>
    <n v="0"/>
    <n v="2"/>
    <x v="15"/>
    <x v="0"/>
    <x v="3"/>
    <n v="2"/>
    <n v="0.24"/>
    <n v="0.28789999999999999"/>
    <n v="0.75"/>
    <n v="0"/>
    <n v="7"/>
    <n v="45"/>
    <n v="52"/>
    <x v="3"/>
    <x v="1"/>
    <x v="0"/>
    <x v="1"/>
    <x v="2"/>
    <x v="0"/>
    <s v="Normal"/>
  </r>
  <r>
    <n v="704"/>
    <d v="2011-02-01T00:00:00"/>
    <n v="1"/>
    <n v="0"/>
    <n v="2"/>
    <x v="16"/>
    <x v="0"/>
    <x v="3"/>
    <n v="2"/>
    <n v="0.24"/>
    <n v="0.2424"/>
    <n v="0.75"/>
    <n v="0.1343"/>
    <n v="3"/>
    <n v="61"/>
    <n v="64"/>
    <x v="3"/>
    <x v="1"/>
    <x v="0"/>
    <x v="1"/>
    <x v="2"/>
    <x v="0"/>
    <s v="Normal"/>
  </r>
  <r>
    <n v="705"/>
    <d v="2011-02-01T00:00:00"/>
    <n v="1"/>
    <n v="0"/>
    <n v="2"/>
    <x v="17"/>
    <x v="0"/>
    <x v="3"/>
    <n v="2"/>
    <n v="0.24"/>
    <n v="0.28789999999999999"/>
    <n v="0.75"/>
    <n v="0"/>
    <n v="4"/>
    <n v="172"/>
    <n v="176"/>
    <x v="3"/>
    <x v="1"/>
    <x v="1"/>
    <x v="2"/>
    <x v="2"/>
    <x v="0"/>
    <s v="⬆ Spike"/>
  </r>
  <r>
    <n v="706"/>
    <d v="2011-02-01T00:00:00"/>
    <n v="1"/>
    <n v="0"/>
    <n v="2"/>
    <x v="18"/>
    <x v="0"/>
    <x v="3"/>
    <n v="2"/>
    <n v="0.24"/>
    <n v="0.2576"/>
    <n v="0.81"/>
    <n v="0.1045"/>
    <n v="3"/>
    <n v="165"/>
    <n v="168"/>
    <x v="3"/>
    <x v="1"/>
    <x v="1"/>
    <x v="2"/>
    <x v="3"/>
    <x v="0"/>
    <s v="⬆ Spike"/>
  </r>
  <r>
    <n v="707"/>
    <d v="2011-02-01T00:00:00"/>
    <n v="1"/>
    <n v="0"/>
    <n v="2"/>
    <x v="19"/>
    <x v="0"/>
    <x v="3"/>
    <n v="2"/>
    <n v="0.24"/>
    <n v="0.2424"/>
    <n v="0.81"/>
    <n v="0.1343"/>
    <n v="3"/>
    <n v="105"/>
    <n v="108"/>
    <x v="3"/>
    <x v="1"/>
    <x v="1"/>
    <x v="1"/>
    <x v="3"/>
    <x v="0"/>
    <s v="Normal"/>
  </r>
  <r>
    <n v="708"/>
    <d v="2011-02-01T00:00:00"/>
    <n v="1"/>
    <n v="0"/>
    <n v="2"/>
    <x v="20"/>
    <x v="0"/>
    <x v="3"/>
    <n v="2"/>
    <n v="0.22"/>
    <n v="0.2273"/>
    <n v="0.87"/>
    <n v="0.1343"/>
    <n v="5"/>
    <n v="69"/>
    <n v="74"/>
    <x v="3"/>
    <x v="1"/>
    <x v="0"/>
    <x v="1"/>
    <x v="3"/>
    <x v="0"/>
    <s v="Normal"/>
  </r>
  <r>
    <n v="709"/>
    <d v="2011-02-01T00:00:00"/>
    <n v="1"/>
    <n v="0"/>
    <n v="2"/>
    <x v="21"/>
    <x v="0"/>
    <x v="3"/>
    <n v="2"/>
    <n v="0.22"/>
    <n v="0.2273"/>
    <n v="0.87"/>
    <n v="0.1343"/>
    <n v="0"/>
    <n v="64"/>
    <n v="64"/>
    <x v="3"/>
    <x v="1"/>
    <x v="0"/>
    <x v="1"/>
    <x v="3"/>
    <x v="0"/>
    <s v="Normal"/>
  </r>
  <r>
    <n v="710"/>
    <d v="2011-02-01T00:00:00"/>
    <n v="1"/>
    <n v="0"/>
    <n v="2"/>
    <x v="22"/>
    <x v="0"/>
    <x v="3"/>
    <n v="2"/>
    <n v="0.22"/>
    <n v="0.2576"/>
    <n v="0.87"/>
    <n v="8.9599999999999999E-2"/>
    <n v="2"/>
    <n v="34"/>
    <n v="36"/>
    <x v="3"/>
    <x v="1"/>
    <x v="0"/>
    <x v="0"/>
    <x v="3"/>
    <x v="0"/>
    <s v="Normal"/>
  </r>
  <r>
    <n v="711"/>
    <d v="2011-02-01T00:00:00"/>
    <n v="1"/>
    <n v="0"/>
    <n v="2"/>
    <x v="23"/>
    <x v="0"/>
    <x v="3"/>
    <n v="3"/>
    <n v="0.2"/>
    <n v="0.19700000000000001"/>
    <n v="0.93"/>
    <n v="0.19400000000000001"/>
    <n v="1"/>
    <n v="15"/>
    <n v="16"/>
    <x v="3"/>
    <x v="2"/>
    <x v="0"/>
    <x v="0"/>
    <x v="3"/>
    <x v="0"/>
    <s v="Normal"/>
  </r>
  <r>
    <n v="712"/>
    <d v="2011-02-02T00:00:00"/>
    <n v="1"/>
    <n v="0"/>
    <n v="2"/>
    <x v="0"/>
    <x v="0"/>
    <x v="4"/>
    <n v="3"/>
    <n v="0.22"/>
    <n v="0.2424"/>
    <n v="0.93"/>
    <n v="0.1045"/>
    <n v="0"/>
    <n v="2"/>
    <n v="2"/>
    <x v="4"/>
    <x v="2"/>
    <x v="0"/>
    <x v="0"/>
    <x v="0"/>
    <x v="0"/>
    <s v="Normal"/>
  </r>
  <r>
    <n v="713"/>
    <d v="2011-02-02T00:00:00"/>
    <n v="1"/>
    <n v="0"/>
    <n v="2"/>
    <x v="1"/>
    <x v="0"/>
    <x v="4"/>
    <n v="3"/>
    <n v="0.22"/>
    <n v="0.2273"/>
    <n v="0.93"/>
    <n v="0.19400000000000001"/>
    <n v="0"/>
    <n v="3"/>
    <n v="3"/>
    <x v="4"/>
    <x v="2"/>
    <x v="0"/>
    <x v="0"/>
    <x v="0"/>
    <x v="0"/>
    <s v="Normal"/>
  </r>
  <r>
    <n v="714"/>
    <d v="2011-02-02T00:00:00"/>
    <n v="1"/>
    <n v="0"/>
    <n v="2"/>
    <x v="2"/>
    <x v="0"/>
    <x v="4"/>
    <n v="3"/>
    <n v="0.22"/>
    <n v="0.2273"/>
    <n v="0.93"/>
    <n v="0.1343"/>
    <n v="4"/>
    <n v="0"/>
    <n v="4"/>
    <x v="4"/>
    <x v="2"/>
    <x v="0"/>
    <x v="0"/>
    <x v="0"/>
    <x v="0"/>
    <s v="Normal"/>
  </r>
  <r>
    <n v="715"/>
    <d v="2011-02-02T00:00:00"/>
    <n v="1"/>
    <n v="0"/>
    <n v="2"/>
    <x v="3"/>
    <x v="0"/>
    <x v="4"/>
    <n v="3"/>
    <n v="0.22"/>
    <n v="0.2273"/>
    <n v="0.93"/>
    <n v="0.1343"/>
    <n v="0"/>
    <n v="1"/>
    <n v="1"/>
    <x v="4"/>
    <x v="2"/>
    <x v="0"/>
    <x v="0"/>
    <x v="0"/>
    <x v="0"/>
    <s v="Normal"/>
  </r>
  <r>
    <n v="716"/>
    <d v="2011-02-02T00:00:00"/>
    <n v="1"/>
    <n v="0"/>
    <n v="2"/>
    <x v="4"/>
    <x v="0"/>
    <x v="4"/>
    <n v="3"/>
    <n v="0.22"/>
    <n v="0.21210000000000001"/>
    <n v="0.93"/>
    <n v="0.28360000000000002"/>
    <n v="0"/>
    <n v="1"/>
    <n v="1"/>
    <x v="4"/>
    <x v="2"/>
    <x v="0"/>
    <x v="0"/>
    <x v="0"/>
    <x v="0"/>
    <s v="Normal"/>
  </r>
  <r>
    <n v="717"/>
    <d v="2011-02-02T00:00:00"/>
    <n v="1"/>
    <n v="0"/>
    <n v="2"/>
    <x v="5"/>
    <x v="0"/>
    <x v="4"/>
    <n v="3"/>
    <n v="0.22"/>
    <n v="0.2424"/>
    <n v="0.93"/>
    <n v="0.1045"/>
    <n v="0"/>
    <n v="3"/>
    <n v="3"/>
    <x v="4"/>
    <x v="2"/>
    <x v="0"/>
    <x v="0"/>
    <x v="0"/>
    <x v="0"/>
    <s v="Normal"/>
  </r>
  <r>
    <n v="718"/>
    <d v="2011-02-02T00:00:00"/>
    <n v="1"/>
    <n v="0"/>
    <n v="2"/>
    <x v="6"/>
    <x v="0"/>
    <x v="4"/>
    <n v="3"/>
    <n v="0.22"/>
    <n v="0.2424"/>
    <n v="0.93"/>
    <n v="0.1045"/>
    <n v="1"/>
    <n v="17"/>
    <n v="18"/>
    <x v="4"/>
    <x v="2"/>
    <x v="0"/>
    <x v="0"/>
    <x v="1"/>
    <x v="0"/>
    <s v="Normal"/>
  </r>
  <r>
    <n v="719"/>
    <d v="2011-02-02T00:00:00"/>
    <n v="1"/>
    <n v="0"/>
    <n v="2"/>
    <x v="7"/>
    <x v="0"/>
    <x v="4"/>
    <n v="3"/>
    <n v="0.22"/>
    <n v="0.21210000000000001"/>
    <n v="0.93"/>
    <n v="0.22389999999999999"/>
    <n v="1"/>
    <n v="48"/>
    <n v="49"/>
    <x v="4"/>
    <x v="2"/>
    <x v="1"/>
    <x v="0"/>
    <x v="1"/>
    <x v="0"/>
    <s v="Normal"/>
  </r>
  <r>
    <n v="720"/>
    <d v="2011-02-02T00:00:00"/>
    <n v="1"/>
    <n v="0"/>
    <n v="2"/>
    <x v="8"/>
    <x v="0"/>
    <x v="4"/>
    <n v="3"/>
    <n v="0.22"/>
    <n v="0.21210000000000001"/>
    <n v="0.93"/>
    <n v="0.22389999999999999"/>
    <n v="1"/>
    <n v="154"/>
    <n v="155"/>
    <x v="4"/>
    <x v="2"/>
    <x v="1"/>
    <x v="2"/>
    <x v="1"/>
    <x v="0"/>
    <s v="Normal"/>
  </r>
  <r>
    <n v="721"/>
    <d v="2011-02-02T00:00:00"/>
    <n v="1"/>
    <n v="0"/>
    <n v="2"/>
    <x v="9"/>
    <x v="0"/>
    <x v="4"/>
    <n v="2"/>
    <n v="0.24"/>
    <n v="0.2576"/>
    <n v="0.93"/>
    <n v="8.9599999999999999E-2"/>
    <n v="4"/>
    <n v="119"/>
    <n v="123"/>
    <x v="4"/>
    <x v="1"/>
    <x v="1"/>
    <x v="1"/>
    <x v="1"/>
    <x v="0"/>
    <s v="Normal"/>
  </r>
  <r>
    <n v="722"/>
    <d v="2011-02-02T00:00:00"/>
    <n v="1"/>
    <n v="0"/>
    <n v="2"/>
    <x v="10"/>
    <x v="0"/>
    <x v="4"/>
    <n v="2"/>
    <n v="0.22"/>
    <n v="0.2727"/>
    <n v="1"/>
    <n v="0"/>
    <n v="2"/>
    <n v="59"/>
    <n v="61"/>
    <x v="4"/>
    <x v="1"/>
    <x v="0"/>
    <x v="1"/>
    <x v="1"/>
    <x v="0"/>
    <s v="Normal"/>
  </r>
  <r>
    <n v="723"/>
    <d v="2011-02-02T00:00:00"/>
    <n v="1"/>
    <n v="0"/>
    <n v="2"/>
    <x v="11"/>
    <x v="0"/>
    <x v="4"/>
    <n v="2"/>
    <n v="0.24"/>
    <n v="0.2273"/>
    <n v="0.93"/>
    <n v="0.19400000000000001"/>
    <n v="5"/>
    <n v="47"/>
    <n v="52"/>
    <x v="4"/>
    <x v="1"/>
    <x v="0"/>
    <x v="1"/>
    <x v="1"/>
    <x v="0"/>
    <s v="Normal"/>
  </r>
  <r>
    <n v="724"/>
    <d v="2011-02-02T00:00:00"/>
    <n v="1"/>
    <n v="0"/>
    <n v="2"/>
    <x v="12"/>
    <x v="0"/>
    <x v="4"/>
    <n v="2"/>
    <n v="0.24"/>
    <n v="0.2273"/>
    <n v="0.93"/>
    <n v="0.22389999999999999"/>
    <n v="3"/>
    <n v="61"/>
    <n v="64"/>
    <x v="4"/>
    <x v="1"/>
    <x v="0"/>
    <x v="1"/>
    <x v="2"/>
    <x v="0"/>
    <s v="Normal"/>
  </r>
  <r>
    <n v="725"/>
    <d v="2011-02-02T00:00:00"/>
    <n v="1"/>
    <n v="0"/>
    <n v="2"/>
    <x v="13"/>
    <x v="0"/>
    <x v="4"/>
    <n v="1"/>
    <n v="0.34"/>
    <n v="0.33329999999999999"/>
    <n v="0.93"/>
    <n v="0.16420000000000001"/>
    <n v="1"/>
    <n v="74"/>
    <n v="75"/>
    <x v="4"/>
    <x v="0"/>
    <x v="0"/>
    <x v="1"/>
    <x v="2"/>
    <x v="1"/>
    <s v="Normal"/>
  </r>
  <r>
    <n v="726"/>
    <d v="2011-02-02T00:00:00"/>
    <n v="1"/>
    <n v="0"/>
    <n v="2"/>
    <x v="14"/>
    <x v="0"/>
    <x v="4"/>
    <n v="1"/>
    <n v="0.38"/>
    <n v="0.39389999999999997"/>
    <n v="0.82"/>
    <n v="0.3881"/>
    <n v="2"/>
    <n v="61"/>
    <n v="63"/>
    <x v="4"/>
    <x v="0"/>
    <x v="0"/>
    <x v="1"/>
    <x v="2"/>
    <x v="1"/>
    <s v="Normal"/>
  </r>
  <r>
    <n v="727"/>
    <d v="2011-02-02T00:00:00"/>
    <n v="1"/>
    <n v="0"/>
    <n v="2"/>
    <x v="15"/>
    <x v="0"/>
    <x v="4"/>
    <n v="1"/>
    <n v="0.38"/>
    <n v="0.39389999999999997"/>
    <n v="0.76"/>
    <n v="0.32840000000000003"/>
    <n v="10"/>
    <n v="66"/>
    <n v="76"/>
    <x v="4"/>
    <x v="0"/>
    <x v="0"/>
    <x v="1"/>
    <x v="2"/>
    <x v="1"/>
    <s v="Normal"/>
  </r>
  <r>
    <n v="728"/>
    <d v="2011-02-02T00:00:00"/>
    <n v="1"/>
    <n v="0"/>
    <n v="2"/>
    <x v="16"/>
    <x v="0"/>
    <x v="4"/>
    <n v="1"/>
    <n v="0.36"/>
    <n v="0.33329999999999999"/>
    <n v="0.71"/>
    <n v="0.29849999999999999"/>
    <n v="8"/>
    <n v="95"/>
    <n v="103"/>
    <x v="4"/>
    <x v="0"/>
    <x v="0"/>
    <x v="1"/>
    <x v="2"/>
    <x v="1"/>
    <s v="Normal"/>
  </r>
  <r>
    <n v="729"/>
    <d v="2011-02-02T00:00:00"/>
    <n v="1"/>
    <n v="0"/>
    <n v="2"/>
    <x v="17"/>
    <x v="0"/>
    <x v="4"/>
    <n v="1"/>
    <n v="0.36"/>
    <n v="0.31819999999999998"/>
    <n v="0.53"/>
    <n v="0.52239999999999998"/>
    <n v="7"/>
    <n v="183"/>
    <n v="190"/>
    <x v="4"/>
    <x v="0"/>
    <x v="1"/>
    <x v="2"/>
    <x v="2"/>
    <x v="1"/>
    <s v="⬆ Spike"/>
  </r>
  <r>
    <n v="730"/>
    <d v="2011-02-02T00:00:00"/>
    <n v="1"/>
    <n v="0"/>
    <n v="2"/>
    <x v="18"/>
    <x v="0"/>
    <x v="4"/>
    <n v="1"/>
    <n v="0.34"/>
    <n v="0.28789999999999999"/>
    <n v="0.42"/>
    <n v="0.55220000000000002"/>
    <n v="7"/>
    <n v="175"/>
    <n v="182"/>
    <x v="4"/>
    <x v="0"/>
    <x v="1"/>
    <x v="2"/>
    <x v="3"/>
    <x v="1"/>
    <s v="⬆ Spike"/>
  </r>
  <r>
    <n v="731"/>
    <d v="2011-02-02T00:00:00"/>
    <n v="1"/>
    <n v="0"/>
    <n v="2"/>
    <x v="19"/>
    <x v="0"/>
    <x v="4"/>
    <n v="1"/>
    <n v="0.28000000000000003"/>
    <n v="0.2424"/>
    <n v="0.45"/>
    <n v="0.49249999999999999"/>
    <n v="3"/>
    <n v="88"/>
    <n v="91"/>
    <x v="4"/>
    <x v="0"/>
    <x v="1"/>
    <x v="1"/>
    <x v="3"/>
    <x v="0"/>
    <s v="Normal"/>
  </r>
  <r>
    <n v="732"/>
    <d v="2011-02-02T00:00:00"/>
    <n v="1"/>
    <n v="0"/>
    <n v="2"/>
    <x v="20"/>
    <x v="0"/>
    <x v="4"/>
    <n v="1"/>
    <n v="0.24"/>
    <n v="0.19700000000000001"/>
    <n v="0.48"/>
    <n v="0.55220000000000002"/>
    <n v="4"/>
    <n v="71"/>
    <n v="75"/>
    <x v="4"/>
    <x v="0"/>
    <x v="0"/>
    <x v="1"/>
    <x v="3"/>
    <x v="0"/>
    <s v="Normal"/>
  </r>
  <r>
    <n v="733"/>
    <d v="2011-02-02T00:00:00"/>
    <n v="1"/>
    <n v="0"/>
    <n v="2"/>
    <x v="21"/>
    <x v="0"/>
    <x v="4"/>
    <n v="1"/>
    <n v="0.22"/>
    <n v="0.19700000000000001"/>
    <n v="0.47"/>
    <n v="0.32840000000000003"/>
    <n v="1"/>
    <n v="62"/>
    <n v="63"/>
    <x v="4"/>
    <x v="0"/>
    <x v="0"/>
    <x v="1"/>
    <x v="3"/>
    <x v="0"/>
    <s v="Normal"/>
  </r>
  <r>
    <n v="734"/>
    <d v="2011-02-02T00:00:00"/>
    <n v="1"/>
    <n v="0"/>
    <n v="2"/>
    <x v="22"/>
    <x v="0"/>
    <x v="4"/>
    <n v="1"/>
    <n v="0.22"/>
    <n v="0.21210000000000001"/>
    <n v="0.44"/>
    <n v="0.25369999999999998"/>
    <n v="5"/>
    <n v="35"/>
    <n v="40"/>
    <x v="4"/>
    <x v="0"/>
    <x v="0"/>
    <x v="0"/>
    <x v="3"/>
    <x v="0"/>
    <s v="Normal"/>
  </r>
  <r>
    <n v="735"/>
    <d v="2011-02-02T00:00:00"/>
    <n v="1"/>
    <n v="0"/>
    <n v="2"/>
    <x v="23"/>
    <x v="0"/>
    <x v="4"/>
    <n v="1"/>
    <n v="0.2"/>
    <n v="0.16669999999999999"/>
    <n v="0.44"/>
    <n v="0.44779999999999998"/>
    <n v="3"/>
    <n v="29"/>
    <n v="32"/>
    <x v="4"/>
    <x v="0"/>
    <x v="0"/>
    <x v="0"/>
    <x v="3"/>
    <x v="0"/>
    <s v="Normal"/>
  </r>
  <r>
    <n v="736"/>
    <d v="2011-02-03T00:00:00"/>
    <n v="1"/>
    <n v="0"/>
    <n v="2"/>
    <x v="0"/>
    <x v="0"/>
    <x v="5"/>
    <n v="1"/>
    <n v="0.2"/>
    <n v="0.16669999999999999"/>
    <n v="0.4"/>
    <n v="0.44779999999999998"/>
    <n v="1"/>
    <n v="11"/>
    <n v="12"/>
    <x v="5"/>
    <x v="0"/>
    <x v="0"/>
    <x v="0"/>
    <x v="0"/>
    <x v="0"/>
    <s v="Normal"/>
  </r>
  <r>
    <n v="737"/>
    <d v="2011-02-03T00:00:00"/>
    <n v="1"/>
    <n v="0"/>
    <n v="2"/>
    <x v="1"/>
    <x v="0"/>
    <x v="5"/>
    <n v="1"/>
    <n v="0.2"/>
    <n v="0.1515"/>
    <n v="0.44"/>
    <n v="0.52239999999999998"/>
    <n v="0"/>
    <n v="5"/>
    <n v="5"/>
    <x v="5"/>
    <x v="0"/>
    <x v="0"/>
    <x v="0"/>
    <x v="0"/>
    <x v="0"/>
    <s v="Normal"/>
  </r>
  <r>
    <n v="738"/>
    <d v="2011-02-03T00:00:00"/>
    <n v="1"/>
    <n v="0"/>
    <n v="2"/>
    <x v="2"/>
    <x v="0"/>
    <x v="5"/>
    <n v="1"/>
    <n v="0.18"/>
    <n v="0.16669999999999999"/>
    <n v="0.43"/>
    <n v="0.25369999999999998"/>
    <n v="0"/>
    <n v="2"/>
    <n v="2"/>
    <x v="5"/>
    <x v="0"/>
    <x v="0"/>
    <x v="0"/>
    <x v="0"/>
    <x v="3"/>
    <s v="Normal"/>
  </r>
  <r>
    <n v="739"/>
    <d v="2011-02-03T00:00:00"/>
    <n v="1"/>
    <n v="0"/>
    <n v="2"/>
    <x v="3"/>
    <x v="0"/>
    <x v="5"/>
    <n v="1"/>
    <n v="0.18"/>
    <n v="0.16669999999999999"/>
    <n v="0.43"/>
    <n v="0.25369999999999998"/>
    <n v="0"/>
    <n v="1"/>
    <n v="1"/>
    <x v="5"/>
    <x v="0"/>
    <x v="0"/>
    <x v="0"/>
    <x v="0"/>
    <x v="3"/>
    <s v="Normal"/>
  </r>
  <r>
    <n v="740"/>
    <d v="2011-02-03T00:00:00"/>
    <n v="1"/>
    <n v="0"/>
    <n v="2"/>
    <x v="5"/>
    <x v="0"/>
    <x v="5"/>
    <n v="1"/>
    <n v="0.16"/>
    <n v="0.13639999999999999"/>
    <n v="0.5"/>
    <n v="0.29849999999999999"/>
    <n v="0"/>
    <n v="2"/>
    <n v="2"/>
    <x v="5"/>
    <x v="0"/>
    <x v="0"/>
    <x v="0"/>
    <x v="0"/>
    <x v="3"/>
    <s v="Normal"/>
  </r>
  <r>
    <n v="741"/>
    <d v="2011-02-03T00:00:00"/>
    <n v="1"/>
    <n v="0"/>
    <n v="2"/>
    <x v="6"/>
    <x v="0"/>
    <x v="5"/>
    <n v="1"/>
    <n v="0.16"/>
    <n v="0.13639999999999999"/>
    <n v="0.43"/>
    <n v="0.35820000000000002"/>
    <n v="0"/>
    <n v="39"/>
    <n v="39"/>
    <x v="5"/>
    <x v="0"/>
    <x v="0"/>
    <x v="0"/>
    <x v="1"/>
    <x v="3"/>
    <s v="Normal"/>
  </r>
  <r>
    <n v="742"/>
    <d v="2011-02-03T00:00:00"/>
    <n v="1"/>
    <n v="0"/>
    <n v="2"/>
    <x v="7"/>
    <x v="0"/>
    <x v="5"/>
    <n v="1"/>
    <n v="0.14000000000000001"/>
    <n v="0.1212"/>
    <n v="0.5"/>
    <n v="0.32840000000000003"/>
    <n v="1"/>
    <n v="86"/>
    <n v="87"/>
    <x v="5"/>
    <x v="0"/>
    <x v="1"/>
    <x v="1"/>
    <x v="1"/>
    <x v="3"/>
    <s v="Normal"/>
  </r>
  <r>
    <n v="743"/>
    <d v="2011-02-03T00:00:00"/>
    <n v="1"/>
    <n v="0"/>
    <n v="2"/>
    <x v="8"/>
    <x v="0"/>
    <x v="5"/>
    <n v="1"/>
    <n v="0.14000000000000001"/>
    <n v="0.1212"/>
    <n v="0.5"/>
    <n v="0.35820000000000002"/>
    <n v="4"/>
    <n v="184"/>
    <n v="188"/>
    <x v="5"/>
    <x v="0"/>
    <x v="1"/>
    <x v="2"/>
    <x v="1"/>
    <x v="3"/>
    <s v="⬆ Spike"/>
  </r>
  <r>
    <n v="744"/>
    <d v="2011-02-03T00:00:00"/>
    <n v="1"/>
    <n v="0"/>
    <n v="2"/>
    <x v="9"/>
    <x v="0"/>
    <x v="5"/>
    <n v="1"/>
    <n v="0.16"/>
    <n v="0.13639999999999999"/>
    <n v="0.47"/>
    <n v="0.29849999999999999"/>
    <n v="6"/>
    <n v="127"/>
    <n v="133"/>
    <x v="5"/>
    <x v="0"/>
    <x v="1"/>
    <x v="1"/>
    <x v="1"/>
    <x v="3"/>
    <s v="Normal"/>
  </r>
  <r>
    <n v="745"/>
    <d v="2011-02-03T00:00:00"/>
    <n v="1"/>
    <n v="0"/>
    <n v="2"/>
    <x v="10"/>
    <x v="0"/>
    <x v="5"/>
    <n v="1"/>
    <n v="0.18"/>
    <n v="0.1515"/>
    <n v="0.43"/>
    <n v="0.32840000000000003"/>
    <n v="2"/>
    <n v="50"/>
    <n v="52"/>
    <x v="5"/>
    <x v="0"/>
    <x v="0"/>
    <x v="1"/>
    <x v="1"/>
    <x v="3"/>
    <s v="Normal"/>
  </r>
  <r>
    <n v="746"/>
    <d v="2011-02-03T00:00:00"/>
    <n v="1"/>
    <n v="0"/>
    <n v="2"/>
    <x v="11"/>
    <x v="0"/>
    <x v="5"/>
    <n v="1"/>
    <n v="0.18"/>
    <n v="0.13639999999999999"/>
    <n v="0.43"/>
    <n v="0.44779999999999998"/>
    <n v="9"/>
    <n v="55"/>
    <n v="64"/>
    <x v="5"/>
    <x v="0"/>
    <x v="0"/>
    <x v="1"/>
    <x v="1"/>
    <x v="3"/>
    <s v="Normal"/>
  </r>
  <r>
    <n v="747"/>
    <d v="2011-02-03T00:00:00"/>
    <n v="1"/>
    <n v="0"/>
    <n v="2"/>
    <x v="12"/>
    <x v="0"/>
    <x v="5"/>
    <n v="1"/>
    <n v="0.2"/>
    <n v="0.18179999999999999"/>
    <n v="0.4"/>
    <n v="0.35820000000000002"/>
    <n v="2"/>
    <n v="67"/>
    <n v="69"/>
    <x v="5"/>
    <x v="0"/>
    <x v="0"/>
    <x v="1"/>
    <x v="2"/>
    <x v="0"/>
    <s v="Normal"/>
  </r>
  <r>
    <n v="748"/>
    <d v="2011-02-03T00:00:00"/>
    <n v="1"/>
    <n v="0"/>
    <n v="2"/>
    <x v="13"/>
    <x v="0"/>
    <x v="5"/>
    <n v="1"/>
    <n v="0.2"/>
    <n v="0.16669999999999999"/>
    <n v="0.4"/>
    <n v="0.41789999999999999"/>
    <n v="4"/>
    <n v="47"/>
    <n v="51"/>
    <x v="5"/>
    <x v="0"/>
    <x v="0"/>
    <x v="1"/>
    <x v="2"/>
    <x v="0"/>
    <s v="Normal"/>
  </r>
  <r>
    <n v="749"/>
    <d v="2011-02-03T00:00:00"/>
    <n v="1"/>
    <n v="0"/>
    <n v="2"/>
    <x v="14"/>
    <x v="0"/>
    <x v="5"/>
    <n v="1"/>
    <n v="0.22"/>
    <n v="0.19700000000000001"/>
    <n v="0.37"/>
    <n v="0.3881"/>
    <n v="4"/>
    <n v="43"/>
    <n v="47"/>
    <x v="5"/>
    <x v="0"/>
    <x v="0"/>
    <x v="0"/>
    <x v="2"/>
    <x v="0"/>
    <s v="Normal"/>
  </r>
  <r>
    <n v="750"/>
    <d v="2011-02-03T00:00:00"/>
    <n v="1"/>
    <n v="0"/>
    <n v="2"/>
    <x v="15"/>
    <x v="0"/>
    <x v="5"/>
    <n v="1"/>
    <n v="0.22"/>
    <n v="0.19700000000000001"/>
    <n v="0.37"/>
    <n v="0.32840000000000003"/>
    <n v="4"/>
    <n v="56"/>
    <n v="60"/>
    <x v="5"/>
    <x v="0"/>
    <x v="0"/>
    <x v="1"/>
    <x v="2"/>
    <x v="0"/>
    <s v="Normal"/>
  </r>
  <r>
    <n v="751"/>
    <d v="2011-02-03T00:00:00"/>
    <n v="1"/>
    <n v="0"/>
    <n v="2"/>
    <x v="16"/>
    <x v="0"/>
    <x v="5"/>
    <n v="1"/>
    <n v="0.22"/>
    <n v="0.21210000000000001"/>
    <n v="0.37"/>
    <n v="0.25369999999999998"/>
    <n v="5"/>
    <n v="73"/>
    <n v="78"/>
    <x v="5"/>
    <x v="0"/>
    <x v="0"/>
    <x v="1"/>
    <x v="2"/>
    <x v="0"/>
    <s v="Normal"/>
  </r>
  <r>
    <n v="752"/>
    <d v="2011-02-03T00:00:00"/>
    <n v="1"/>
    <n v="0"/>
    <n v="2"/>
    <x v="17"/>
    <x v="0"/>
    <x v="5"/>
    <n v="1"/>
    <n v="0.2"/>
    <n v="0.19700000000000001"/>
    <n v="0.4"/>
    <n v="0.19400000000000001"/>
    <n v="5"/>
    <n v="170"/>
    <n v="175"/>
    <x v="5"/>
    <x v="0"/>
    <x v="1"/>
    <x v="2"/>
    <x v="2"/>
    <x v="0"/>
    <s v="⬆ Spike"/>
  </r>
  <r>
    <n v="753"/>
    <d v="2011-02-03T00:00:00"/>
    <n v="1"/>
    <n v="0"/>
    <n v="2"/>
    <x v="18"/>
    <x v="0"/>
    <x v="5"/>
    <n v="1"/>
    <n v="0.2"/>
    <n v="0.21210000000000001"/>
    <n v="0.4"/>
    <n v="0.16420000000000001"/>
    <n v="2"/>
    <n v="145"/>
    <n v="147"/>
    <x v="5"/>
    <x v="0"/>
    <x v="1"/>
    <x v="1"/>
    <x v="3"/>
    <x v="0"/>
    <s v="Normal"/>
  </r>
  <r>
    <n v="754"/>
    <d v="2011-02-03T00:00:00"/>
    <n v="1"/>
    <n v="0"/>
    <n v="2"/>
    <x v="19"/>
    <x v="0"/>
    <x v="5"/>
    <n v="1"/>
    <n v="0.2"/>
    <n v="0.2576"/>
    <n v="0.4"/>
    <n v="0"/>
    <n v="4"/>
    <n v="92"/>
    <n v="96"/>
    <x v="5"/>
    <x v="0"/>
    <x v="1"/>
    <x v="1"/>
    <x v="3"/>
    <x v="0"/>
    <s v="Normal"/>
  </r>
  <r>
    <n v="755"/>
    <d v="2011-02-03T00:00:00"/>
    <n v="1"/>
    <n v="0"/>
    <n v="2"/>
    <x v="20"/>
    <x v="0"/>
    <x v="5"/>
    <n v="1"/>
    <n v="0.2"/>
    <n v="0.2273"/>
    <n v="0.47"/>
    <n v="8.9599999999999999E-2"/>
    <n v="1"/>
    <n v="108"/>
    <n v="109"/>
    <x v="5"/>
    <x v="0"/>
    <x v="0"/>
    <x v="1"/>
    <x v="3"/>
    <x v="0"/>
    <s v="Normal"/>
  </r>
  <r>
    <n v="756"/>
    <d v="2011-02-03T00:00:00"/>
    <n v="1"/>
    <n v="0"/>
    <n v="2"/>
    <x v="21"/>
    <x v="0"/>
    <x v="5"/>
    <n v="1"/>
    <n v="0.18"/>
    <n v="0.21210000000000001"/>
    <n v="0.55000000000000004"/>
    <n v="0.1045"/>
    <n v="1"/>
    <n v="53"/>
    <n v="54"/>
    <x v="5"/>
    <x v="0"/>
    <x v="0"/>
    <x v="1"/>
    <x v="3"/>
    <x v="3"/>
    <s v="Normal"/>
  </r>
  <r>
    <n v="757"/>
    <d v="2011-02-03T00:00:00"/>
    <n v="1"/>
    <n v="0"/>
    <n v="2"/>
    <x v="22"/>
    <x v="0"/>
    <x v="5"/>
    <n v="1"/>
    <n v="0.18"/>
    <n v="0.21210000000000001"/>
    <n v="0.51"/>
    <n v="8.9599999999999999E-2"/>
    <n v="2"/>
    <n v="39"/>
    <n v="41"/>
    <x v="5"/>
    <x v="0"/>
    <x v="0"/>
    <x v="0"/>
    <x v="3"/>
    <x v="3"/>
    <s v="Normal"/>
  </r>
  <r>
    <n v="758"/>
    <d v="2011-02-03T00:00:00"/>
    <n v="1"/>
    <n v="0"/>
    <n v="2"/>
    <x v="23"/>
    <x v="0"/>
    <x v="5"/>
    <n v="1"/>
    <n v="0.2"/>
    <n v="0.2273"/>
    <n v="0.47"/>
    <n v="0.1045"/>
    <n v="4"/>
    <n v="34"/>
    <n v="38"/>
    <x v="5"/>
    <x v="0"/>
    <x v="0"/>
    <x v="0"/>
    <x v="3"/>
    <x v="0"/>
    <s v="Normal"/>
  </r>
  <r>
    <n v="759"/>
    <d v="2011-02-04T00:00:00"/>
    <n v="1"/>
    <n v="0"/>
    <n v="2"/>
    <x v="0"/>
    <x v="0"/>
    <x v="6"/>
    <n v="2"/>
    <n v="0.2"/>
    <n v="0.2576"/>
    <n v="0.44"/>
    <n v="0"/>
    <n v="3"/>
    <n v="10"/>
    <n v="13"/>
    <x v="6"/>
    <x v="1"/>
    <x v="0"/>
    <x v="0"/>
    <x v="0"/>
    <x v="0"/>
    <s v="Normal"/>
  </r>
  <r>
    <n v="760"/>
    <d v="2011-02-04T00:00:00"/>
    <n v="1"/>
    <n v="0"/>
    <n v="2"/>
    <x v="1"/>
    <x v="0"/>
    <x v="6"/>
    <n v="2"/>
    <n v="0.16"/>
    <n v="0.2273"/>
    <n v="0.59"/>
    <n v="0"/>
    <n v="0"/>
    <n v="7"/>
    <n v="7"/>
    <x v="6"/>
    <x v="1"/>
    <x v="0"/>
    <x v="0"/>
    <x v="0"/>
    <x v="3"/>
    <s v="Normal"/>
  </r>
  <r>
    <n v="761"/>
    <d v="2011-02-04T00:00:00"/>
    <n v="1"/>
    <n v="0"/>
    <n v="2"/>
    <x v="2"/>
    <x v="0"/>
    <x v="6"/>
    <n v="2"/>
    <n v="0.14000000000000001"/>
    <n v="0.16669999999999999"/>
    <n v="0.63"/>
    <n v="0.1045"/>
    <n v="0"/>
    <n v="1"/>
    <n v="1"/>
    <x v="6"/>
    <x v="1"/>
    <x v="0"/>
    <x v="0"/>
    <x v="0"/>
    <x v="3"/>
    <s v="Normal"/>
  </r>
  <r>
    <n v="762"/>
    <d v="2011-02-04T00:00:00"/>
    <n v="1"/>
    <n v="0"/>
    <n v="2"/>
    <x v="3"/>
    <x v="0"/>
    <x v="6"/>
    <n v="2"/>
    <n v="0.14000000000000001"/>
    <n v="0.16669999999999999"/>
    <n v="0.63"/>
    <n v="0.1045"/>
    <n v="0"/>
    <n v="1"/>
    <n v="1"/>
    <x v="6"/>
    <x v="1"/>
    <x v="0"/>
    <x v="0"/>
    <x v="0"/>
    <x v="3"/>
    <s v="Normal"/>
  </r>
  <r>
    <n v="763"/>
    <d v="2011-02-04T00:00:00"/>
    <n v="1"/>
    <n v="0"/>
    <n v="2"/>
    <x v="5"/>
    <x v="0"/>
    <x v="6"/>
    <n v="2"/>
    <n v="0.14000000000000001"/>
    <n v="0.1515"/>
    <n v="0.63"/>
    <n v="0.1343"/>
    <n v="0"/>
    <n v="7"/>
    <n v="7"/>
    <x v="6"/>
    <x v="1"/>
    <x v="0"/>
    <x v="0"/>
    <x v="0"/>
    <x v="3"/>
    <s v="Normal"/>
  </r>
  <r>
    <n v="764"/>
    <d v="2011-02-04T00:00:00"/>
    <n v="1"/>
    <n v="0"/>
    <n v="2"/>
    <x v="6"/>
    <x v="0"/>
    <x v="6"/>
    <n v="2"/>
    <n v="0.16"/>
    <n v="0.2273"/>
    <n v="0.55000000000000004"/>
    <n v="0"/>
    <n v="2"/>
    <n v="26"/>
    <n v="28"/>
    <x v="6"/>
    <x v="1"/>
    <x v="0"/>
    <x v="0"/>
    <x v="1"/>
    <x v="3"/>
    <s v="Normal"/>
  </r>
  <r>
    <n v="765"/>
    <d v="2011-02-04T00:00:00"/>
    <n v="1"/>
    <n v="0"/>
    <n v="2"/>
    <x v="7"/>
    <x v="0"/>
    <x v="6"/>
    <n v="1"/>
    <n v="0.14000000000000001"/>
    <n v="0.21210000000000001"/>
    <n v="0.59"/>
    <n v="0"/>
    <n v="0"/>
    <n v="87"/>
    <n v="87"/>
    <x v="6"/>
    <x v="0"/>
    <x v="1"/>
    <x v="1"/>
    <x v="1"/>
    <x v="3"/>
    <s v="Normal"/>
  </r>
  <r>
    <n v="766"/>
    <d v="2011-02-04T00:00:00"/>
    <n v="1"/>
    <n v="0"/>
    <n v="2"/>
    <x v="8"/>
    <x v="0"/>
    <x v="6"/>
    <n v="1"/>
    <n v="0.14000000000000001"/>
    <n v="0.1515"/>
    <n v="0.74"/>
    <n v="0.1343"/>
    <n v="3"/>
    <n v="217"/>
    <n v="220"/>
    <x v="6"/>
    <x v="0"/>
    <x v="1"/>
    <x v="2"/>
    <x v="1"/>
    <x v="3"/>
    <s v="⬆ Spike"/>
  </r>
  <r>
    <n v="767"/>
    <d v="2011-02-04T00:00:00"/>
    <n v="1"/>
    <n v="0"/>
    <n v="2"/>
    <x v="9"/>
    <x v="0"/>
    <x v="6"/>
    <n v="2"/>
    <n v="0.16"/>
    <n v="0.18179999999999999"/>
    <n v="0.8"/>
    <n v="0.1343"/>
    <n v="3"/>
    <n v="124"/>
    <n v="127"/>
    <x v="6"/>
    <x v="1"/>
    <x v="1"/>
    <x v="1"/>
    <x v="1"/>
    <x v="3"/>
    <s v="Normal"/>
  </r>
  <r>
    <n v="768"/>
    <d v="2011-02-04T00:00:00"/>
    <n v="1"/>
    <n v="0"/>
    <n v="2"/>
    <x v="10"/>
    <x v="0"/>
    <x v="6"/>
    <n v="2"/>
    <n v="0.2"/>
    <n v="0.21210000000000001"/>
    <n v="0.51"/>
    <n v="0.1343"/>
    <n v="5"/>
    <n v="46"/>
    <n v="51"/>
    <x v="6"/>
    <x v="1"/>
    <x v="0"/>
    <x v="1"/>
    <x v="1"/>
    <x v="0"/>
    <s v="Normal"/>
  </r>
  <r>
    <n v="769"/>
    <d v="2011-02-04T00:00:00"/>
    <n v="1"/>
    <n v="0"/>
    <n v="2"/>
    <x v="11"/>
    <x v="0"/>
    <x v="6"/>
    <n v="1"/>
    <n v="0.22"/>
    <n v="0.2273"/>
    <n v="0.51"/>
    <n v="0.16420000000000001"/>
    <n v="3"/>
    <n v="61"/>
    <n v="64"/>
    <x v="6"/>
    <x v="0"/>
    <x v="0"/>
    <x v="1"/>
    <x v="1"/>
    <x v="0"/>
    <s v="Normal"/>
  </r>
  <r>
    <n v="770"/>
    <d v="2011-02-04T00:00:00"/>
    <n v="1"/>
    <n v="0"/>
    <n v="2"/>
    <x v="12"/>
    <x v="0"/>
    <x v="6"/>
    <n v="2"/>
    <n v="0.24"/>
    <n v="0.2424"/>
    <n v="0.48"/>
    <n v="0.16420000000000001"/>
    <n v="8"/>
    <n v="78"/>
    <n v="86"/>
    <x v="6"/>
    <x v="1"/>
    <x v="0"/>
    <x v="1"/>
    <x v="2"/>
    <x v="0"/>
    <s v="Normal"/>
  </r>
  <r>
    <n v="771"/>
    <d v="2011-02-04T00:00:00"/>
    <n v="1"/>
    <n v="0"/>
    <n v="2"/>
    <x v="13"/>
    <x v="0"/>
    <x v="6"/>
    <n v="2"/>
    <n v="0.26"/>
    <n v="0.2576"/>
    <n v="0.5"/>
    <n v="0.22389999999999999"/>
    <n v="9"/>
    <n v="73"/>
    <n v="82"/>
    <x v="6"/>
    <x v="1"/>
    <x v="0"/>
    <x v="1"/>
    <x v="2"/>
    <x v="0"/>
    <s v="Normal"/>
  </r>
  <r>
    <n v="772"/>
    <d v="2011-02-04T00:00:00"/>
    <n v="1"/>
    <n v="0"/>
    <n v="2"/>
    <x v="14"/>
    <x v="0"/>
    <x v="6"/>
    <n v="2"/>
    <n v="0.28000000000000003"/>
    <n v="0.2727"/>
    <n v="0.45"/>
    <n v="0.16420000000000001"/>
    <n v="15"/>
    <n v="76"/>
    <n v="91"/>
    <x v="6"/>
    <x v="1"/>
    <x v="0"/>
    <x v="1"/>
    <x v="2"/>
    <x v="0"/>
    <s v="Normal"/>
  </r>
  <r>
    <n v="773"/>
    <d v="2011-02-04T00:00:00"/>
    <n v="1"/>
    <n v="0"/>
    <n v="2"/>
    <x v="15"/>
    <x v="0"/>
    <x v="6"/>
    <n v="2"/>
    <n v="0.28000000000000003"/>
    <n v="0.2727"/>
    <n v="0.48"/>
    <n v="0.25369999999999998"/>
    <n v="9"/>
    <n v="81"/>
    <n v="90"/>
    <x v="6"/>
    <x v="1"/>
    <x v="0"/>
    <x v="1"/>
    <x v="2"/>
    <x v="0"/>
    <s v="Normal"/>
  </r>
  <r>
    <n v="774"/>
    <d v="2011-02-04T00:00:00"/>
    <n v="1"/>
    <n v="0"/>
    <n v="2"/>
    <x v="16"/>
    <x v="0"/>
    <x v="6"/>
    <n v="2"/>
    <n v="0.3"/>
    <n v="0.28789999999999999"/>
    <n v="0.42"/>
    <n v="0.22389999999999999"/>
    <n v="8"/>
    <n v="91"/>
    <n v="99"/>
    <x v="6"/>
    <x v="1"/>
    <x v="0"/>
    <x v="1"/>
    <x v="2"/>
    <x v="1"/>
    <s v="Normal"/>
  </r>
  <r>
    <n v="775"/>
    <d v="2011-02-04T00:00:00"/>
    <n v="1"/>
    <n v="0"/>
    <n v="2"/>
    <x v="17"/>
    <x v="0"/>
    <x v="6"/>
    <n v="2"/>
    <n v="0.26"/>
    <n v="0.2727"/>
    <n v="0.56000000000000005"/>
    <n v="0.1343"/>
    <n v="10"/>
    <n v="195"/>
    <n v="205"/>
    <x v="6"/>
    <x v="1"/>
    <x v="1"/>
    <x v="2"/>
    <x v="2"/>
    <x v="0"/>
    <s v="⬆ Spike"/>
  </r>
  <r>
    <n v="776"/>
    <d v="2011-02-04T00:00:00"/>
    <n v="1"/>
    <n v="0"/>
    <n v="2"/>
    <x v="18"/>
    <x v="0"/>
    <x v="6"/>
    <n v="2"/>
    <n v="0.24"/>
    <n v="0.2576"/>
    <n v="0.6"/>
    <n v="0.1045"/>
    <n v="3"/>
    <n v="152"/>
    <n v="155"/>
    <x v="6"/>
    <x v="1"/>
    <x v="1"/>
    <x v="2"/>
    <x v="3"/>
    <x v="0"/>
    <s v="Normal"/>
  </r>
  <r>
    <n v="777"/>
    <d v="2011-02-04T00:00:00"/>
    <n v="1"/>
    <n v="0"/>
    <n v="2"/>
    <x v="19"/>
    <x v="0"/>
    <x v="6"/>
    <n v="2"/>
    <n v="0.24"/>
    <n v="0.2424"/>
    <n v="0.65"/>
    <n v="0.1343"/>
    <n v="1"/>
    <n v="102"/>
    <n v="103"/>
    <x v="6"/>
    <x v="1"/>
    <x v="1"/>
    <x v="1"/>
    <x v="3"/>
    <x v="0"/>
    <s v="Normal"/>
  </r>
  <r>
    <n v="778"/>
    <d v="2011-02-04T00:00:00"/>
    <n v="1"/>
    <n v="0"/>
    <n v="2"/>
    <x v="20"/>
    <x v="0"/>
    <x v="6"/>
    <n v="2"/>
    <n v="0.24"/>
    <n v="0.2424"/>
    <n v="0.65"/>
    <n v="0.16420000000000001"/>
    <n v="2"/>
    <n v="69"/>
    <n v="71"/>
    <x v="6"/>
    <x v="1"/>
    <x v="0"/>
    <x v="1"/>
    <x v="3"/>
    <x v="0"/>
    <s v="Normal"/>
  </r>
  <r>
    <n v="779"/>
    <d v="2011-02-04T00:00:00"/>
    <n v="1"/>
    <n v="0"/>
    <n v="2"/>
    <x v="21"/>
    <x v="0"/>
    <x v="6"/>
    <n v="2"/>
    <n v="0.24"/>
    <n v="0.2424"/>
    <n v="0.7"/>
    <n v="0.16420000000000001"/>
    <n v="2"/>
    <n v="41"/>
    <n v="43"/>
    <x v="6"/>
    <x v="1"/>
    <x v="0"/>
    <x v="0"/>
    <x v="3"/>
    <x v="0"/>
    <s v="Normal"/>
  </r>
  <r>
    <n v="780"/>
    <d v="2011-02-04T00:00:00"/>
    <n v="1"/>
    <n v="0"/>
    <n v="2"/>
    <x v="22"/>
    <x v="0"/>
    <x v="6"/>
    <n v="2"/>
    <n v="0.24"/>
    <n v="0.2424"/>
    <n v="0.65"/>
    <n v="0.16420000000000001"/>
    <n v="1"/>
    <n v="45"/>
    <n v="46"/>
    <x v="6"/>
    <x v="1"/>
    <x v="0"/>
    <x v="0"/>
    <x v="3"/>
    <x v="0"/>
    <s v="Normal"/>
  </r>
  <r>
    <n v="781"/>
    <d v="2011-02-04T00:00:00"/>
    <n v="1"/>
    <n v="0"/>
    <n v="2"/>
    <x v="23"/>
    <x v="0"/>
    <x v="6"/>
    <n v="2"/>
    <n v="0.24"/>
    <n v="0.2424"/>
    <n v="0.7"/>
    <n v="0.1343"/>
    <n v="1"/>
    <n v="30"/>
    <n v="31"/>
    <x v="6"/>
    <x v="1"/>
    <x v="0"/>
    <x v="0"/>
    <x v="3"/>
    <x v="0"/>
    <s v="Normal"/>
  </r>
  <r>
    <n v="782"/>
    <d v="2011-02-05T00:00:00"/>
    <n v="1"/>
    <n v="0"/>
    <n v="2"/>
    <x v="0"/>
    <x v="0"/>
    <x v="0"/>
    <n v="2"/>
    <n v="0.24"/>
    <n v="0.2424"/>
    <n v="0.7"/>
    <n v="0.16420000000000001"/>
    <n v="3"/>
    <n v="36"/>
    <n v="39"/>
    <x v="0"/>
    <x v="1"/>
    <x v="0"/>
    <x v="0"/>
    <x v="0"/>
    <x v="0"/>
    <s v="Normal"/>
  </r>
  <r>
    <n v="783"/>
    <d v="2011-02-05T00:00:00"/>
    <n v="1"/>
    <n v="0"/>
    <n v="2"/>
    <x v="1"/>
    <x v="0"/>
    <x v="0"/>
    <n v="2"/>
    <n v="0.24"/>
    <n v="0.2424"/>
    <n v="0.65"/>
    <n v="0.16420000000000001"/>
    <n v="1"/>
    <n v="17"/>
    <n v="18"/>
    <x v="0"/>
    <x v="1"/>
    <x v="0"/>
    <x v="0"/>
    <x v="0"/>
    <x v="0"/>
    <s v="Normal"/>
  </r>
  <r>
    <n v="784"/>
    <d v="2011-02-05T00:00:00"/>
    <n v="1"/>
    <n v="0"/>
    <n v="2"/>
    <x v="2"/>
    <x v="0"/>
    <x v="0"/>
    <n v="2"/>
    <n v="0.24"/>
    <n v="0.2424"/>
    <n v="0.75"/>
    <n v="0.16420000000000001"/>
    <n v="5"/>
    <n v="12"/>
    <n v="17"/>
    <x v="0"/>
    <x v="1"/>
    <x v="0"/>
    <x v="0"/>
    <x v="0"/>
    <x v="0"/>
    <s v="Normal"/>
  </r>
  <r>
    <n v="785"/>
    <d v="2011-02-05T00:00:00"/>
    <n v="1"/>
    <n v="0"/>
    <n v="2"/>
    <x v="3"/>
    <x v="0"/>
    <x v="0"/>
    <n v="2"/>
    <n v="0.24"/>
    <n v="0.2424"/>
    <n v="0.75"/>
    <n v="0.16420000000000001"/>
    <n v="1"/>
    <n v="10"/>
    <n v="11"/>
    <x v="0"/>
    <x v="1"/>
    <x v="0"/>
    <x v="0"/>
    <x v="0"/>
    <x v="0"/>
    <s v="Normal"/>
  </r>
  <r>
    <n v="786"/>
    <d v="2011-02-05T00:00:00"/>
    <n v="1"/>
    <n v="0"/>
    <n v="2"/>
    <x v="4"/>
    <x v="0"/>
    <x v="0"/>
    <n v="3"/>
    <n v="0.22"/>
    <n v="0.2273"/>
    <n v="0.93"/>
    <n v="0.1343"/>
    <n v="0"/>
    <n v="8"/>
    <n v="8"/>
    <x v="0"/>
    <x v="2"/>
    <x v="0"/>
    <x v="0"/>
    <x v="0"/>
    <x v="0"/>
    <s v="Normal"/>
  </r>
  <r>
    <n v="787"/>
    <d v="2011-02-05T00:00:00"/>
    <n v="1"/>
    <n v="0"/>
    <n v="2"/>
    <x v="5"/>
    <x v="0"/>
    <x v="0"/>
    <n v="3"/>
    <n v="0.2"/>
    <n v="0.2273"/>
    <n v="1"/>
    <n v="8.9599999999999999E-2"/>
    <n v="0"/>
    <n v="9"/>
    <n v="9"/>
    <x v="0"/>
    <x v="2"/>
    <x v="0"/>
    <x v="0"/>
    <x v="0"/>
    <x v="0"/>
    <s v="Normal"/>
  </r>
  <r>
    <n v="788"/>
    <d v="2011-02-05T00:00:00"/>
    <n v="1"/>
    <n v="0"/>
    <n v="2"/>
    <x v="6"/>
    <x v="0"/>
    <x v="0"/>
    <n v="3"/>
    <n v="0.2"/>
    <n v="0.2576"/>
    <n v="1"/>
    <n v="0"/>
    <n v="0"/>
    <n v="4"/>
    <n v="4"/>
    <x v="0"/>
    <x v="2"/>
    <x v="0"/>
    <x v="0"/>
    <x v="1"/>
    <x v="0"/>
    <s v="Normal"/>
  </r>
  <r>
    <n v="789"/>
    <d v="2011-02-05T00:00:00"/>
    <n v="1"/>
    <n v="0"/>
    <n v="2"/>
    <x v="7"/>
    <x v="0"/>
    <x v="0"/>
    <n v="3"/>
    <n v="0.22"/>
    <n v="0.2576"/>
    <n v="0.93"/>
    <n v="8.9599999999999999E-2"/>
    <n v="0"/>
    <n v="4"/>
    <n v="4"/>
    <x v="0"/>
    <x v="2"/>
    <x v="1"/>
    <x v="0"/>
    <x v="1"/>
    <x v="0"/>
    <s v="Normal"/>
  </r>
  <r>
    <n v="790"/>
    <d v="2011-02-05T00:00:00"/>
    <n v="1"/>
    <n v="0"/>
    <n v="2"/>
    <x v="8"/>
    <x v="0"/>
    <x v="0"/>
    <n v="3"/>
    <n v="0.2"/>
    <n v="0.2273"/>
    <n v="1"/>
    <n v="8.9599999999999999E-2"/>
    <n v="0"/>
    <n v="10"/>
    <n v="10"/>
    <x v="0"/>
    <x v="2"/>
    <x v="1"/>
    <x v="0"/>
    <x v="1"/>
    <x v="0"/>
    <s v="Normal"/>
  </r>
  <r>
    <n v="791"/>
    <d v="2011-02-05T00:00:00"/>
    <n v="1"/>
    <n v="0"/>
    <n v="2"/>
    <x v="9"/>
    <x v="0"/>
    <x v="0"/>
    <n v="3"/>
    <n v="0.2"/>
    <n v="0.2273"/>
    <n v="1"/>
    <n v="8.9599999999999999E-2"/>
    <n v="3"/>
    <n v="17"/>
    <n v="20"/>
    <x v="0"/>
    <x v="2"/>
    <x v="1"/>
    <x v="0"/>
    <x v="1"/>
    <x v="0"/>
    <s v="Normal"/>
  </r>
  <r>
    <n v="792"/>
    <d v="2011-02-05T00:00:00"/>
    <n v="1"/>
    <n v="0"/>
    <n v="2"/>
    <x v="10"/>
    <x v="0"/>
    <x v="0"/>
    <n v="3"/>
    <n v="0.2"/>
    <n v="0.21210000000000001"/>
    <n v="1"/>
    <n v="0.1343"/>
    <n v="3"/>
    <n v="31"/>
    <n v="34"/>
    <x v="0"/>
    <x v="2"/>
    <x v="0"/>
    <x v="0"/>
    <x v="1"/>
    <x v="0"/>
    <s v="Normal"/>
  </r>
  <r>
    <n v="793"/>
    <d v="2011-02-05T00:00:00"/>
    <n v="1"/>
    <n v="0"/>
    <n v="2"/>
    <x v="11"/>
    <x v="0"/>
    <x v="0"/>
    <n v="3"/>
    <n v="0.22"/>
    <n v="0.2273"/>
    <n v="1"/>
    <n v="0.1343"/>
    <n v="1"/>
    <n v="46"/>
    <n v="47"/>
    <x v="0"/>
    <x v="2"/>
    <x v="0"/>
    <x v="0"/>
    <x v="1"/>
    <x v="0"/>
    <s v="Normal"/>
  </r>
  <r>
    <n v="794"/>
    <d v="2011-02-05T00:00:00"/>
    <n v="1"/>
    <n v="0"/>
    <n v="2"/>
    <x v="12"/>
    <x v="0"/>
    <x v="0"/>
    <n v="3"/>
    <n v="0.22"/>
    <n v="0.2273"/>
    <n v="1"/>
    <n v="0.16420000000000001"/>
    <n v="10"/>
    <n v="42"/>
    <n v="52"/>
    <x v="0"/>
    <x v="2"/>
    <x v="0"/>
    <x v="1"/>
    <x v="2"/>
    <x v="0"/>
    <s v="Normal"/>
  </r>
  <r>
    <n v="795"/>
    <d v="2011-02-05T00:00:00"/>
    <n v="1"/>
    <n v="0"/>
    <n v="2"/>
    <x v="13"/>
    <x v="0"/>
    <x v="0"/>
    <n v="3"/>
    <n v="0.22"/>
    <n v="0.2273"/>
    <n v="1"/>
    <n v="0.16420000000000001"/>
    <n v="10"/>
    <n v="62"/>
    <n v="72"/>
    <x v="0"/>
    <x v="2"/>
    <x v="0"/>
    <x v="1"/>
    <x v="2"/>
    <x v="0"/>
    <s v="Normal"/>
  </r>
  <r>
    <n v="796"/>
    <d v="2011-02-05T00:00:00"/>
    <n v="1"/>
    <n v="0"/>
    <n v="2"/>
    <x v="14"/>
    <x v="0"/>
    <x v="0"/>
    <n v="3"/>
    <n v="0.22"/>
    <n v="0.2727"/>
    <n v="1"/>
    <n v="0"/>
    <n v="5"/>
    <n v="50"/>
    <n v="55"/>
    <x v="0"/>
    <x v="2"/>
    <x v="0"/>
    <x v="1"/>
    <x v="2"/>
    <x v="0"/>
    <s v="Normal"/>
  </r>
  <r>
    <n v="797"/>
    <d v="2011-02-05T00:00:00"/>
    <n v="1"/>
    <n v="0"/>
    <n v="2"/>
    <x v="15"/>
    <x v="0"/>
    <x v="0"/>
    <n v="3"/>
    <n v="0.22"/>
    <n v="0.2727"/>
    <n v="1"/>
    <n v="0"/>
    <n v="11"/>
    <n v="49"/>
    <n v="60"/>
    <x v="0"/>
    <x v="2"/>
    <x v="0"/>
    <x v="1"/>
    <x v="2"/>
    <x v="0"/>
    <s v="Normal"/>
  </r>
  <r>
    <n v="798"/>
    <d v="2011-02-05T00:00:00"/>
    <n v="1"/>
    <n v="0"/>
    <n v="2"/>
    <x v="16"/>
    <x v="0"/>
    <x v="0"/>
    <n v="3"/>
    <n v="0.22"/>
    <n v="0.2273"/>
    <n v="1"/>
    <n v="0.1343"/>
    <n v="8"/>
    <n v="63"/>
    <n v="71"/>
    <x v="0"/>
    <x v="2"/>
    <x v="0"/>
    <x v="1"/>
    <x v="2"/>
    <x v="0"/>
    <s v="Normal"/>
  </r>
  <r>
    <n v="799"/>
    <d v="2011-02-05T00:00:00"/>
    <n v="1"/>
    <n v="0"/>
    <n v="2"/>
    <x v="17"/>
    <x v="0"/>
    <x v="0"/>
    <n v="2"/>
    <n v="0.24"/>
    <n v="0.21210000000000001"/>
    <n v="1"/>
    <n v="0.28360000000000002"/>
    <n v="14"/>
    <n v="64"/>
    <n v="78"/>
    <x v="0"/>
    <x v="1"/>
    <x v="1"/>
    <x v="1"/>
    <x v="2"/>
    <x v="0"/>
    <s v="Normal"/>
  </r>
  <r>
    <n v="800"/>
    <d v="2011-02-05T00:00:00"/>
    <n v="1"/>
    <n v="0"/>
    <n v="2"/>
    <x v="18"/>
    <x v="0"/>
    <x v="0"/>
    <n v="2"/>
    <n v="0.28000000000000003"/>
    <n v="0.2424"/>
    <n v="0.93"/>
    <n v="0.44779999999999998"/>
    <n v="2"/>
    <n v="81"/>
    <n v="83"/>
    <x v="0"/>
    <x v="1"/>
    <x v="1"/>
    <x v="1"/>
    <x v="3"/>
    <x v="0"/>
    <s v="Normal"/>
  </r>
  <r>
    <n v="801"/>
    <d v="2011-02-05T00:00:00"/>
    <n v="1"/>
    <n v="0"/>
    <n v="2"/>
    <x v="19"/>
    <x v="0"/>
    <x v="0"/>
    <n v="2"/>
    <n v="0.28000000000000003"/>
    <n v="0.2424"/>
    <n v="0.93"/>
    <n v="0.44779999999999998"/>
    <n v="6"/>
    <n v="78"/>
    <n v="84"/>
    <x v="0"/>
    <x v="1"/>
    <x v="1"/>
    <x v="1"/>
    <x v="3"/>
    <x v="0"/>
    <s v="Normal"/>
  </r>
  <r>
    <n v="802"/>
    <d v="2011-02-05T00:00:00"/>
    <n v="1"/>
    <n v="0"/>
    <n v="2"/>
    <x v="20"/>
    <x v="0"/>
    <x v="0"/>
    <n v="1"/>
    <n v="0.3"/>
    <n v="0.28789999999999999"/>
    <n v="0.87"/>
    <n v="0.25369999999999998"/>
    <n v="5"/>
    <n v="64"/>
    <n v="69"/>
    <x v="0"/>
    <x v="0"/>
    <x v="0"/>
    <x v="1"/>
    <x v="3"/>
    <x v="1"/>
    <s v="Normal"/>
  </r>
  <r>
    <n v="803"/>
    <d v="2011-02-05T00:00:00"/>
    <n v="1"/>
    <n v="0"/>
    <n v="2"/>
    <x v="21"/>
    <x v="0"/>
    <x v="0"/>
    <n v="1"/>
    <n v="0.26"/>
    <n v="0.2576"/>
    <n v="1"/>
    <n v="0.19400000000000001"/>
    <n v="3"/>
    <n v="53"/>
    <n v="56"/>
    <x v="0"/>
    <x v="0"/>
    <x v="0"/>
    <x v="1"/>
    <x v="3"/>
    <x v="0"/>
    <s v="Normal"/>
  </r>
  <r>
    <n v="804"/>
    <d v="2011-02-05T00:00:00"/>
    <n v="1"/>
    <n v="0"/>
    <n v="2"/>
    <x v="22"/>
    <x v="0"/>
    <x v="0"/>
    <n v="1"/>
    <n v="0.26"/>
    <n v="0.2727"/>
    <n v="0.93"/>
    <n v="0.1343"/>
    <n v="2"/>
    <n v="43"/>
    <n v="45"/>
    <x v="0"/>
    <x v="0"/>
    <x v="0"/>
    <x v="0"/>
    <x v="3"/>
    <x v="0"/>
    <s v="Normal"/>
  </r>
  <r>
    <n v="805"/>
    <d v="2011-02-05T00:00:00"/>
    <n v="1"/>
    <n v="0"/>
    <n v="2"/>
    <x v="23"/>
    <x v="0"/>
    <x v="0"/>
    <n v="1"/>
    <n v="0.26"/>
    <n v="0.2576"/>
    <n v="0.93"/>
    <n v="0.22389999999999999"/>
    <n v="7"/>
    <n v="52"/>
    <n v="59"/>
    <x v="0"/>
    <x v="0"/>
    <x v="0"/>
    <x v="1"/>
    <x v="3"/>
    <x v="0"/>
    <s v="Normal"/>
  </r>
  <r>
    <n v="806"/>
    <d v="2011-02-06T00:00:00"/>
    <n v="1"/>
    <n v="0"/>
    <n v="2"/>
    <x v="0"/>
    <x v="0"/>
    <x v="1"/>
    <n v="1"/>
    <n v="0.26"/>
    <n v="0.2576"/>
    <n v="0.7"/>
    <n v="0.19400000000000001"/>
    <n v="2"/>
    <n v="37"/>
    <n v="39"/>
    <x v="1"/>
    <x v="0"/>
    <x v="0"/>
    <x v="0"/>
    <x v="0"/>
    <x v="0"/>
    <s v="Normal"/>
  </r>
  <r>
    <n v="807"/>
    <d v="2011-02-06T00:00:00"/>
    <n v="1"/>
    <n v="0"/>
    <n v="2"/>
    <x v="1"/>
    <x v="0"/>
    <x v="1"/>
    <n v="1"/>
    <n v="0.26"/>
    <n v="0.2273"/>
    <n v="0.65"/>
    <n v="0.41789999999999999"/>
    <n v="4"/>
    <n v="40"/>
    <n v="44"/>
    <x v="1"/>
    <x v="0"/>
    <x v="0"/>
    <x v="0"/>
    <x v="0"/>
    <x v="0"/>
    <s v="Normal"/>
  </r>
  <r>
    <n v="808"/>
    <d v="2011-02-06T00:00:00"/>
    <n v="1"/>
    <n v="0"/>
    <n v="2"/>
    <x v="2"/>
    <x v="0"/>
    <x v="1"/>
    <n v="1"/>
    <n v="0.26"/>
    <n v="0.2273"/>
    <n v="0.6"/>
    <n v="0.32840000000000003"/>
    <n v="0"/>
    <n v="20"/>
    <n v="20"/>
    <x v="1"/>
    <x v="0"/>
    <x v="0"/>
    <x v="0"/>
    <x v="0"/>
    <x v="0"/>
    <s v="Normal"/>
  </r>
  <r>
    <n v="809"/>
    <d v="2011-02-06T00:00:00"/>
    <n v="1"/>
    <n v="0"/>
    <n v="2"/>
    <x v="3"/>
    <x v="0"/>
    <x v="1"/>
    <n v="1"/>
    <n v="0.26"/>
    <n v="0.28789999999999999"/>
    <n v="0.6"/>
    <n v="8.9599999999999999E-2"/>
    <n v="3"/>
    <n v="10"/>
    <n v="13"/>
    <x v="1"/>
    <x v="0"/>
    <x v="0"/>
    <x v="0"/>
    <x v="0"/>
    <x v="0"/>
    <s v="Normal"/>
  </r>
  <r>
    <n v="810"/>
    <d v="2011-02-06T00:00:00"/>
    <n v="1"/>
    <n v="0"/>
    <n v="2"/>
    <x v="4"/>
    <x v="0"/>
    <x v="1"/>
    <n v="1"/>
    <n v="0.26"/>
    <n v="0.2273"/>
    <n v="0.6"/>
    <n v="0.35820000000000002"/>
    <n v="0"/>
    <n v="2"/>
    <n v="2"/>
    <x v="1"/>
    <x v="0"/>
    <x v="0"/>
    <x v="0"/>
    <x v="0"/>
    <x v="0"/>
    <s v="Normal"/>
  </r>
  <r>
    <n v="811"/>
    <d v="2011-02-06T00:00:00"/>
    <n v="1"/>
    <n v="0"/>
    <n v="2"/>
    <x v="5"/>
    <x v="0"/>
    <x v="1"/>
    <n v="1"/>
    <n v="0.26"/>
    <n v="0.2576"/>
    <n v="0.6"/>
    <n v="0.22389999999999999"/>
    <n v="0"/>
    <n v="1"/>
    <n v="1"/>
    <x v="1"/>
    <x v="0"/>
    <x v="0"/>
    <x v="0"/>
    <x v="0"/>
    <x v="0"/>
    <s v="Normal"/>
  </r>
  <r>
    <n v="812"/>
    <d v="2011-02-06T00:00:00"/>
    <n v="1"/>
    <n v="0"/>
    <n v="2"/>
    <x v="6"/>
    <x v="0"/>
    <x v="1"/>
    <n v="1"/>
    <n v="0.26"/>
    <n v="0.2576"/>
    <n v="0.6"/>
    <n v="0.22389999999999999"/>
    <n v="0"/>
    <n v="1"/>
    <n v="1"/>
    <x v="1"/>
    <x v="0"/>
    <x v="0"/>
    <x v="0"/>
    <x v="1"/>
    <x v="0"/>
    <s v="Normal"/>
  </r>
  <r>
    <n v="813"/>
    <d v="2011-02-06T00:00:00"/>
    <n v="1"/>
    <n v="0"/>
    <n v="2"/>
    <x v="7"/>
    <x v="0"/>
    <x v="1"/>
    <n v="1"/>
    <n v="0.24"/>
    <n v="0.2424"/>
    <n v="0.65"/>
    <n v="0.16420000000000001"/>
    <n v="0"/>
    <n v="8"/>
    <n v="8"/>
    <x v="1"/>
    <x v="0"/>
    <x v="1"/>
    <x v="0"/>
    <x v="1"/>
    <x v="0"/>
    <s v="Normal"/>
  </r>
  <r>
    <n v="814"/>
    <d v="2011-02-06T00:00:00"/>
    <n v="1"/>
    <n v="0"/>
    <n v="2"/>
    <x v="8"/>
    <x v="0"/>
    <x v="1"/>
    <n v="1"/>
    <n v="0.24"/>
    <n v="0.2576"/>
    <n v="0.65"/>
    <n v="0.1045"/>
    <n v="2"/>
    <n v="21"/>
    <n v="23"/>
    <x v="1"/>
    <x v="0"/>
    <x v="1"/>
    <x v="0"/>
    <x v="1"/>
    <x v="0"/>
    <s v="Normal"/>
  </r>
  <r>
    <n v="815"/>
    <d v="2011-02-06T00:00:00"/>
    <n v="1"/>
    <n v="0"/>
    <n v="2"/>
    <x v="9"/>
    <x v="0"/>
    <x v="1"/>
    <n v="1"/>
    <n v="0.28000000000000003"/>
    <n v="0.28789999999999999"/>
    <n v="0.56000000000000005"/>
    <n v="0.1045"/>
    <n v="7"/>
    <n v="38"/>
    <n v="45"/>
    <x v="1"/>
    <x v="0"/>
    <x v="1"/>
    <x v="0"/>
    <x v="1"/>
    <x v="0"/>
    <s v="Normal"/>
  </r>
  <r>
    <n v="816"/>
    <d v="2011-02-06T00:00:00"/>
    <n v="1"/>
    <n v="0"/>
    <n v="2"/>
    <x v="10"/>
    <x v="0"/>
    <x v="1"/>
    <n v="1"/>
    <n v="0.3"/>
    <n v="0.28789999999999999"/>
    <n v="0.52"/>
    <n v="0.25369999999999998"/>
    <n v="15"/>
    <n v="74"/>
    <n v="89"/>
    <x v="1"/>
    <x v="0"/>
    <x v="0"/>
    <x v="1"/>
    <x v="1"/>
    <x v="1"/>
    <s v="Normal"/>
  </r>
  <r>
    <n v="817"/>
    <d v="2011-02-06T00:00:00"/>
    <n v="1"/>
    <n v="0"/>
    <n v="2"/>
    <x v="11"/>
    <x v="0"/>
    <x v="1"/>
    <n v="1"/>
    <n v="0.32"/>
    <n v="0.30299999999999999"/>
    <n v="0.49"/>
    <n v="0.25369999999999998"/>
    <n v="28"/>
    <n v="89"/>
    <n v="117"/>
    <x v="1"/>
    <x v="0"/>
    <x v="0"/>
    <x v="1"/>
    <x v="1"/>
    <x v="1"/>
    <s v="Normal"/>
  </r>
  <r>
    <n v="818"/>
    <d v="2011-02-06T00:00:00"/>
    <n v="1"/>
    <n v="0"/>
    <n v="2"/>
    <x v="12"/>
    <x v="0"/>
    <x v="1"/>
    <n v="1"/>
    <n v="0.34"/>
    <n v="0.33329999999999999"/>
    <n v="0.46"/>
    <n v="0"/>
    <n v="48"/>
    <n v="126"/>
    <n v="174"/>
    <x v="1"/>
    <x v="0"/>
    <x v="0"/>
    <x v="2"/>
    <x v="2"/>
    <x v="1"/>
    <s v="⬆ Spike"/>
  </r>
  <r>
    <n v="819"/>
    <d v="2011-02-06T00:00:00"/>
    <n v="1"/>
    <n v="0"/>
    <n v="2"/>
    <x v="13"/>
    <x v="0"/>
    <x v="1"/>
    <n v="1"/>
    <n v="0.34"/>
    <n v="0.36359999999999998"/>
    <n v="0.46"/>
    <n v="0"/>
    <n v="47"/>
    <n v="135"/>
    <n v="182"/>
    <x v="1"/>
    <x v="0"/>
    <x v="0"/>
    <x v="2"/>
    <x v="2"/>
    <x v="1"/>
    <s v="⬆ Spike"/>
  </r>
  <r>
    <n v="820"/>
    <d v="2011-02-06T00:00:00"/>
    <n v="1"/>
    <n v="0"/>
    <n v="2"/>
    <x v="14"/>
    <x v="0"/>
    <x v="1"/>
    <n v="1"/>
    <n v="0.34"/>
    <n v="0.34849999999999998"/>
    <n v="0.46"/>
    <n v="8.9599999999999999E-2"/>
    <n v="47"/>
    <n v="114"/>
    <n v="161"/>
    <x v="1"/>
    <x v="0"/>
    <x v="0"/>
    <x v="2"/>
    <x v="2"/>
    <x v="1"/>
    <s v="⬆ Spike"/>
  </r>
  <r>
    <n v="821"/>
    <d v="2011-02-06T00:00:00"/>
    <n v="1"/>
    <n v="0"/>
    <n v="2"/>
    <x v="15"/>
    <x v="0"/>
    <x v="1"/>
    <n v="1"/>
    <n v="0.34"/>
    <n v="0.34849999999999998"/>
    <n v="0.46"/>
    <n v="8.9599999999999999E-2"/>
    <n v="52"/>
    <n v="130"/>
    <n v="182"/>
    <x v="1"/>
    <x v="0"/>
    <x v="0"/>
    <x v="2"/>
    <x v="2"/>
    <x v="1"/>
    <s v="⬆ Spike"/>
  </r>
  <r>
    <n v="822"/>
    <d v="2011-02-06T00:00:00"/>
    <n v="1"/>
    <n v="0"/>
    <n v="2"/>
    <x v="16"/>
    <x v="0"/>
    <x v="1"/>
    <n v="1"/>
    <n v="0.34"/>
    <n v="0.34849999999999998"/>
    <n v="0.49"/>
    <n v="0.1045"/>
    <n v="42"/>
    <n v="115"/>
    <n v="157"/>
    <x v="1"/>
    <x v="0"/>
    <x v="0"/>
    <x v="2"/>
    <x v="2"/>
    <x v="1"/>
    <s v="Normal"/>
  </r>
  <r>
    <n v="823"/>
    <d v="2011-02-06T00:00:00"/>
    <n v="1"/>
    <n v="0"/>
    <n v="2"/>
    <x v="17"/>
    <x v="0"/>
    <x v="1"/>
    <n v="1"/>
    <n v="0.34"/>
    <n v="0.36359999999999998"/>
    <n v="0.46"/>
    <n v="0"/>
    <n v="24"/>
    <n v="97"/>
    <n v="121"/>
    <x v="1"/>
    <x v="0"/>
    <x v="1"/>
    <x v="1"/>
    <x v="2"/>
    <x v="1"/>
    <s v="Normal"/>
  </r>
  <r>
    <n v="824"/>
    <d v="2011-02-06T00:00:00"/>
    <n v="1"/>
    <n v="0"/>
    <n v="2"/>
    <x v="18"/>
    <x v="0"/>
    <x v="1"/>
    <n v="1"/>
    <n v="0.3"/>
    <n v="0.30299999999999999"/>
    <n v="0.56000000000000005"/>
    <n v="0.16420000000000001"/>
    <n v="13"/>
    <n v="65"/>
    <n v="78"/>
    <x v="1"/>
    <x v="0"/>
    <x v="1"/>
    <x v="1"/>
    <x v="3"/>
    <x v="1"/>
    <s v="Normal"/>
  </r>
  <r>
    <n v="825"/>
    <d v="2011-02-06T00:00:00"/>
    <n v="1"/>
    <n v="0"/>
    <n v="2"/>
    <x v="19"/>
    <x v="0"/>
    <x v="1"/>
    <n v="1"/>
    <n v="0.28000000000000003"/>
    <n v="0.28789999999999999"/>
    <n v="0.61"/>
    <n v="0.1343"/>
    <n v="1"/>
    <n v="20"/>
    <n v="21"/>
    <x v="1"/>
    <x v="0"/>
    <x v="1"/>
    <x v="0"/>
    <x v="3"/>
    <x v="0"/>
    <s v="Normal"/>
  </r>
  <r>
    <n v="826"/>
    <d v="2011-02-06T00:00:00"/>
    <n v="1"/>
    <n v="0"/>
    <n v="2"/>
    <x v="20"/>
    <x v="0"/>
    <x v="1"/>
    <n v="1"/>
    <n v="0.28000000000000003"/>
    <n v="0.28789999999999999"/>
    <n v="0.61"/>
    <n v="0.1045"/>
    <n v="5"/>
    <n v="21"/>
    <n v="26"/>
    <x v="1"/>
    <x v="0"/>
    <x v="0"/>
    <x v="0"/>
    <x v="3"/>
    <x v="0"/>
    <s v="Normal"/>
  </r>
  <r>
    <n v="827"/>
    <d v="2011-02-06T00:00:00"/>
    <n v="1"/>
    <n v="0"/>
    <n v="2"/>
    <x v="21"/>
    <x v="0"/>
    <x v="1"/>
    <n v="1"/>
    <n v="0.26"/>
    <n v="0.30299999999999999"/>
    <n v="0.6"/>
    <n v="0"/>
    <n v="5"/>
    <n v="22"/>
    <n v="27"/>
    <x v="1"/>
    <x v="0"/>
    <x v="0"/>
    <x v="0"/>
    <x v="3"/>
    <x v="0"/>
    <s v="Normal"/>
  </r>
  <r>
    <n v="828"/>
    <d v="2011-02-06T00:00:00"/>
    <n v="1"/>
    <n v="0"/>
    <n v="2"/>
    <x v="22"/>
    <x v="0"/>
    <x v="1"/>
    <n v="1"/>
    <n v="0.26"/>
    <n v="0.30299999999999999"/>
    <n v="0.6"/>
    <n v="0"/>
    <n v="5"/>
    <n v="57"/>
    <n v="62"/>
    <x v="1"/>
    <x v="0"/>
    <x v="0"/>
    <x v="1"/>
    <x v="3"/>
    <x v="0"/>
    <s v="Normal"/>
  </r>
  <r>
    <n v="829"/>
    <d v="2011-02-06T00:00:00"/>
    <n v="1"/>
    <n v="0"/>
    <n v="2"/>
    <x v="23"/>
    <x v="0"/>
    <x v="1"/>
    <n v="1"/>
    <n v="0.24"/>
    <n v="0.28789999999999999"/>
    <n v="0.65"/>
    <n v="0"/>
    <n v="4"/>
    <n v="26"/>
    <n v="30"/>
    <x v="1"/>
    <x v="0"/>
    <x v="0"/>
    <x v="0"/>
    <x v="3"/>
    <x v="0"/>
    <s v="Normal"/>
  </r>
  <r>
    <n v="830"/>
    <d v="2011-02-07T00:00:00"/>
    <n v="1"/>
    <n v="0"/>
    <n v="2"/>
    <x v="0"/>
    <x v="0"/>
    <x v="2"/>
    <n v="1"/>
    <n v="0.24"/>
    <n v="0.28789999999999999"/>
    <n v="0.65"/>
    <n v="0"/>
    <n v="1"/>
    <n v="14"/>
    <n v="15"/>
    <x v="2"/>
    <x v="0"/>
    <x v="0"/>
    <x v="0"/>
    <x v="0"/>
    <x v="0"/>
    <s v="Normal"/>
  </r>
  <r>
    <n v="831"/>
    <d v="2011-02-07T00:00:00"/>
    <n v="1"/>
    <n v="0"/>
    <n v="2"/>
    <x v="1"/>
    <x v="0"/>
    <x v="2"/>
    <n v="1"/>
    <n v="0.22"/>
    <n v="0.2727"/>
    <n v="0.75"/>
    <n v="0"/>
    <n v="1"/>
    <n v="4"/>
    <n v="5"/>
    <x v="2"/>
    <x v="0"/>
    <x v="0"/>
    <x v="0"/>
    <x v="0"/>
    <x v="0"/>
    <s v="Normal"/>
  </r>
  <r>
    <n v="832"/>
    <d v="2011-02-07T00:00:00"/>
    <n v="1"/>
    <n v="0"/>
    <n v="2"/>
    <x v="2"/>
    <x v="0"/>
    <x v="2"/>
    <n v="1"/>
    <n v="0.2"/>
    <n v="0.2576"/>
    <n v="0.8"/>
    <n v="0"/>
    <n v="0"/>
    <n v="3"/>
    <n v="3"/>
    <x v="2"/>
    <x v="0"/>
    <x v="0"/>
    <x v="0"/>
    <x v="0"/>
    <x v="0"/>
    <s v="Normal"/>
  </r>
  <r>
    <n v="833"/>
    <d v="2011-02-07T00:00:00"/>
    <n v="1"/>
    <n v="0"/>
    <n v="2"/>
    <x v="3"/>
    <x v="0"/>
    <x v="2"/>
    <n v="1"/>
    <n v="0.2"/>
    <n v="0.2576"/>
    <n v="0.86"/>
    <n v="0"/>
    <n v="0"/>
    <n v="1"/>
    <n v="1"/>
    <x v="2"/>
    <x v="0"/>
    <x v="0"/>
    <x v="0"/>
    <x v="0"/>
    <x v="0"/>
    <s v="Normal"/>
  </r>
  <r>
    <n v="834"/>
    <d v="2011-02-07T00:00:00"/>
    <n v="1"/>
    <n v="0"/>
    <n v="2"/>
    <x v="4"/>
    <x v="0"/>
    <x v="2"/>
    <n v="1"/>
    <n v="0.2"/>
    <n v="0.2576"/>
    <n v="0.86"/>
    <n v="0"/>
    <n v="1"/>
    <n v="1"/>
    <n v="2"/>
    <x v="2"/>
    <x v="0"/>
    <x v="0"/>
    <x v="0"/>
    <x v="0"/>
    <x v="0"/>
    <s v="Normal"/>
  </r>
  <r>
    <n v="835"/>
    <d v="2011-02-07T00:00:00"/>
    <n v="1"/>
    <n v="0"/>
    <n v="2"/>
    <x v="5"/>
    <x v="0"/>
    <x v="2"/>
    <n v="1"/>
    <n v="0.2"/>
    <n v="0.2576"/>
    <n v="0.86"/>
    <n v="0"/>
    <n v="1"/>
    <n v="9"/>
    <n v="10"/>
    <x v="2"/>
    <x v="0"/>
    <x v="0"/>
    <x v="0"/>
    <x v="0"/>
    <x v="0"/>
    <s v="Normal"/>
  </r>
  <r>
    <n v="836"/>
    <d v="2011-02-07T00:00:00"/>
    <n v="1"/>
    <n v="0"/>
    <n v="2"/>
    <x v="6"/>
    <x v="0"/>
    <x v="2"/>
    <n v="1"/>
    <n v="0.18"/>
    <n v="0.2424"/>
    <n v="0.93"/>
    <n v="0"/>
    <n v="1"/>
    <n v="29"/>
    <n v="30"/>
    <x v="2"/>
    <x v="0"/>
    <x v="0"/>
    <x v="0"/>
    <x v="1"/>
    <x v="3"/>
    <s v="Normal"/>
  </r>
  <r>
    <n v="837"/>
    <d v="2011-02-07T00:00:00"/>
    <n v="1"/>
    <n v="0"/>
    <n v="2"/>
    <x v="7"/>
    <x v="0"/>
    <x v="2"/>
    <n v="1"/>
    <n v="0.18"/>
    <n v="0.2424"/>
    <n v="0.86"/>
    <n v="0"/>
    <n v="6"/>
    <n v="89"/>
    <n v="95"/>
    <x v="2"/>
    <x v="0"/>
    <x v="1"/>
    <x v="1"/>
    <x v="1"/>
    <x v="3"/>
    <s v="Normal"/>
  </r>
  <r>
    <n v="838"/>
    <d v="2011-02-07T00:00:00"/>
    <n v="1"/>
    <n v="0"/>
    <n v="2"/>
    <x v="8"/>
    <x v="0"/>
    <x v="2"/>
    <n v="2"/>
    <n v="0.16"/>
    <n v="0.2273"/>
    <n v="1"/>
    <n v="0"/>
    <n v="7"/>
    <n v="223"/>
    <n v="230"/>
    <x v="2"/>
    <x v="1"/>
    <x v="1"/>
    <x v="2"/>
    <x v="1"/>
    <x v="3"/>
    <s v="⬆ Spike"/>
  </r>
  <r>
    <n v="839"/>
    <d v="2011-02-07T00:00:00"/>
    <n v="1"/>
    <n v="0"/>
    <n v="2"/>
    <x v="9"/>
    <x v="0"/>
    <x v="2"/>
    <n v="1"/>
    <n v="0.22"/>
    <n v="0.2727"/>
    <n v="0.8"/>
    <n v="0"/>
    <n v="3"/>
    <n v="115"/>
    <n v="118"/>
    <x v="2"/>
    <x v="0"/>
    <x v="1"/>
    <x v="1"/>
    <x v="1"/>
    <x v="0"/>
    <s v="Normal"/>
  </r>
  <r>
    <n v="840"/>
    <d v="2011-02-07T00:00:00"/>
    <n v="1"/>
    <n v="0"/>
    <n v="2"/>
    <x v="10"/>
    <x v="0"/>
    <x v="2"/>
    <n v="1"/>
    <n v="0.24"/>
    <n v="0.2576"/>
    <n v="0.75"/>
    <n v="0.1045"/>
    <n v="6"/>
    <n v="49"/>
    <n v="55"/>
    <x v="2"/>
    <x v="0"/>
    <x v="0"/>
    <x v="1"/>
    <x v="1"/>
    <x v="0"/>
    <s v="Normal"/>
  </r>
  <r>
    <n v="841"/>
    <d v="2011-02-07T00:00:00"/>
    <n v="1"/>
    <n v="0"/>
    <n v="2"/>
    <x v="11"/>
    <x v="0"/>
    <x v="2"/>
    <n v="1"/>
    <n v="0.3"/>
    <n v="0.31819999999999998"/>
    <n v="0.65"/>
    <n v="8.9599999999999999E-2"/>
    <n v="11"/>
    <n v="36"/>
    <n v="47"/>
    <x v="2"/>
    <x v="0"/>
    <x v="0"/>
    <x v="0"/>
    <x v="1"/>
    <x v="1"/>
    <s v="Normal"/>
  </r>
  <r>
    <n v="842"/>
    <d v="2011-02-07T00:00:00"/>
    <n v="1"/>
    <n v="0"/>
    <n v="2"/>
    <x v="12"/>
    <x v="0"/>
    <x v="2"/>
    <n v="2"/>
    <n v="0.32"/>
    <n v="0.34849999999999998"/>
    <n v="0.62"/>
    <n v="0"/>
    <n v="7"/>
    <n v="59"/>
    <n v="66"/>
    <x v="2"/>
    <x v="1"/>
    <x v="0"/>
    <x v="1"/>
    <x v="2"/>
    <x v="1"/>
    <s v="Normal"/>
  </r>
  <r>
    <n v="843"/>
    <d v="2011-02-07T00:00:00"/>
    <n v="1"/>
    <n v="0"/>
    <n v="2"/>
    <x v="13"/>
    <x v="0"/>
    <x v="2"/>
    <n v="2"/>
    <n v="0.36"/>
    <n v="0.36359999999999998"/>
    <n v="0.56999999999999995"/>
    <n v="8.9599999999999999E-2"/>
    <n v="10"/>
    <n v="54"/>
    <n v="64"/>
    <x v="2"/>
    <x v="1"/>
    <x v="0"/>
    <x v="1"/>
    <x v="2"/>
    <x v="1"/>
    <s v="Normal"/>
  </r>
  <r>
    <n v="844"/>
    <d v="2011-02-07T00:00:00"/>
    <n v="1"/>
    <n v="0"/>
    <n v="2"/>
    <x v="14"/>
    <x v="0"/>
    <x v="2"/>
    <n v="2"/>
    <n v="0.36"/>
    <n v="0.36359999999999998"/>
    <n v="0.56999999999999995"/>
    <n v="8.9599999999999999E-2"/>
    <n v="8"/>
    <n v="52"/>
    <n v="60"/>
    <x v="2"/>
    <x v="1"/>
    <x v="0"/>
    <x v="1"/>
    <x v="2"/>
    <x v="1"/>
    <s v="Normal"/>
  </r>
  <r>
    <n v="845"/>
    <d v="2011-02-07T00:00:00"/>
    <n v="1"/>
    <n v="0"/>
    <n v="2"/>
    <x v="15"/>
    <x v="0"/>
    <x v="2"/>
    <n v="2"/>
    <n v="0.38"/>
    <n v="0.39389999999999997"/>
    <n v="0.54"/>
    <n v="8.9599999999999999E-2"/>
    <n v="4"/>
    <n v="46"/>
    <n v="50"/>
    <x v="2"/>
    <x v="1"/>
    <x v="0"/>
    <x v="0"/>
    <x v="2"/>
    <x v="1"/>
    <s v="Normal"/>
  </r>
  <r>
    <n v="846"/>
    <d v="2011-02-07T00:00:00"/>
    <n v="1"/>
    <n v="0"/>
    <n v="2"/>
    <x v="16"/>
    <x v="0"/>
    <x v="2"/>
    <n v="2"/>
    <n v="0.36"/>
    <n v="0.34849999999999998"/>
    <n v="0.56999999999999995"/>
    <n v="0.1343"/>
    <n v="16"/>
    <n v="98"/>
    <n v="114"/>
    <x v="2"/>
    <x v="1"/>
    <x v="0"/>
    <x v="1"/>
    <x v="2"/>
    <x v="1"/>
    <s v="Normal"/>
  </r>
  <r>
    <n v="847"/>
    <d v="2011-02-07T00:00:00"/>
    <n v="1"/>
    <n v="0"/>
    <n v="2"/>
    <x v="17"/>
    <x v="0"/>
    <x v="2"/>
    <n v="2"/>
    <n v="0.32"/>
    <n v="0.31819999999999998"/>
    <n v="0.7"/>
    <n v="0.16420000000000001"/>
    <n v="9"/>
    <n v="207"/>
    <n v="216"/>
    <x v="2"/>
    <x v="1"/>
    <x v="1"/>
    <x v="2"/>
    <x v="2"/>
    <x v="1"/>
    <s v="⬆ Spike"/>
  </r>
  <r>
    <n v="848"/>
    <d v="2011-02-07T00:00:00"/>
    <n v="1"/>
    <n v="0"/>
    <n v="2"/>
    <x v="18"/>
    <x v="0"/>
    <x v="2"/>
    <n v="2"/>
    <n v="0.34"/>
    <n v="0.33329999999999999"/>
    <n v="0.66"/>
    <n v="0.1343"/>
    <n v="5"/>
    <n v="170"/>
    <n v="175"/>
    <x v="2"/>
    <x v="1"/>
    <x v="1"/>
    <x v="2"/>
    <x v="3"/>
    <x v="1"/>
    <s v="⬆ Spike"/>
  </r>
  <r>
    <n v="849"/>
    <d v="2011-02-07T00:00:00"/>
    <n v="1"/>
    <n v="0"/>
    <n v="2"/>
    <x v="19"/>
    <x v="0"/>
    <x v="2"/>
    <n v="2"/>
    <n v="0.32"/>
    <n v="0.34849999999999998"/>
    <n v="0.7"/>
    <n v="0"/>
    <n v="5"/>
    <n v="123"/>
    <n v="128"/>
    <x v="2"/>
    <x v="1"/>
    <x v="1"/>
    <x v="1"/>
    <x v="3"/>
    <x v="1"/>
    <s v="Normal"/>
  </r>
  <r>
    <n v="850"/>
    <d v="2011-02-07T00:00:00"/>
    <n v="1"/>
    <n v="0"/>
    <n v="2"/>
    <x v="20"/>
    <x v="0"/>
    <x v="2"/>
    <n v="2"/>
    <n v="0.32"/>
    <n v="0.33329999999999999"/>
    <n v="0.7"/>
    <n v="0.1045"/>
    <n v="6"/>
    <n v="82"/>
    <n v="88"/>
    <x v="2"/>
    <x v="1"/>
    <x v="0"/>
    <x v="1"/>
    <x v="3"/>
    <x v="1"/>
    <s v="Normal"/>
  </r>
  <r>
    <n v="851"/>
    <d v="2011-02-07T00:00:00"/>
    <n v="1"/>
    <n v="0"/>
    <n v="2"/>
    <x v="21"/>
    <x v="0"/>
    <x v="2"/>
    <n v="1"/>
    <n v="0.32"/>
    <n v="0.34849999999999998"/>
    <n v="0.7"/>
    <n v="0"/>
    <n v="3"/>
    <n v="75"/>
    <n v="78"/>
    <x v="2"/>
    <x v="0"/>
    <x v="0"/>
    <x v="1"/>
    <x v="3"/>
    <x v="1"/>
    <s v="Normal"/>
  </r>
  <r>
    <n v="852"/>
    <d v="2011-02-07T00:00:00"/>
    <n v="1"/>
    <n v="0"/>
    <n v="2"/>
    <x v="22"/>
    <x v="0"/>
    <x v="2"/>
    <n v="1"/>
    <n v="0.28000000000000003"/>
    <n v="0.30299999999999999"/>
    <n v="0.81"/>
    <n v="8.9599999999999999E-2"/>
    <n v="3"/>
    <n v="34"/>
    <n v="37"/>
    <x v="2"/>
    <x v="0"/>
    <x v="0"/>
    <x v="0"/>
    <x v="3"/>
    <x v="0"/>
    <s v="Normal"/>
  </r>
  <r>
    <n v="853"/>
    <d v="2011-02-07T00:00:00"/>
    <n v="1"/>
    <n v="0"/>
    <n v="2"/>
    <x v="23"/>
    <x v="0"/>
    <x v="2"/>
    <n v="2"/>
    <n v="0.3"/>
    <n v="0.33329999999999999"/>
    <n v="0.81"/>
    <n v="0"/>
    <n v="6"/>
    <n v="19"/>
    <n v="25"/>
    <x v="2"/>
    <x v="1"/>
    <x v="0"/>
    <x v="0"/>
    <x v="3"/>
    <x v="1"/>
    <s v="Normal"/>
  </r>
  <r>
    <n v="854"/>
    <d v="2011-02-08T00:00:00"/>
    <n v="1"/>
    <n v="0"/>
    <n v="2"/>
    <x v="0"/>
    <x v="0"/>
    <x v="3"/>
    <n v="2"/>
    <n v="0.28000000000000003"/>
    <n v="0.31819999999999998"/>
    <n v="0.87"/>
    <n v="0"/>
    <n v="4"/>
    <n v="6"/>
    <n v="10"/>
    <x v="3"/>
    <x v="1"/>
    <x v="0"/>
    <x v="0"/>
    <x v="0"/>
    <x v="0"/>
    <s v="Normal"/>
  </r>
  <r>
    <n v="855"/>
    <d v="2011-02-08T00:00:00"/>
    <n v="1"/>
    <n v="0"/>
    <n v="2"/>
    <x v="1"/>
    <x v="0"/>
    <x v="3"/>
    <n v="2"/>
    <n v="0.28000000000000003"/>
    <n v="0.31819999999999998"/>
    <n v="0.87"/>
    <n v="0"/>
    <n v="0"/>
    <n v="4"/>
    <n v="4"/>
    <x v="3"/>
    <x v="1"/>
    <x v="0"/>
    <x v="0"/>
    <x v="0"/>
    <x v="0"/>
    <s v="Normal"/>
  </r>
  <r>
    <n v="856"/>
    <d v="2011-02-08T00:00:00"/>
    <n v="1"/>
    <n v="0"/>
    <n v="2"/>
    <x v="2"/>
    <x v="0"/>
    <x v="3"/>
    <n v="2"/>
    <n v="0.26"/>
    <n v="0.2727"/>
    <n v="0.93"/>
    <n v="0.1045"/>
    <n v="1"/>
    <n v="1"/>
    <n v="2"/>
    <x v="3"/>
    <x v="1"/>
    <x v="0"/>
    <x v="0"/>
    <x v="0"/>
    <x v="0"/>
    <s v="Normal"/>
  </r>
  <r>
    <n v="857"/>
    <d v="2011-02-08T00:00:00"/>
    <n v="1"/>
    <n v="0"/>
    <n v="2"/>
    <x v="3"/>
    <x v="0"/>
    <x v="3"/>
    <n v="3"/>
    <n v="0.28000000000000003"/>
    <n v="0.2727"/>
    <n v="0.93"/>
    <n v="0.16420000000000001"/>
    <n v="0"/>
    <n v="1"/>
    <n v="1"/>
    <x v="3"/>
    <x v="2"/>
    <x v="0"/>
    <x v="0"/>
    <x v="0"/>
    <x v="0"/>
    <s v="Normal"/>
  </r>
  <r>
    <n v="858"/>
    <d v="2011-02-08T00:00:00"/>
    <n v="1"/>
    <n v="0"/>
    <n v="2"/>
    <x v="4"/>
    <x v="0"/>
    <x v="3"/>
    <n v="1"/>
    <n v="0.26"/>
    <n v="0.2576"/>
    <n v="0.93"/>
    <n v="0.16420000000000001"/>
    <n v="0"/>
    <n v="3"/>
    <n v="3"/>
    <x v="3"/>
    <x v="0"/>
    <x v="0"/>
    <x v="0"/>
    <x v="0"/>
    <x v="0"/>
    <s v="Normal"/>
  </r>
  <r>
    <n v="859"/>
    <d v="2011-02-08T00:00:00"/>
    <n v="1"/>
    <n v="0"/>
    <n v="2"/>
    <x v="5"/>
    <x v="0"/>
    <x v="3"/>
    <n v="1"/>
    <n v="0.26"/>
    <n v="0.2273"/>
    <n v="0.81"/>
    <n v="0.32840000000000003"/>
    <n v="0"/>
    <n v="2"/>
    <n v="2"/>
    <x v="3"/>
    <x v="0"/>
    <x v="0"/>
    <x v="0"/>
    <x v="0"/>
    <x v="0"/>
    <s v="Normal"/>
  </r>
  <r>
    <n v="860"/>
    <d v="2011-02-08T00:00:00"/>
    <n v="1"/>
    <n v="0"/>
    <n v="2"/>
    <x v="6"/>
    <x v="0"/>
    <x v="3"/>
    <n v="1"/>
    <n v="0.26"/>
    <n v="0.2273"/>
    <n v="0.7"/>
    <n v="0.32840000000000003"/>
    <n v="0"/>
    <n v="39"/>
    <n v="39"/>
    <x v="3"/>
    <x v="0"/>
    <x v="0"/>
    <x v="0"/>
    <x v="1"/>
    <x v="0"/>
    <s v="Normal"/>
  </r>
  <r>
    <n v="861"/>
    <d v="2011-02-08T00:00:00"/>
    <n v="1"/>
    <n v="0"/>
    <n v="2"/>
    <x v="7"/>
    <x v="0"/>
    <x v="3"/>
    <n v="1"/>
    <n v="0.24"/>
    <n v="0.19700000000000001"/>
    <n v="0.65"/>
    <n v="0.41789999999999999"/>
    <n v="3"/>
    <n v="97"/>
    <n v="100"/>
    <x v="3"/>
    <x v="0"/>
    <x v="1"/>
    <x v="1"/>
    <x v="1"/>
    <x v="0"/>
    <s v="Normal"/>
  </r>
  <r>
    <n v="862"/>
    <d v="2011-02-08T00:00:00"/>
    <n v="1"/>
    <n v="0"/>
    <n v="2"/>
    <x v="8"/>
    <x v="0"/>
    <x v="3"/>
    <n v="1"/>
    <n v="0.24"/>
    <n v="0.19700000000000001"/>
    <n v="0.56000000000000005"/>
    <n v="0.49249999999999999"/>
    <n v="7"/>
    <n v="236"/>
    <n v="243"/>
    <x v="3"/>
    <x v="0"/>
    <x v="1"/>
    <x v="2"/>
    <x v="1"/>
    <x v="0"/>
    <s v="⬆ Spike"/>
  </r>
  <r>
    <n v="863"/>
    <d v="2011-02-08T00:00:00"/>
    <n v="1"/>
    <n v="0"/>
    <n v="2"/>
    <x v="9"/>
    <x v="0"/>
    <x v="3"/>
    <n v="1"/>
    <n v="0.24"/>
    <n v="0.19700000000000001"/>
    <n v="0.52"/>
    <n v="0.49249999999999999"/>
    <n v="7"/>
    <n v="128"/>
    <n v="135"/>
    <x v="3"/>
    <x v="0"/>
    <x v="1"/>
    <x v="1"/>
    <x v="1"/>
    <x v="0"/>
    <s v="Normal"/>
  </r>
  <r>
    <n v="864"/>
    <d v="2011-02-08T00:00:00"/>
    <n v="1"/>
    <n v="0"/>
    <n v="2"/>
    <x v="10"/>
    <x v="0"/>
    <x v="3"/>
    <n v="1"/>
    <n v="0.22"/>
    <n v="0.18179999999999999"/>
    <n v="0.47"/>
    <n v="0.55220000000000002"/>
    <n v="4"/>
    <n v="44"/>
    <n v="48"/>
    <x v="3"/>
    <x v="0"/>
    <x v="0"/>
    <x v="0"/>
    <x v="1"/>
    <x v="0"/>
    <s v="Normal"/>
  </r>
  <r>
    <n v="865"/>
    <d v="2011-02-08T00:00:00"/>
    <n v="1"/>
    <n v="0"/>
    <n v="2"/>
    <x v="11"/>
    <x v="0"/>
    <x v="3"/>
    <n v="1"/>
    <n v="0.22"/>
    <n v="0.18179999999999999"/>
    <n v="0.47"/>
    <n v="0.4627"/>
    <n v="1"/>
    <n v="49"/>
    <n v="50"/>
    <x v="3"/>
    <x v="0"/>
    <x v="0"/>
    <x v="0"/>
    <x v="1"/>
    <x v="0"/>
    <s v="Normal"/>
  </r>
  <r>
    <n v="866"/>
    <d v="2011-02-08T00:00:00"/>
    <n v="1"/>
    <n v="0"/>
    <n v="2"/>
    <x v="12"/>
    <x v="0"/>
    <x v="3"/>
    <n v="1"/>
    <n v="0.24"/>
    <n v="0.19700000000000001"/>
    <n v="0.38"/>
    <n v="0.49249999999999999"/>
    <n v="2"/>
    <n v="63"/>
    <n v="65"/>
    <x v="3"/>
    <x v="0"/>
    <x v="0"/>
    <x v="1"/>
    <x v="2"/>
    <x v="0"/>
    <s v="Normal"/>
  </r>
  <r>
    <n v="867"/>
    <d v="2011-02-08T00:00:00"/>
    <n v="1"/>
    <n v="0"/>
    <n v="2"/>
    <x v="13"/>
    <x v="0"/>
    <x v="3"/>
    <n v="2"/>
    <n v="0.24"/>
    <n v="0.19700000000000001"/>
    <n v="0.32"/>
    <n v="0.44779999999999998"/>
    <n v="2"/>
    <n v="48"/>
    <n v="50"/>
    <x v="3"/>
    <x v="1"/>
    <x v="0"/>
    <x v="0"/>
    <x v="2"/>
    <x v="0"/>
    <s v="Normal"/>
  </r>
  <r>
    <n v="868"/>
    <d v="2011-02-08T00:00:00"/>
    <n v="1"/>
    <n v="0"/>
    <n v="2"/>
    <x v="14"/>
    <x v="0"/>
    <x v="3"/>
    <n v="1"/>
    <n v="0.22"/>
    <n v="0.19700000000000001"/>
    <n v="0.37"/>
    <n v="0.41789999999999999"/>
    <n v="3"/>
    <n v="61"/>
    <n v="64"/>
    <x v="3"/>
    <x v="0"/>
    <x v="0"/>
    <x v="1"/>
    <x v="2"/>
    <x v="0"/>
    <s v="Normal"/>
  </r>
  <r>
    <n v="869"/>
    <d v="2011-02-08T00:00:00"/>
    <n v="1"/>
    <n v="0"/>
    <n v="2"/>
    <x v="15"/>
    <x v="0"/>
    <x v="3"/>
    <n v="1"/>
    <n v="0.22"/>
    <n v="0.19700000000000001"/>
    <n v="0.35"/>
    <n v="0.3881"/>
    <n v="6"/>
    <n v="45"/>
    <n v="51"/>
    <x v="3"/>
    <x v="0"/>
    <x v="0"/>
    <x v="1"/>
    <x v="2"/>
    <x v="0"/>
    <s v="Normal"/>
  </r>
  <r>
    <n v="870"/>
    <d v="2011-02-08T00:00:00"/>
    <n v="1"/>
    <n v="0"/>
    <n v="2"/>
    <x v="16"/>
    <x v="0"/>
    <x v="3"/>
    <n v="1"/>
    <n v="0.22"/>
    <n v="0.18179999999999999"/>
    <n v="0.35"/>
    <n v="0.52239999999999998"/>
    <n v="4"/>
    <n v="79"/>
    <n v="83"/>
    <x v="3"/>
    <x v="0"/>
    <x v="0"/>
    <x v="1"/>
    <x v="2"/>
    <x v="0"/>
    <s v="Normal"/>
  </r>
  <r>
    <n v="871"/>
    <d v="2011-02-08T00:00:00"/>
    <n v="1"/>
    <n v="0"/>
    <n v="2"/>
    <x v="17"/>
    <x v="0"/>
    <x v="3"/>
    <n v="1"/>
    <n v="0.22"/>
    <n v="0.18179999999999999"/>
    <n v="0.32"/>
    <n v="0.58209999999999995"/>
    <n v="4"/>
    <n v="172"/>
    <n v="176"/>
    <x v="3"/>
    <x v="0"/>
    <x v="1"/>
    <x v="2"/>
    <x v="2"/>
    <x v="0"/>
    <s v="⬆ Spike"/>
  </r>
  <r>
    <n v="872"/>
    <d v="2011-02-08T00:00:00"/>
    <n v="1"/>
    <n v="0"/>
    <n v="2"/>
    <x v="18"/>
    <x v="0"/>
    <x v="3"/>
    <n v="1"/>
    <n v="0.2"/>
    <n v="0.18179999999999999"/>
    <n v="0.32"/>
    <n v="0.3881"/>
    <n v="1"/>
    <n v="151"/>
    <n v="152"/>
    <x v="3"/>
    <x v="0"/>
    <x v="1"/>
    <x v="2"/>
    <x v="3"/>
    <x v="0"/>
    <s v="Normal"/>
  </r>
  <r>
    <n v="873"/>
    <d v="2011-02-08T00:00:00"/>
    <n v="1"/>
    <n v="0"/>
    <n v="2"/>
    <x v="19"/>
    <x v="0"/>
    <x v="3"/>
    <n v="1"/>
    <n v="0.16"/>
    <n v="0.1212"/>
    <n v="0.4"/>
    <n v="0.4627"/>
    <n v="1"/>
    <n v="100"/>
    <n v="101"/>
    <x v="3"/>
    <x v="0"/>
    <x v="1"/>
    <x v="1"/>
    <x v="3"/>
    <x v="3"/>
    <s v="Normal"/>
  </r>
  <r>
    <n v="874"/>
    <d v="2011-02-08T00:00:00"/>
    <n v="1"/>
    <n v="0"/>
    <n v="2"/>
    <x v="20"/>
    <x v="0"/>
    <x v="3"/>
    <n v="1"/>
    <n v="0.16"/>
    <n v="0.13639999999999999"/>
    <n v="0.4"/>
    <n v="0.32840000000000003"/>
    <n v="3"/>
    <n v="53"/>
    <n v="56"/>
    <x v="3"/>
    <x v="0"/>
    <x v="0"/>
    <x v="1"/>
    <x v="3"/>
    <x v="3"/>
    <s v="Normal"/>
  </r>
  <r>
    <n v="875"/>
    <d v="2011-02-08T00:00:00"/>
    <n v="1"/>
    <n v="0"/>
    <n v="2"/>
    <x v="21"/>
    <x v="0"/>
    <x v="3"/>
    <n v="1"/>
    <n v="0.14000000000000001"/>
    <n v="0.1061"/>
    <n v="0.33"/>
    <n v="0.4627"/>
    <n v="8"/>
    <n v="46"/>
    <n v="54"/>
    <x v="3"/>
    <x v="0"/>
    <x v="0"/>
    <x v="1"/>
    <x v="3"/>
    <x v="3"/>
    <s v="Normal"/>
  </r>
  <r>
    <n v="876"/>
    <d v="2011-02-08T00:00:00"/>
    <n v="1"/>
    <n v="0"/>
    <n v="2"/>
    <x v="22"/>
    <x v="0"/>
    <x v="3"/>
    <n v="1"/>
    <n v="0.12"/>
    <n v="0.1061"/>
    <n v="0.33"/>
    <n v="0.35820000000000002"/>
    <n v="0"/>
    <n v="29"/>
    <n v="29"/>
    <x v="3"/>
    <x v="0"/>
    <x v="0"/>
    <x v="0"/>
    <x v="3"/>
    <x v="3"/>
    <s v="Normal"/>
  </r>
  <r>
    <n v="877"/>
    <d v="2011-02-08T00:00:00"/>
    <n v="1"/>
    <n v="0"/>
    <n v="2"/>
    <x v="23"/>
    <x v="0"/>
    <x v="3"/>
    <n v="1"/>
    <n v="0.12"/>
    <n v="0.1061"/>
    <n v="0.33"/>
    <n v="0.32840000000000003"/>
    <n v="3"/>
    <n v="9"/>
    <n v="12"/>
    <x v="3"/>
    <x v="0"/>
    <x v="0"/>
    <x v="0"/>
    <x v="3"/>
    <x v="3"/>
    <s v="Normal"/>
  </r>
  <r>
    <n v="878"/>
    <d v="2011-02-09T00:00:00"/>
    <n v="1"/>
    <n v="0"/>
    <n v="2"/>
    <x v="0"/>
    <x v="0"/>
    <x v="4"/>
    <n v="1"/>
    <n v="0.1"/>
    <n v="7.5800000000000006E-2"/>
    <n v="0.36"/>
    <n v="0.35820000000000002"/>
    <n v="0"/>
    <n v="17"/>
    <n v="17"/>
    <x v="4"/>
    <x v="0"/>
    <x v="0"/>
    <x v="0"/>
    <x v="0"/>
    <x v="3"/>
    <s v="Normal"/>
  </r>
  <r>
    <n v="879"/>
    <d v="2011-02-09T00:00:00"/>
    <n v="1"/>
    <n v="0"/>
    <n v="2"/>
    <x v="1"/>
    <x v="0"/>
    <x v="4"/>
    <n v="1"/>
    <n v="0.1"/>
    <n v="0.1061"/>
    <n v="0.36"/>
    <n v="0.22389999999999999"/>
    <n v="0"/>
    <n v="7"/>
    <n v="7"/>
    <x v="4"/>
    <x v="0"/>
    <x v="0"/>
    <x v="0"/>
    <x v="0"/>
    <x v="3"/>
    <s v="Normal"/>
  </r>
  <r>
    <n v="880"/>
    <d v="2011-02-09T00:00:00"/>
    <n v="1"/>
    <n v="0"/>
    <n v="2"/>
    <x v="2"/>
    <x v="0"/>
    <x v="4"/>
    <n v="1"/>
    <n v="0.08"/>
    <n v="7.5800000000000006E-2"/>
    <n v="0.38"/>
    <n v="0.28360000000000002"/>
    <n v="1"/>
    <n v="2"/>
    <n v="3"/>
    <x v="4"/>
    <x v="0"/>
    <x v="0"/>
    <x v="0"/>
    <x v="0"/>
    <x v="4"/>
    <s v="Normal"/>
  </r>
  <r>
    <n v="881"/>
    <d v="2011-02-09T00:00:00"/>
    <n v="1"/>
    <n v="0"/>
    <n v="2"/>
    <x v="3"/>
    <x v="0"/>
    <x v="4"/>
    <n v="1"/>
    <n v="0.06"/>
    <n v="7.5800000000000006E-2"/>
    <n v="0.45"/>
    <n v="0.1343"/>
    <n v="0"/>
    <n v="2"/>
    <n v="2"/>
    <x v="4"/>
    <x v="0"/>
    <x v="0"/>
    <x v="0"/>
    <x v="0"/>
    <x v="4"/>
    <s v="Normal"/>
  </r>
  <r>
    <n v="882"/>
    <d v="2011-02-09T00:00:00"/>
    <n v="1"/>
    <n v="0"/>
    <n v="2"/>
    <x v="5"/>
    <x v="0"/>
    <x v="4"/>
    <n v="1"/>
    <n v="0.06"/>
    <n v="0.1061"/>
    <n v="0.45"/>
    <n v="0.1045"/>
    <n v="0"/>
    <n v="7"/>
    <n v="7"/>
    <x v="4"/>
    <x v="0"/>
    <x v="0"/>
    <x v="0"/>
    <x v="0"/>
    <x v="4"/>
    <s v="Normal"/>
  </r>
  <r>
    <n v="883"/>
    <d v="2011-02-09T00:00:00"/>
    <n v="1"/>
    <n v="0"/>
    <n v="2"/>
    <x v="6"/>
    <x v="0"/>
    <x v="4"/>
    <n v="1"/>
    <n v="0.06"/>
    <n v="0.1515"/>
    <n v="0.45"/>
    <n v="0"/>
    <n v="0"/>
    <n v="43"/>
    <n v="43"/>
    <x v="4"/>
    <x v="0"/>
    <x v="0"/>
    <x v="0"/>
    <x v="1"/>
    <x v="4"/>
    <s v="Normal"/>
  </r>
  <r>
    <n v="884"/>
    <d v="2011-02-09T00:00:00"/>
    <n v="1"/>
    <n v="0"/>
    <n v="2"/>
    <x v="7"/>
    <x v="0"/>
    <x v="4"/>
    <n v="1"/>
    <n v="0.06"/>
    <n v="0.1061"/>
    <n v="0.49"/>
    <n v="0.1045"/>
    <n v="4"/>
    <n v="95"/>
    <n v="99"/>
    <x v="4"/>
    <x v="0"/>
    <x v="1"/>
    <x v="1"/>
    <x v="1"/>
    <x v="4"/>
    <s v="Normal"/>
  </r>
  <r>
    <n v="885"/>
    <d v="2011-02-09T00:00:00"/>
    <n v="1"/>
    <n v="0"/>
    <n v="2"/>
    <x v="8"/>
    <x v="0"/>
    <x v="4"/>
    <n v="1"/>
    <n v="0.1"/>
    <n v="0.13639999999999999"/>
    <n v="0.42"/>
    <n v="0"/>
    <n v="1"/>
    <n v="198"/>
    <n v="199"/>
    <x v="4"/>
    <x v="0"/>
    <x v="1"/>
    <x v="2"/>
    <x v="1"/>
    <x v="3"/>
    <s v="⬆ Spike"/>
  </r>
  <r>
    <n v="886"/>
    <d v="2011-02-09T00:00:00"/>
    <n v="1"/>
    <n v="0"/>
    <n v="2"/>
    <x v="9"/>
    <x v="0"/>
    <x v="4"/>
    <n v="1"/>
    <n v="0.12"/>
    <n v="0.13639999999999999"/>
    <n v="0.39"/>
    <n v="0.16420000000000001"/>
    <n v="4"/>
    <n v="119"/>
    <n v="123"/>
    <x v="4"/>
    <x v="0"/>
    <x v="1"/>
    <x v="1"/>
    <x v="1"/>
    <x v="3"/>
    <s v="Normal"/>
  </r>
  <r>
    <n v="887"/>
    <d v="2011-02-09T00:00:00"/>
    <n v="1"/>
    <n v="0"/>
    <n v="2"/>
    <x v="10"/>
    <x v="0"/>
    <x v="4"/>
    <n v="1"/>
    <n v="0.14000000000000001"/>
    <n v="0.18179999999999999"/>
    <n v="0.36"/>
    <n v="0"/>
    <n v="8"/>
    <n v="51"/>
    <n v="59"/>
    <x v="4"/>
    <x v="0"/>
    <x v="0"/>
    <x v="1"/>
    <x v="1"/>
    <x v="3"/>
    <s v="Normal"/>
  </r>
  <r>
    <n v="888"/>
    <d v="2011-02-09T00:00:00"/>
    <n v="1"/>
    <n v="0"/>
    <n v="2"/>
    <x v="11"/>
    <x v="0"/>
    <x v="4"/>
    <n v="2"/>
    <n v="0.14000000000000001"/>
    <n v="0.1515"/>
    <n v="0.43"/>
    <n v="0.16420000000000001"/>
    <n v="1"/>
    <n v="40"/>
    <n v="41"/>
    <x v="4"/>
    <x v="1"/>
    <x v="0"/>
    <x v="0"/>
    <x v="1"/>
    <x v="3"/>
    <s v="Normal"/>
  </r>
  <r>
    <n v="889"/>
    <d v="2011-02-09T00:00:00"/>
    <n v="1"/>
    <n v="0"/>
    <n v="2"/>
    <x v="12"/>
    <x v="0"/>
    <x v="4"/>
    <n v="2"/>
    <n v="0.18"/>
    <n v="0.18179999999999999"/>
    <n v="0.4"/>
    <n v="0.22389999999999999"/>
    <n v="4"/>
    <n v="57"/>
    <n v="61"/>
    <x v="4"/>
    <x v="1"/>
    <x v="0"/>
    <x v="1"/>
    <x v="2"/>
    <x v="3"/>
    <s v="Normal"/>
  </r>
  <r>
    <n v="890"/>
    <d v="2011-02-09T00:00:00"/>
    <n v="1"/>
    <n v="0"/>
    <n v="2"/>
    <x v="13"/>
    <x v="0"/>
    <x v="4"/>
    <n v="1"/>
    <n v="0.18"/>
    <n v="0.16669999999999999"/>
    <n v="0.4"/>
    <n v="0.25369999999999998"/>
    <n v="2"/>
    <n v="67"/>
    <n v="69"/>
    <x v="4"/>
    <x v="0"/>
    <x v="0"/>
    <x v="1"/>
    <x v="2"/>
    <x v="3"/>
    <s v="Normal"/>
  </r>
  <r>
    <n v="891"/>
    <d v="2011-02-09T00:00:00"/>
    <n v="1"/>
    <n v="0"/>
    <n v="2"/>
    <x v="14"/>
    <x v="0"/>
    <x v="4"/>
    <n v="1"/>
    <n v="0.2"/>
    <n v="0.18179999999999999"/>
    <n v="0.34"/>
    <n v="0.29849999999999999"/>
    <n v="2"/>
    <n v="56"/>
    <n v="58"/>
    <x v="4"/>
    <x v="0"/>
    <x v="0"/>
    <x v="1"/>
    <x v="2"/>
    <x v="0"/>
    <s v="Normal"/>
  </r>
  <r>
    <n v="892"/>
    <d v="2011-02-09T00:00:00"/>
    <n v="1"/>
    <n v="0"/>
    <n v="2"/>
    <x v="15"/>
    <x v="0"/>
    <x v="4"/>
    <n v="2"/>
    <n v="0.2"/>
    <n v="0.18179999999999999"/>
    <n v="0.34"/>
    <n v="0.28360000000000002"/>
    <n v="3"/>
    <n v="61"/>
    <n v="64"/>
    <x v="4"/>
    <x v="1"/>
    <x v="0"/>
    <x v="1"/>
    <x v="2"/>
    <x v="0"/>
    <s v="Normal"/>
  </r>
  <r>
    <n v="893"/>
    <d v="2011-02-09T00:00:00"/>
    <n v="1"/>
    <n v="0"/>
    <n v="2"/>
    <x v="16"/>
    <x v="0"/>
    <x v="4"/>
    <n v="2"/>
    <n v="0.2"/>
    <n v="0.19700000000000001"/>
    <n v="0.37"/>
    <n v="0.25369999999999998"/>
    <n v="7"/>
    <n v="72"/>
    <n v="79"/>
    <x v="4"/>
    <x v="1"/>
    <x v="0"/>
    <x v="1"/>
    <x v="2"/>
    <x v="0"/>
    <s v="Normal"/>
  </r>
  <r>
    <n v="894"/>
    <d v="2011-02-09T00:00:00"/>
    <n v="1"/>
    <n v="0"/>
    <n v="2"/>
    <x v="17"/>
    <x v="0"/>
    <x v="4"/>
    <n v="2"/>
    <n v="0.2"/>
    <n v="0.19700000000000001"/>
    <n v="0.34"/>
    <n v="0.25369999999999998"/>
    <n v="9"/>
    <n v="157"/>
    <n v="166"/>
    <x v="4"/>
    <x v="1"/>
    <x v="1"/>
    <x v="2"/>
    <x v="2"/>
    <x v="0"/>
    <s v="⬆ Spike"/>
  </r>
  <r>
    <n v="895"/>
    <d v="2011-02-09T00:00:00"/>
    <n v="1"/>
    <n v="0"/>
    <n v="2"/>
    <x v="18"/>
    <x v="0"/>
    <x v="4"/>
    <n v="2"/>
    <n v="0.18"/>
    <n v="0.16669999999999999"/>
    <n v="0.47"/>
    <n v="0.29849999999999999"/>
    <n v="2"/>
    <n v="168"/>
    <n v="170"/>
    <x v="4"/>
    <x v="1"/>
    <x v="1"/>
    <x v="2"/>
    <x v="3"/>
    <x v="3"/>
    <s v="⬆ Spike"/>
  </r>
  <r>
    <n v="896"/>
    <d v="2011-02-09T00:00:00"/>
    <n v="1"/>
    <n v="0"/>
    <n v="2"/>
    <x v="19"/>
    <x v="0"/>
    <x v="4"/>
    <n v="3"/>
    <n v="0.14000000000000001"/>
    <n v="0.1212"/>
    <n v="0.86"/>
    <n v="0.25369999999999998"/>
    <n v="1"/>
    <n v="87"/>
    <n v="88"/>
    <x v="4"/>
    <x v="2"/>
    <x v="1"/>
    <x v="1"/>
    <x v="3"/>
    <x v="3"/>
    <s v="Normal"/>
  </r>
  <r>
    <n v="897"/>
    <d v="2011-02-09T00:00:00"/>
    <n v="1"/>
    <n v="0"/>
    <n v="2"/>
    <x v="20"/>
    <x v="0"/>
    <x v="4"/>
    <n v="3"/>
    <n v="0.14000000000000001"/>
    <n v="0.1515"/>
    <n v="0.86"/>
    <n v="0.16420000000000001"/>
    <n v="0"/>
    <n v="84"/>
    <n v="84"/>
    <x v="4"/>
    <x v="2"/>
    <x v="0"/>
    <x v="1"/>
    <x v="3"/>
    <x v="3"/>
    <s v="Normal"/>
  </r>
  <r>
    <n v="898"/>
    <d v="2011-02-09T00:00:00"/>
    <n v="1"/>
    <n v="0"/>
    <n v="2"/>
    <x v="21"/>
    <x v="0"/>
    <x v="4"/>
    <n v="2"/>
    <n v="0.14000000000000001"/>
    <n v="0.1515"/>
    <n v="0.86"/>
    <n v="0.16420000000000001"/>
    <n v="0"/>
    <n v="83"/>
    <n v="83"/>
    <x v="4"/>
    <x v="1"/>
    <x v="0"/>
    <x v="1"/>
    <x v="3"/>
    <x v="3"/>
    <s v="Normal"/>
  </r>
  <r>
    <n v="899"/>
    <d v="2011-02-09T00:00:00"/>
    <n v="1"/>
    <n v="0"/>
    <n v="2"/>
    <x v="22"/>
    <x v="0"/>
    <x v="4"/>
    <n v="3"/>
    <n v="0.16"/>
    <n v="0.16669999999999999"/>
    <n v="0.8"/>
    <n v="0.16420000000000001"/>
    <n v="4"/>
    <n v="42"/>
    <n v="46"/>
    <x v="4"/>
    <x v="2"/>
    <x v="0"/>
    <x v="0"/>
    <x v="3"/>
    <x v="3"/>
    <s v="Normal"/>
  </r>
  <r>
    <n v="900"/>
    <d v="2011-02-09T00:00:00"/>
    <n v="1"/>
    <n v="0"/>
    <n v="2"/>
    <x v="23"/>
    <x v="0"/>
    <x v="4"/>
    <n v="3"/>
    <n v="0.16"/>
    <n v="0.1515"/>
    <n v="0.8"/>
    <n v="0.19400000000000001"/>
    <n v="0"/>
    <n v="37"/>
    <n v="37"/>
    <x v="4"/>
    <x v="2"/>
    <x v="0"/>
    <x v="0"/>
    <x v="3"/>
    <x v="3"/>
    <s v="Normal"/>
  </r>
  <r>
    <n v="901"/>
    <d v="2011-02-10T00:00:00"/>
    <n v="1"/>
    <n v="0"/>
    <n v="2"/>
    <x v="0"/>
    <x v="0"/>
    <x v="5"/>
    <n v="3"/>
    <n v="0.14000000000000001"/>
    <n v="0.13639999999999999"/>
    <n v="0.86"/>
    <n v="0.19400000000000001"/>
    <n v="0"/>
    <n v="16"/>
    <n v="16"/>
    <x v="5"/>
    <x v="2"/>
    <x v="0"/>
    <x v="0"/>
    <x v="0"/>
    <x v="3"/>
    <s v="Normal"/>
  </r>
  <r>
    <n v="902"/>
    <d v="2011-02-10T00:00:00"/>
    <n v="1"/>
    <n v="0"/>
    <n v="2"/>
    <x v="1"/>
    <x v="0"/>
    <x v="5"/>
    <n v="3"/>
    <n v="0.14000000000000001"/>
    <n v="0.1515"/>
    <n v="0.8"/>
    <n v="0.1343"/>
    <n v="0"/>
    <n v="7"/>
    <n v="7"/>
    <x v="5"/>
    <x v="2"/>
    <x v="0"/>
    <x v="0"/>
    <x v="0"/>
    <x v="3"/>
    <s v="Normal"/>
  </r>
  <r>
    <n v="903"/>
    <d v="2011-02-10T00:00:00"/>
    <n v="1"/>
    <n v="0"/>
    <n v="2"/>
    <x v="2"/>
    <x v="0"/>
    <x v="5"/>
    <n v="3"/>
    <n v="0.14000000000000001"/>
    <n v="0.1515"/>
    <n v="0.8"/>
    <n v="0.1343"/>
    <n v="0"/>
    <n v="3"/>
    <n v="3"/>
    <x v="5"/>
    <x v="2"/>
    <x v="0"/>
    <x v="0"/>
    <x v="0"/>
    <x v="3"/>
    <s v="Normal"/>
  </r>
  <r>
    <n v="904"/>
    <d v="2011-02-10T00:00:00"/>
    <n v="1"/>
    <n v="0"/>
    <n v="2"/>
    <x v="4"/>
    <x v="0"/>
    <x v="5"/>
    <n v="2"/>
    <n v="0.14000000000000001"/>
    <n v="0.13639999999999999"/>
    <n v="0.59"/>
    <n v="0.22389999999999999"/>
    <n v="0"/>
    <n v="1"/>
    <n v="1"/>
    <x v="5"/>
    <x v="1"/>
    <x v="0"/>
    <x v="0"/>
    <x v="0"/>
    <x v="3"/>
    <s v="Normal"/>
  </r>
  <r>
    <n v="905"/>
    <d v="2011-02-10T00:00:00"/>
    <n v="1"/>
    <n v="0"/>
    <n v="2"/>
    <x v="5"/>
    <x v="0"/>
    <x v="5"/>
    <n v="2"/>
    <n v="0.12"/>
    <n v="0.1212"/>
    <n v="0.5"/>
    <n v="0.22389999999999999"/>
    <n v="0"/>
    <n v="6"/>
    <n v="6"/>
    <x v="5"/>
    <x v="1"/>
    <x v="0"/>
    <x v="0"/>
    <x v="0"/>
    <x v="3"/>
    <s v="Normal"/>
  </r>
  <r>
    <n v="906"/>
    <d v="2011-02-10T00:00:00"/>
    <n v="1"/>
    <n v="0"/>
    <n v="2"/>
    <x v="6"/>
    <x v="0"/>
    <x v="5"/>
    <n v="2"/>
    <n v="0.12"/>
    <n v="0.1212"/>
    <n v="0.54"/>
    <n v="0.28360000000000002"/>
    <n v="0"/>
    <n v="26"/>
    <n v="26"/>
    <x v="5"/>
    <x v="1"/>
    <x v="0"/>
    <x v="0"/>
    <x v="1"/>
    <x v="3"/>
    <s v="Normal"/>
  </r>
  <r>
    <n v="907"/>
    <d v="2011-02-10T00:00:00"/>
    <n v="1"/>
    <n v="0"/>
    <n v="2"/>
    <x v="7"/>
    <x v="0"/>
    <x v="5"/>
    <n v="1"/>
    <n v="0.1"/>
    <n v="7.5800000000000006E-2"/>
    <n v="0.5"/>
    <n v="0.41789999999999999"/>
    <n v="0"/>
    <n v="99"/>
    <n v="99"/>
    <x v="5"/>
    <x v="0"/>
    <x v="1"/>
    <x v="1"/>
    <x v="1"/>
    <x v="3"/>
    <s v="Normal"/>
  </r>
  <r>
    <n v="908"/>
    <d v="2011-02-10T00:00:00"/>
    <n v="1"/>
    <n v="0"/>
    <n v="2"/>
    <x v="8"/>
    <x v="0"/>
    <x v="5"/>
    <n v="1"/>
    <n v="0.1"/>
    <n v="7.5800000000000006E-2"/>
    <n v="0.49"/>
    <n v="0.32840000000000003"/>
    <n v="5"/>
    <n v="173"/>
    <n v="178"/>
    <x v="5"/>
    <x v="0"/>
    <x v="1"/>
    <x v="2"/>
    <x v="1"/>
    <x v="3"/>
    <s v="⬆ Spike"/>
  </r>
  <r>
    <n v="909"/>
    <d v="2011-02-10T00:00:00"/>
    <n v="1"/>
    <n v="0"/>
    <n v="2"/>
    <x v="9"/>
    <x v="0"/>
    <x v="5"/>
    <n v="1"/>
    <n v="0.12"/>
    <n v="0.1061"/>
    <n v="0.42"/>
    <n v="0.35820000000000002"/>
    <n v="1"/>
    <n v="121"/>
    <n v="122"/>
    <x v="5"/>
    <x v="0"/>
    <x v="1"/>
    <x v="1"/>
    <x v="1"/>
    <x v="3"/>
    <s v="Normal"/>
  </r>
  <r>
    <n v="910"/>
    <d v="2011-02-10T00:00:00"/>
    <n v="1"/>
    <n v="0"/>
    <n v="2"/>
    <x v="10"/>
    <x v="0"/>
    <x v="5"/>
    <n v="1"/>
    <n v="0.12"/>
    <n v="0.1061"/>
    <n v="0.42"/>
    <n v="0.29849999999999999"/>
    <n v="1"/>
    <n v="34"/>
    <n v="35"/>
    <x v="5"/>
    <x v="0"/>
    <x v="0"/>
    <x v="0"/>
    <x v="1"/>
    <x v="3"/>
    <s v="Normal"/>
  </r>
  <r>
    <n v="911"/>
    <d v="2011-02-10T00:00:00"/>
    <n v="1"/>
    <n v="0"/>
    <n v="2"/>
    <x v="11"/>
    <x v="0"/>
    <x v="5"/>
    <n v="1"/>
    <n v="0.14000000000000001"/>
    <n v="0.1212"/>
    <n v="0.39"/>
    <n v="0.35820000000000002"/>
    <n v="1"/>
    <n v="44"/>
    <n v="45"/>
    <x v="5"/>
    <x v="0"/>
    <x v="0"/>
    <x v="0"/>
    <x v="1"/>
    <x v="3"/>
    <s v="Normal"/>
  </r>
  <r>
    <n v="912"/>
    <d v="2011-02-10T00:00:00"/>
    <n v="1"/>
    <n v="0"/>
    <n v="2"/>
    <x v="12"/>
    <x v="0"/>
    <x v="5"/>
    <n v="1"/>
    <n v="0.16"/>
    <n v="0.13639999999999999"/>
    <n v="0.34"/>
    <n v="0.3881"/>
    <n v="4"/>
    <n v="65"/>
    <n v="69"/>
    <x v="5"/>
    <x v="0"/>
    <x v="0"/>
    <x v="1"/>
    <x v="2"/>
    <x v="3"/>
    <s v="Normal"/>
  </r>
  <r>
    <n v="913"/>
    <d v="2011-02-10T00:00:00"/>
    <n v="1"/>
    <n v="0"/>
    <n v="2"/>
    <x v="13"/>
    <x v="0"/>
    <x v="5"/>
    <n v="1"/>
    <n v="0.18"/>
    <n v="0.16669999999999999"/>
    <n v="0.28999999999999998"/>
    <n v="0.29849999999999999"/>
    <n v="3"/>
    <n v="59"/>
    <n v="62"/>
    <x v="5"/>
    <x v="0"/>
    <x v="0"/>
    <x v="1"/>
    <x v="2"/>
    <x v="3"/>
    <s v="Normal"/>
  </r>
  <r>
    <n v="914"/>
    <d v="2011-02-10T00:00:00"/>
    <n v="1"/>
    <n v="0"/>
    <n v="2"/>
    <x v="14"/>
    <x v="0"/>
    <x v="5"/>
    <n v="1"/>
    <n v="0.2"/>
    <n v="0.18179999999999999"/>
    <n v="0.27"/>
    <n v="0.28360000000000002"/>
    <n v="6"/>
    <n v="42"/>
    <n v="48"/>
    <x v="5"/>
    <x v="0"/>
    <x v="0"/>
    <x v="0"/>
    <x v="2"/>
    <x v="0"/>
    <s v="Normal"/>
  </r>
  <r>
    <n v="915"/>
    <d v="2011-02-10T00:00:00"/>
    <n v="1"/>
    <n v="0"/>
    <n v="2"/>
    <x v="15"/>
    <x v="0"/>
    <x v="5"/>
    <n v="1"/>
    <n v="0.2"/>
    <n v="0.19700000000000001"/>
    <n v="0.25"/>
    <n v="0.25369999999999998"/>
    <n v="0"/>
    <n v="50"/>
    <n v="50"/>
    <x v="5"/>
    <x v="0"/>
    <x v="0"/>
    <x v="0"/>
    <x v="2"/>
    <x v="0"/>
    <s v="Normal"/>
  </r>
  <r>
    <n v="916"/>
    <d v="2011-02-10T00:00:00"/>
    <n v="1"/>
    <n v="0"/>
    <n v="2"/>
    <x v="16"/>
    <x v="0"/>
    <x v="5"/>
    <n v="1"/>
    <n v="0.2"/>
    <n v="0.18179999999999999"/>
    <n v="0.27"/>
    <n v="0.29849999999999999"/>
    <n v="4"/>
    <n v="76"/>
    <n v="80"/>
    <x v="5"/>
    <x v="0"/>
    <x v="0"/>
    <x v="1"/>
    <x v="2"/>
    <x v="0"/>
    <s v="Normal"/>
  </r>
  <r>
    <n v="917"/>
    <d v="2011-02-10T00:00:00"/>
    <n v="1"/>
    <n v="0"/>
    <n v="2"/>
    <x v="17"/>
    <x v="0"/>
    <x v="5"/>
    <n v="1"/>
    <n v="0.18"/>
    <n v="0.18179999999999999"/>
    <n v="0.26"/>
    <n v="0.19400000000000001"/>
    <n v="6"/>
    <n v="159"/>
    <n v="165"/>
    <x v="5"/>
    <x v="0"/>
    <x v="1"/>
    <x v="2"/>
    <x v="2"/>
    <x v="3"/>
    <s v="⬆ Spike"/>
  </r>
  <r>
    <n v="918"/>
    <d v="2011-02-10T00:00:00"/>
    <n v="1"/>
    <n v="0"/>
    <n v="2"/>
    <x v="18"/>
    <x v="0"/>
    <x v="5"/>
    <n v="1"/>
    <n v="0.16"/>
    <n v="0.18179999999999999"/>
    <n v="0.28000000000000003"/>
    <n v="0.1343"/>
    <n v="3"/>
    <n v="157"/>
    <n v="160"/>
    <x v="5"/>
    <x v="0"/>
    <x v="1"/>
    <x v="2"/>
    <x v="3"/>
    <x v="3"/>
    <s v="Normal"/>
  </r>
  <r>
    <n v="919"/>
    <d v="2011-02-10T00:00:00"/>
    <n v="1"/>
    <n v="0"/>
    <n v="2"/>
    <x v="19"/>
    <x v="0"/>
    <x v="5"/>
    <n v="1"/>
    <n v="0.14000000000000001"/>
    <n v="0.16669999999999999"/>
    <n v="0.28000000000000003"/>
    <n v="0.1045"/>
    <n v="2"/>
    <n v="110"/>
    <n v="112"/>
    <x v="5"/>
    <x v="0"/>
    <x v="1"/>
    <x v="1"/>
    <x v="3"/>
    <x v="3"/>
    <s v="Normal"/>
  </r>
  <r>
    <n v="920"/>
    <d v="2011-02-10T00:00:00"/>
    <n v="1"/>
    <n v="0"/>
    <n v="2"/>
    <x v="20"/>
    <x v="0"/>
    <x v="5"/>
    <n v="1"/>
    <n v="0.14000000000000001"/>
    <n v="0.18179999999999999"/>
    <n v="0.31"/>
    <n v="8.9599999999999999E-2"/>
    <n v="4"/>
    <n v="93"/>
    <n v="97"/>
    <x v="5"/>
    <x v="0"/>
    <x v="0"/>
    <x v="1"/>
    <x v="3"/>
    <x v="3"/>
    <s v="Normal"/>
  </r>
  <r>
    <n v="921"/>
    <d v="2011-02-10T00:00:00"/>
    <n v="1"/>
    <n v="0"/>
    <n v="2"/>
    <x v="21"/>
    <x v="0"/>
    <x v="5"/>
    <n v="1"/>
    <n v="0.14000000000000001"/>
    <n v="0.21210000000000001"/>
    <n v="0.39"/>
    <n v="0"/>
    <n v="2"/>
    <n v="70"/>
    <n v="72"/>
    <x v="5"/>
    <x v="0"/>
    <x v="0"/>
    <x v="1"/>
    <x v="3"/>
    <x v="3"/>
    <s v="Normal"/>
  </r>
  <r>
    <n v="922"/>
    <d v="2011-02-10T00:00:00"/>
    <n v="1"/>
    <n v="0"/>
    <n v="2"/>
    <x v="22"/>
    <x v="0"/>
    <x v="5"/>
    <n v="1"/>
    <n v="0.12"/>
    <n v="0.19700000000000001"/>
    <n v="0.39"/>
    <n v="0"/>
    <n v="4"/>
    <n v="47"/>
    <n v="51"/>
    <x v="5"/>
    <x v="0"/>
    <x v="0"/>
    <x v="1"/>
    <x v="3"/>
    <x v="3"/>
    <s v="Normal"/>
  </r>
  <r>
    <n v="923"/>
    <d v="2011-02-10T00:00:00"/>
    <n v="1"/>
    <n v="0"/>
    <n v="2"/>
    <x v="23"/>
    <x v="0"/>
    <x v="5"/>
    <n v="1"/>
    <n v="0.12"/>
    <n v="0.1515"/>
    <n v="0.42"/>
    <n v="0.1045"/>
    <n v="1"/>
    <n v="33"/>
    <n v="34"/>
    <x v="5"/>
    <x v="0"/>
    <x v="0"/>
    <x v="0"/>
    <x v="3"/>
    <x v="3"/>
    <s v="Normal"/>
  </r>
  <r>
    <n v="924"/>
    <d v="2011-02-11T00:00:00"/>
    <n v="1"/>
    <n v="0"/>
    <n v="2"/>
    <x v="0"/>
    <x v="0"/>
    <x v="6"/>
    <n v="1"/>
    <n v="0.1"/>
    <n v="0.13639999999999999"/>
    <n v="0.49"/>
    <n v="0.1045"/>
    <n v="2"/>
    <n v="12"/>
    <n v="14"/>
    <x v="6"/>
    <x v="0"/>
    <x v="0"/>
    <x v="0"/>
    <x v="0"/>
    <x v="3"/>
    <s v="Normal"/>
  </r>
  <r>
    <n v="925"/>
    <d v="2011-02-11T00:00:00"/>
    <n v="1"/>
    <n v="0"/>
    <n v="2"/>
    <x v="1"/>
    <x v="0"/>
    <x v="6"/>
    <n v="1"/>
    <n v="0.1"/>
    <n v="0.13639999999999999"/>
    <n v="0.54"/>
    <n v="8.9599999999999999E-2"/>
    <n v="1"/>
    <n v="6"/>
    <n v="7"/>
    <x v="6"/>
    <x v="0"/>
    <x v="0"/>
    <x v="0"/>
    <x v="0"/>
    <x v="3"/>
    <s v="Normal"/>
  </r>
  <r>
    <n v="926"/>
    <d v="2011-02-11T00:00:00"/>
    <n v="1"/>
    <n v="0"/>
    <n v="2"/>
    <x v="2"/>
    <x v="0"/>
    <x v="6"/>
    <n v="1"/>
    <n v="0.1"/>
    <n v="0.13639999999999999"/>
    <n v="0.54"/>
    <n v="8.9599999999999999E-2"/>
    <n v="0"/>
    <n v="3"/>
    <n v="3"/>
    <x v="6"/>
    <x v="0"/>
    <x v="0"/>
    <x v="0"/>
    <x v="0"/>
    <x v="3"/>
    <s v="Normal"/>
  </r>
  <r>
    <n v="927"/>
    <d v="2011-02-11T00:00:00"/>
    <n v="1"/>
    <n v="0"/>
    <n v="2"/>
    <x v="5"/>
    <x v="0"/>
    <x v="6"/>
    <n v="1"/>
    <n v="0.08"/>
    <n v="0.1212"/>
    <n v="0.63"/>
    <n v="8.9599999999999999E-2"/>
    <n v="0"/>
    <n v="4"/>
    <n v="4"/>
    <x v="6"/>
    <x v="0"/>
    <x v="0"/>
    <x v="0"/>
    <x v="0"/>
    <x v="4"/>
    <s v="Normal"/>
  </r>
  <r>
    <n v="928"/>
    <d v="2011-02-11T00:00:00"/>
    <n v="1"/>
    <n v="0"/>
    <n v="2"/>
    <x v="6"/>
    <x v="0"/>
    <x v="6"/>
    <n v="1"/>
    <n v="0.1"/>
    <n v="0.18179999999999999"/>
    <n v="0.68"/>
    <n v="0"/>
    <n v="1"/>
    <n v="23"/>
    <n v="24"/>
    <x v="6"/>
    <x v="0"/>
    <x v="0"/>
    <x v="0"/>
    <x v="1"/>
    <x v="3"/>
    <s v="Normal"/>
  </r>
  <r>
    <n v="929"/>
    <d v="2011-02-11T00:00:00"/>
    <n v="1"/>
    <n v="0"/>
    <n v="2"/>
    <x v="7"/>
    <x v="0"/>
    <x v="6"/>
    <n v="1"/>
    <n v="0.08"/>
    <n v="0.16669999999999999"/>
    <n v="0.73"/>
    <n v="0"/>
    <n v="1"/>
    <n v="73"/>
    <n v="74"/>
    <x v="6"/>
    <x v="0"/>
    <x v="1"/>
    <x v="1"/>
    <x v="1"/>
    <x v="4"/>
    <s v="Normal"/>
  </r>
  <r>
    <n v="930"/>
    <d v="2011-02-11T00:00:00"/>
    <n v="1"/>
    <n v="0"/>
    <n v="2"/>
    <x v="8"/>
    <x v="0"/>
    <x v="6"/>
    <n v="1"/>
    <n v="0.1"/>
    <n v="0.1212"/>
    <n v="0.74"/>
    <n v="0.16420000000000001"/>
    <n v="4"/>
    <n v="212"/>
    <n v="216"/>
    <x v="6"/>
    <x v="0"/>
    <x v="1"/>
    <x v="2"/>
    <x v="1"/>
    <x v="3"/>
    <s v="⬆ Spike"/>
  </r>
  <r>
    <n v="931"/>
    <d v="2011-02-11T00:00:00"/>
    <n v="1"/>
    <n v="0"/>
    <n v="2"/>
    <x v="9"/>
    <x v="0"/>
    <x v="6"/>
    <n v="1"/>
    <n v="0.12"/>
    <n v="0.1212"/>
    <n v="0.74"/>
    <n v="0.22389999999999999"/>
    <n v="8"/>
    <n v="132"/>
    <n v="140"/>
    <x v="6"/>
    <x v="0"/>
    <x v="1"/>
    <x v="1"/>
    <x v="1"/>
    <x v="3"/>
    <s v="Normal"/>
  </r>
  <r>
    <n v="932"/>
    <d v="2011-02-11T00:00:00"/>
    <n v="1"/>
    <n v="0"/>
    <n v="2"/>
    <x v="10"/>
    <x v="0"/>
    <x v="6"/>
    <n v="1"/>
    <n v="0.14000000000000001"/>
    <n v="0.13639999999999999"/>
    <n v="0.69"/>
    <n v="0.19400000000000001"/>
    <n v="5"/>
    <n v="39"/>
    <n v="44"/>
    <x v="6"/>
    <x v="0"/>
    <x v="0"/>
    <x v="0"/>
    <x v="1"/>
    <x v="3"/>
    <s v="Normal"/>
  </r>
  <r>
    <n v="933"/>
    <d v="2011-02-11T00:00:00"/>
    <n v="1"/>
    <n v="0"/>
    <n v="2"/>
    <x v="11"/>
    <x v="0"/>
    <x v="6"/>
    <n v="1"/>
    <n v="0.22"/>
    <n v="0.2273"/>
    <n v="0.47"/>
    <n v="0.1343"/>
    <n v="12"/>
    <n v="52"/>
    <n v="64"/>
    <x v="6"/>
    <x v="0"/>
    <x v="0"/>
    <x v="1"/>
    <x v="1"/>
    <x v="0"/>
    <s v="Normal"/>
  </r>
  <r>
    <n v="934"/>
    <d v="2011-02-11T00:00:00"/>
    <n v="1"/>
    <n v="0"/>
    <n v="2"/>
    <x v="12"/>
    <x v="0"/>
    <x v="6"/>
    <n v="1"/>
    <n v="0.22"/>
    <n v="0.2273"/>
    <n v="0.47"/>
    <n v="0.1343"/>
    <n v="7"/>
    <n v="64"/>
    <n v="71"/>
    <x v="6"/>
    <x v="0"/>
    <x v="0"/>
    <x v="1"/>
    <x v="2"/>
    <x v="0"/>
    <s v="Normal"/>
  </r>
  <r>
    <n v="935"/>
    <d v="2011-02-11T00:00:00"/>
    <n v="1"/>
    <n v="0"/>
    <n v="2"/>
    <x v="13"/>
    <x v="0"/>
    <x v="6"/>
    <n v="1"/>
    <n v="0.24"/>
    <n v="0.2273"/>
    <n v="0.35"/>
    <n v="0.19400000000000001"/>
    <n v="21"/>
    <n v="89"/>
    <n v="110"/>
    <x v="6"/>
    <x v="0"/>
    <x v="0"/>
    <x v="1"/>
    <x v="2"/>
    <x v="0"/>
    <s v="Normal"/>
  </r>
  <r>
    <n v="936"/>
    <d v="2011-02-11T00:00:00"/>
    <n v="1"/>
    <n v="0"/>
    <n v="2"/>
    <x v="14"/>
    <x v="0"/>
    <x v="6"/>
    <n v="1"/>
    <n v="0.3"/>
    <n v="0.28789999999999999"/>
    <n v="0.26"/>
    <n v="0.25369999999999998"/>
    <n v="17"/>
    <n v="67"/>
    <n v="84"/>
    <x v="6"/>
    <x v="0"/>
    <x v="0"/>
    <x v="1"/>
    <x v="2"/>
    <x v="1"/>
    <s v="Normal"/>
  </r>
  <r>
    <n v="937"/>
    <d v="2011-02-11T00:00:00"/>
    <n v="1"/>
    <n v="0"/>
    <n v="2"/>
    <x v="15"/>
    <x v="0"/>
    <x v="6"/>
    <n v="1"/>
    <n v="0.32"/>
    <n v="0.31819999999999998"/>
    <n v="0.21"/>
    <n v="0.16420000000000001"/>
    <n v="12"/>
    <n v="62"/>
    <n v="74"/>
    <x v="6"/>
    <x v="0"/>
    <x v="0"/>
    <x v="1"/>
    <x v="2"/>
    <x v="1"/>
    <s v="Normal"/>
  </r>
  <r>
    <n v="938"/>
    <d v="2011-02-11T00:00:00"/>
    <n v="1"/>
    <n v="0"/>
    <n v="2"/>
    <x v="16"/>
    <x v="0"/>
    <x v="6"/>
    <n v="1"/>
    <n v="0.3"/>
    <n v="0.28789999999999999"/>
    <n v="0.28000000000000003"/>
    <n v="0.19400000000000001"/>
    <n v="14"/>
    <n v="111"/>
    <n v="125"/>
    <x v="6"/>
    <x v="0"/>
    <x v="0"/>
    <x v="1"/>
    <x v="2"/>
    <x v="1"/>
    <s v="Normal"/>
  </r>
  <r>
    <n v="939"/>
    <d v="2011-02-11T00:00:00"/>
    <n v="1"/>
    <n v="0"/>
    <n v="2"/>
    <x v="17"/>
    <x v="0"/>
    <x v="6"/>
    <n v="1"/>
    <n v="0.3"/>
    <n v="0.33329999999999999"/>
    <n v="0.24"/>
    <n v="0"/>
    <n v="18"/>
    <n v="193"/>
    <n v="211"/>
    <x v="6"/>
    <x v="0"/>
    <x v="1"/>
    <x v="2"/>
    <x v="2"/>
    <x v="1"/>
    <s v="⬆ Spike"/>
  </r>
  <r>
    <n v="940"/>
    <d v="2011-02-11T00:00:00"/>
    <n v="1"/>
    <n v="0"/>
    <n v="2"/>
    <x v="18"/>
    <x v="0"/>
    <x v="6"/>
    <n v="1"/>
    <n v="0.28000000000000003"/>
    <n v="0.31819999999999998"/>
    <n v="0.28000000000000003"/>
    <n v="0"/>
    <n v="9"/>
    <n v="165"/>
    <n v="174"/>
    <x v="6"/>
    <x v="0"/>
    <x v="1"/>
    <x v="2"/>
    <x v="3"/>
    <x v="0"/>
    <s v="⬆ Spike"/>
  </r>
  <r>
    <n v="941"/>
    <d v="2011-02-11T00:00:00"/>
    <n v="1"/>
    <n v="0"/>
    <n v="2"/>
    <x v="19"/>
    <x v="0"/>
    <x v="6"/>
    <n v="1"/>
    <n v="0.26"/>
    <n v="0.30299999999999999"/>
    <n v="0.33"/>
    <n v="0"/>
    <n v="7"/>
    <n v="94"/>
    <n v="101"/>
    <x v="6"/>
    <x v="0"/>
    <x v="1"/>
    <x v="1"/>
    <x v="3"/>
    <x v="0"/>
    <s v="Normal"/>
  </r>
  <r>
    <n v="942"/>
    <d v="2011-02-11T00:00:00"/>
    <n v="1"/>
    <n v="0"/>
    <n v="2"/>
    <x v="20"/>
    <x v="0"/>
    <x v="6"/>
    <n v="1"/>
    <n v="0.22"/>
    <n v="0.2273"/>
    <n v="0.55000000000000004"/>
    <n v="0.1343"/>
    <n v="2"/>
    <n v="61"/>
    <n v="63"/>
    <x v="6"/>
    <x v="0"/>
    <x v="0"/>
    <x v="1"/>
    <x v="3"/>
    <x v="0"/>
    <s v="Normal"/>
  </r>
  <r>
    <n v="943"/>
    <d v="2011-02-11T00:00:00"/>
    <n v="1"/>
    <n v="0"/>
    <n v="2"/>
    <x v="21"/>
    <x v="0"/>
    <x v="6"/>
    <n v="1"/>
    <n v="0.2"/>
    <n v="0.21210000000000001"/>
    <n v="0.59"/>
    <n v="0.1343"/>
    <n v="1"/>
    <n v="46"/>
    <n v="47"/>
    <x v="6"/>
    <x v="0"/>
    <x v="0"/>
    <x v="0"/>
    <x v="3"/>
    <x v="0"/>
    <s v="Normal"/>
  </r>
  <r>
    <n v="944"/>
    <d v="2011-02-11T00:00:00"/>
    <n v="1"/>
    <n v="0"/>
    <n v="2"/>
    <x v="22"/>
    <x v="0"/>
    <x v="6"/>
    <n v="1"/>
    <n v="0.2"/>
    <n v="0.2273"/>
    <n v="0.64"/>
    <n v="8.9599999999999999E-2"/>
    <n v="2"/>
    <n v="41"/>
    <n v="43"/>
    <x v="6"/>
    <x v="0"/>
    <x v="0"/>
    <x v="0"/>
    <x v="3"/>
    <x v="0"/>
    <s v="Normal"/>
  </r>
  <r>
    <n v="945"/>
    <d v="2011-02-11T00:00:00"/>
    <n v="1"/>
    <n v="0"/>
    <n v="2"/>
    <x v="23"/>
    <x v="0"/>
    <x v="6"/>
    <n v="1"/>
    <n v="0.18"/>
    <n v="0.2424"/>
    <n v="0.69"/>
    <n v="0"/>
    <n v="5"/>
    <n v="48"/>
    <n v="53"/>
    <x v="6"/>
    <x v="0"/>
    <x v="0"/>
    <x v="1"/>
    <x v="3"/>
    <x v="3"/>
    <s v="Normal"/>
  </r>
  <r>
    <n v="946"/>
    <d v="2011-02-12T00:00:00"/>
    <n v="1"/>
    <n v="0"/>
    <n v="2"/>
    <x v="0"/>
    <x v="0"/>
    <x v="0"/>
    <n v="1"/>
    <n v="0.16"/>
    <n v="0.19700000000000001"/>
    <n v="0.69"/>
    <n v="8.9599999999999999E-2"/>
    <n v="3"/>
    <n v="27"/>
    <n v="30"/>
    <x v="0"/>
    <x v="0"/>
    <x v="0"/>
    <x v="0"/>
    <x v="0"/>
    <x v="3"/>
    <s v="Normal"/>
  </r>
  <r>
    <n v="947"/>
    <d v="2011-02-12T00:00:00"/>
    <n v="1"/>
    <n v="0"/>
    <n v="2"/>
    <x v="1"/>
    <x v="0"/>
    <x v="0"/>
    <n v="1"/>
    <n v="0.14000000000000001"/>
    <n v="0.21210000000000001"/>
    <n v="0.86"/>
    <n v="0"/>
    <n v="2"/>
    <n v="22"/>
    <n v="24"/>
    <x v="0"/>
    <x v="0"/>
    <x v="0"/>
    <x v="0"/>
    <x v="0"/>
    <x v="3"/>
    <s v="Normal"/>
  </r>
  <r>
    <n v="948"/>
    <d v="2011-02-12T00:00:00"/>
    <n v="1"/>
    <n v="0"/>
    <n v="2"/>
    <x v="2"/>
    <x v="0"/>
    <x v="0"/>
    <n v="1"/>
    <n v="0.14000000000000001"/>
    <n v="0.21210000000000001"/>
    <n v="0.8"/>
    <n v="0"/>
    <n v="2"/>
    <n v="13"/>
    <n v="15"/>
    <x v="0"/>
    <x v="0"/>
    <x v="0"/>
    <x v="0"/>
    <x v="0"/>
    <x v="3"/>
    <s v="Normal"/>
  </r>
  <r>
    <n v="949"/>
    <d v="2011-02-12T00:00:00"/>
    <n v="1"/>
    <n v="0"/>
    <n v="2"/>
    <x v="3"/>
    <x v="0"/>
    <x v="0"/>
    <n v="1"/>
    <n v="0.12"/>
    <n v="0.19700000000000001"/>
    <n v="0.8"/>
    <n v="0"/>
    <n v="3"/>
    <n v="7"/>
    <n v="10"/>
    <x v="0"/>
    <x v="0"/>
    <x v="0"/>
    <x v="0"/>
    <x v="0"/>
    <x v="3"/>
    <s v="Normal"/>
  </r>
  <r>
    <n v="950"/>
    <d v="2011-02-12T00:00:00"/>
    <n v="1"/>
    <n v="0"/>
    <n v="2"/>
    <x v="4"/>
    <x v="0"/>
    <x v="0"/>
    <n v="1"/>
    <n v="0.12"/>
    <n v="0.16669999999999999"/>
    <n v="0.74"/>
    <n v="8.9599999999999999E-2"/>
    <n v="0"/>
    <n v="4"/>
    <n v="4"/>
    <x v="0"/>
    <x v="0"/>
    <x v="0"/>
    <x v="0"/>
    <x v="0"/>
    <x v="3"/>
    <s v="Normal"/>
  </r>
  <r>
    <n v="951"/>
    <d v="2011-02-12T00:00:00"/>
    <n v="1"/>
    <n v="0"/>
    <n v="2"/>
    <x v="5"/>
    <x v="0"/>
    <x v="0"/>
    <n v="1"/>
    <n v="0.12"/>
    <n v="0.16669999999999999"/>
    <n v="0.74"/>
    <n v="8.9599999999999999E-2"/>
    <n v="0"/>
    <n v="1"/>
    <n v="1"/>
    <x v="0"/>
    <x v="0"/>
    <x v="0"/>
    <x v="0"/>
    <x v="0"/>
    <x v="3"/>
    <s v="Normal"/>
  </r>
  <r>
    <n v="952"/>
    <d v="2011-02-12T00:00:00"/>
    <n v="1"/>
    <n v="0"/>
    <n v="2"/>
    <x v="6"/>
    <x v="0"/>
    <x v="0"/>
    <n v="1"/>
    <n v="0.12"/>
    <n v="0.13639999999999999"/>
    <n v="0.93"/>
    <n v="0.19400000000000001"/>
    <n v="1"/>
    <n v="1"/>
    <n v="2"/>
    <x v="0"/>
    <x v="0"/>
    <x v="0"/>
    <x v="0"/>
    <x v="1"/>
    <x v="3"/>
    <s v="Normal"/>
  </r>
  <r>
    <n v="953"/>
    <d v="2011-02-12T00:00:00"/>
    <n v="1"/>
    <n v="0"/>
    <n v="2"/>
    <x v="7"/>
    <x v="0"/>
    <x v="0"/>
    <n v="1"/>
    <n v="0.12"/>
    <n v="0.1515"/>
    <n v="0.8"/>
    <n v="0.1045"/>
    <n v="2"/>
    <n v="9"/>
    <n v="11"/>
    <x v="0"/>
    <x v="0"/>
    <x v="1"/>
    <x v="0"/>
    <x v="1"/>
    <x v="3"/>
    <s v="Normal"/>
  </r>
  <r>
    <n v="954"/>
    <d v="2011-02-12T00:00:00"/>
    <n v="1"/>
    <n v="0"/>
    <n v="2"/>
    <x v="8"/>
    <x v="0"/>
    <x v="0"/>
    <n v="1"/>
    <n v="0.14000000000000001"/>
    <n v="0.1515"/>
    <n v="0.86"/>
    <n v="0.1343"/>
    <n v="2"/>
    <n v="28"/>
    <n v="30"/>
    <x v="0"/>
    <x v="0"/>
    <x v="1"/>
    <x v="0"/>
    <x v="1"/>
    <x v="3"/>
    <s v="Normal"/>
  </r>
  <r>
    <n v="955"/>
    <d v="2011-02-12T00:00:00"/>
    <n v="1"/>
    <n v="0"/>
    <n v="2"/>
    <x v="9"/>
    <x v="0"/>
    <x v="0"/>
    <n v="1"/>
    <n v="0.16"/>
    <n v="0.18179999999999999"/>
    <n v="0.64"/>
    <n v="0.1343"/>
    <n v="5"/>
    <n v="38"/>
    <n v="43"/>
    <x v="0"/>
    <x v="0"/>
    <x v="1"/>
    <x v="0"/>
    <x v="1"/>
    <x v="3"/>
    <s v="Normal"/>
  </r>
  <r>
    <n v="956"/>
    <d v="2011-02-12T00:00:00"/>
    <n v="1"/>
    <n v="0"/>
    <n v="2"/>
    <x v="10"/>
    <x v="0"/>
    <x v="0"/>
    <n v="1"/>
    <n v="0.22"/>
    <n v="0.21210000000000001"/>
    <n v="0.41"/>
    <n v="0.25369999999999998"/>
    <n v="13"/>
    <n v="71"/>
    <n v="84"/>
    <x v="0"/>
    <x v="0"/>
    <x v="0"/>
    <x v="1"/>
    <x v="1"/>
    <x v="0"/>
    <s v="Normal"/>
  </r>
  <r>
    <n v="957"/>
    <d v="2011-02-12T00:00:00"/>
    <n v="1"/>
    <n v="0"/>
    <n v="2"/>
    <x v="11"/>
    <x v="0"/>
    <x v="0"/>
    <n v="1"/>
    <n v="0.3"/>
    <n v="0.2727"/>
    <n v="0.28000000000000003"/>
    <n v="0.32840000000000003"/>
    <n v="30"/>
    <n v="84"/>
    <n v="114"/>
    <x v="0"/>
    <x v="0"/>
    <x v="0"/>
    <x v="1"/>
    <x v="1"/>
    <x v="1"/>
    <s v="Normal"/>
  </r>
  <r>
    <n v="958"/>
    <d v="2011-02-12T00:00:00"/>
    <n v="1"/>
    <n v="0"/>
    <n v="2"/>
    <x v="12"/>
    <x v="0"/>
    <x v="0"/>
    <n v="1"/>
    <n v="0.3"/>
    <n v="0.2727"/>
    <n v="0.39"/>
    <n v="0.4627"/>
    <n v="27"/>
    <n v="93"/>
    <n v="120"/>
    <x v="0"/>
    <x v="0"/>
    <x v="0"/>
    <x v="1"/>
    <x v="2"/>
    <x v="1"/>
    <s v="Normal"/>
  </r>
  <r>
    <n v="959"/>
    <d v="2011-02-12T00:00:00"/>
    <n v="1"/>
    <n v="0"/>
    <n v="2"/>
    <x v="13"/>
    <x v="0"/>
    <x v="0"/>
    <n v="1"/>
    <n v="0.3"/>
    <n v="0.2727"/>
    <n v="0.39"/>
    <n v="0.41789999999999999"/>
    <n v="32"/>
    <n v="103"/>
    <n v="135"/>
    <x v="0"/>
    <x v="0"/>
    <x v="0"/>
    <x v="1"/>
    <x v="2"/>
    <x v="1"/>
    <s v="Normal"/>
  </r>
  <r>
    <n v="960"/>
    <d v="2011-02-12T00:00:00"/>
    <n v="1"/>
    <n v="0"/>
    <n v="2"/>
    <x v="14"/>
    <x v="0"/>
    <x v="0"/>
    <n v="1"/>
    <n v="0.34"/>
    <n v="0.31819999999999998"/>
    <n v="0.31"/>
    <n v="0.28360000000000002"/>
    <n v="30"/>
    <n v="90"/>
    <n v="120"/>
    <x v="0"/>
    <x v="0"/>
    <x v="0"/>
    <x v="1"/>
    <x v="2"/>
    <x v="1"/>
    <s v="Normal"/>
  </r>
  <r>
    <n v="961"/>
    <d v="2011-02-12T00:00:00"/>
    <n v="1"/>
    <n v="0"/>
    <n v="2"/>
    <x v="15"/>
    <x v="0"/>
    <x v="0"/>
    <n v="1"/>
    <n v="0.34"/>
    <n v="0.30299999999999999"/>
    <n v="0.28999999999999998"/>
    <n v="0.41789999999999999"/>
    <n v="47"/>
    <n v="127"/>
    <n v="174"/>
    <x v="0"/>
    <x v="0"/>
    <x v="0"/>
    <x v="2"/>
    <x v="2"/>
    <x v="1"/>
    <s v="⬆ Spike"/>
  </r>
  <r>
    <n v="962"/>
    <d v="2011-02-12T00:00:00"/>
    <n v="1"/>
    <n v="0"/>
    <n v="2"/>
    <x v="16"/>
    <x v="0"/>
    <x v="0"/>
    <n v="1"/>
    <n v="0.34"/>
    <n v="0.30299999999999999"/>
    <n v="0.28999999999999998"/>
    <n v="0.41789999999999999"/>
    <n v="42"/>
    <n v="103"/>
    <n v="145"/>
    <x v="0"/>
    <x v="0"/>
    <x v="0"/>
    <x v="1"/>
    <x v="2"/>
    <x v="1"/>
    <s v="Normal"/>
  </r>
  <r>
    <n v="963"/>
    <d v="2011-02-12T00:00:00"/>
    <n v="1"/>
    <n v="0"/>
    <n v="2"/>
    <x v="17"/>
    <x v="0"/>
    <x v="0"/>
    <n v="1"/>
    <n v="0.32"/>
    <n v="0.28789999999999999"/>
    <n v="0.31"/>
    <n v="0.52239999999999998"/>
    <n v="24"/>
    <n v="113"/>
    <n v="137"/>
    <x v="0"/>
    <x v="0"/>
    <x v="1"/>
    <x v="1"/>
    <x v="2"/>
    <x v="1"/>
    <s v="Normal"/>
  </r>
  <r>
    <n v="964"/>
    <d v="2011-02-12T00:00:00"/>
    <n v="1"/>
    <n v="0"/>
    <n v="2"/>
    <x v="18"/>
    <x v="0"/>
    <x v="0"/>
    <n v="1"/>
    <n v="0.28000000000000003"/>
    <n v="0.2576"/>
    <n v="0.38"/>
    <n v="0.32840000000000003"/>
    <n v="4"/>
    <n v="60"/>
    <n v="64"/>
    <x v="0"/>
    <x v="0"/>
    <x v="1"/>
    <x v="1"/>
    <x v="3"/>
    <x v="0"/>
    <s v="Normal"/>
  </r>
  <r>
    <n v="965"/>
    <d v="2011-02-12T00:00:00"/>
    <n v="1"/>
    <n v="0"/>
    <n v="2"/>
    <x v="19"/>
    <x v="0"/>
    <x v="0"/>
    <n v="1"/>
    <n v="0.28000000000000003"/>
    <n v="0.2727"/>
    <n v="0.38"/>
    <n v="0.16420000000000001"/>
    <n v="2"/>
    <n v="39"/>
    <n v="41"/>
    <x v="0"/>
    <x v="0"/>
    <x v="1"/>
    <x v="0"/>
    <x v="3"/>
    <x v="0"/>
    <s v="Normal"/>
  </r>
  <r>
    <n v="966"/>
    <d v="2011-02-12T00:00:00"/>
    <n v="1"/>
    <n v="0"/>
    <n v="2"/>
    <x v="20"/>
    <x v="0"/>
    <x v="0"/>
    <n v="1"/>
    <n v="0.26"/>
    <n v="0.2576"/>
    <n v="0.41"/>
    <n v="0.22389999999999999"/>
    <n v="1"/>
    <n v="39"/>
    <n v="40"/>
    <x v="0"/>
    <x v="0"/>
    <x v="0"/>
    <x v="0"/>
    <x v="3"/>
    <x v="0"/>
    <s v="Normal"/>
  </r>
  <r>
    <n v="967"/>
    <d v="2011-02-12T00:00:00"/>
    <n v="1"/>
    <n v="0"/>
    <n v="2"/>
    <x v="21"/>
    <x v="0"/>
    <x v="0"/>
    <n v="1"/>
    <n v="0.26"/>
    <n v="0.30299999999999999"/>
    <n v="0.41"/>
    <n v="0"/>
    <n v="9"/>
    <n v="42"/>
    <n v="51"/>
    <x v="0"/>
    <x v="0"/>
    <x v="0"/>
    <x v="1"/>
    <x v="3"/>
    <x v="0"/>
    <s v="Normal"/>
  </r>
  <r>
    <n v="968"/>
    <d v="2011-02-12T00:00:00"/>
    <n v="1"/>
    <n v="0"/>
    <n v="2"/>
    <x v="22"/>
    <x v="0"/>
    <x v="0"/>
    <n v="1"/>
    <n v="0.24"/>
    <n v="0.2576"/>
    <n v="0.44"/>
    <n v="8.9599999999999999E-2"/>
    <n v="6"/>
    <n v="39"/>
    <n v="45"/>
    <x v="0"/>
    <x v="0"/>
    <x v="0"/>
    <x v="0"/>
    <x v="3"/>
    <x v="0"/>
    <s v="Normal"/>
  </r>
  <r>
    <n v="969"/>
    <d v="2011-02-12T00:00:00"/>
    <n v="1"/>
    <n v="0"/>
    <n v="2"/>
    <x v="23"/>
    <x v="0"/>
    <x v="0"/>
    <n v="1"/>
    <n v="0.22"/>
    <n v="0.2273"/>
    <n v="0.51"/>
    <n v="0.1343"/>
    <n v="1"/>
    <n v="31"/>
    <n v="32"/>
    <x v="0"/>
    <x v="0"/>
    <x v="0"/>
    <x v="0"/>
    <x v="3"/>
    <x v="0"/>
    <s v="Normal"/>
  </r>
  <r>
    <n v="970"/>
    <d v="2011-02-13T00:00:00"/>
    <n v="1"/>
    <n v="0"/>
    <n v="2"/>
    <x v="0"/>
    <x v="0"/>
    <x v="1"/>
    <n v="1"/>
    <n v="0.2"/>
    <n v="0.2273"/>
    <n v="0.64"/>
    <n v="0.1045"/>
    <n v="5"/>
    <n v="34"/>
    <n v="39"/>
    <x v="1"/>
    <x v="0"/>
    <x v="0"/>
    <x v="0"/>
    <x v="0"/>
    <x v="0"/>
    <s v="Normal"/>
  </r>
  <r>
    <n v="971"/>
    <d v="2011-02-13T00:00:00"/>
    <n v="1"/>
    <n v="0"/>
    <n v="2"/>
    <x v="1"/>
    <x v="0"/>
    <x v="1"/>
    <n v="1"/>
    <n v="0.2"/>
    <n v="0.2273"/>
    <n v="0.59"/>
    <n v="8.9599999999999999E-2"/>
    <n v="1"/>
    <n v="23"/>
    <n v="24"/>
    <x v="1"/>
    <x v="0"/>
    <x v="0"/>
    <x v="0"/>
    <x v="0"/>
    <x v="0"/>
    <s v="Normal"/>
  </r>
  <r>
    <n v="972"/>
    <d v="2011-02-13T00:00:00"/>
    <n v="1"/>
    <n v="0"/>
    <n v="2"/>
    <x v="2"/>
    <x v="0"/>
    <x v="1"/>
    <n v="2"/>
    <n v="0.2"/>
    <n v="0.2273"/>
    <n v="0.75"/>
    <n v="8.9599999999999999E-2"/>
    <n v="1"/>
    <n v="19"/>
    <n v="20"/>
    <x v="1"/>
    <x v="1"/>
    <x v="0"/>
    <x v="0"/>
    <x v="0"/>
    <x v="0"/>
    <s v="Normal"/>
  </r>
  <r>
    <n v="973"/>
    <d v="2011-02-13T00:00:00"/>
    <n v="1"/>
    <n v="0"/>
    <n v="2"/>
    <x v="3"/>
    <x v="0"/>
    <x v="1"/>
    <n v="2"/>
    <n v="0.2"/>
    <n v="0.2273"/>
    <n v="0.69"/>
    <n v="0.1045"/>
    <n v="4"/>
    <n v="8"/>
    <n v="12"/>
    <x v="1"/>
    <x v="1"/>
    <x v="0"/>
    <x v="0"/>
    <x v="0"/>
    <x v="0"/>
    <s v="Normal"/>
  </r>
  <r>
    <n v="974"/>
    <d v="2011-02-13T00:00:00"/>
    <n v="1"/>
    <n v="0"/>
    <n v="2"/>
    <x v="4"/>
    <x v="0"/>
    <x v="1"/>
    <n v="2"/>
    <n v="0.2"/>
    <n v="0.21210000000000001"/>
    <n v="0.69"/>
    <n v="0.16420000000000001"/>
    <n v="0"/>
    <n v="2"/>
    <n v="2"/>
    <x v="1"/>
    <x v="1"/>
    <x v="0"/>
    <x v="0"/>
    <x v="0"/>
    <x v="0"/>
    <s v="Normal"/>
  </r>
  <r>
    <n v="975"/>
    <d v="2011-02-13T00:00:00"/>
    <n v="1"/>
    <n v="0"/>
    <n v="2"/>
    <x v="6"/>
    <x v="0"/>
    <x v="1"/>
    <n v="2"/>
    <n v="0.2"/>
    <n v="0.21210000000000001"/>
    <n v="0.69"/>
    <n v="0.1343"/>
    <n v="2"/>
    <n v="3"/>
    <n v="5"/>
    <x v="1"/>
    <x v="1"/>
    <x v="0"/>
    <x v="0"/>
    <x v="1"/>
    <x v="0"/>
    <s v="Normal"/>
  </r>
  <r>
    <n v="976"/>
    <d v="2011-02-13T00:00:00"/>
    <n v="1"/>
    <n v="0"/>
    <n v="2"/>
    <x v="7"/>
    <x v="0"/>
    <x v="1"/>
    <n v="2"/>
    <n v="0.22"/>
    <n v="0.2727"/>
    <n v="0.55000000000000004"/>
    <n v="0"/>
    <n v="0"/>
    <n v="3"/>
    <n v="3"/>
    <x v="1"/>
    <x v="1"/>
    <x v="1"/>
    <x v="0"/>
    <x v="1"/>
    <x v="0"/>
    <s v="Normal"/>
  </r>
  <r>
    <n v="977"/>
    <d v="2011-02-13T00:00:00"/>
    <n v="1"/>
    <n v="0"/>
    <n v="2"/>
    <x v="8"/>
    <x v="0"/>
    <x v="1"/>
    <n v="2"/>
    <n v="0.22"/>
    <n v="0.2273"/>
    <n v="0.64"/>
    <n v="0.19400000000000001"/>
    <n v="1"/>
    <n v="11"/>
    <n v="12"/>
    <x v="1"/>
    <x v="1"/>
    <x v="1"/>
    <x v="0"/>
    <x v="1"/>
    <x v="0"/>
    <s v="Normal"/>
  </r>
  <r>
    <n v="978"/>
    <d v="2011-02-13T00:00:00"/>
    <n v="1"/>
    <n v="0"/>
    <n v="2"/>
    <x v="9"/>
    <x v="0"/>
    <x v="1"/>
    <n v="2"/>
    <n v="0.24"/>
    <n v="0.2273"/>
    <n v="0.6"/>
    <n v="0.22389999999999999"/>
    <n v="12"/>
    <n v="35"/>
    <n v="47"/>
    <x v="1"/>
    <x v="1"/>
    <x v="1"/>
    <x v="0"/>
    <x v="1"/>
    <x v="0"/>
    <s v="Normal"/>
  </r>
  <r>
    <n v="979"/>
    <d v="2011-02-13T00:00:00"/>
    <n v="1"/>
    <n v="0"/>
    <n v="2"/>
    <x v="10"/>
    <x v="0"/>
    <x v="1"/>
    <n v="1"/>
    <n v="0.3"/>
    <n v="0.2727"/>
    <n v="0.45"/>
    <n v="0.32840000000000003"/>
    <n v="19"/>
    <n v="86"/>
    <n v="105"/>
    <x v="1"/>
    <x v="0"/>
    <x v="0"/>
    <x v="1"/>
    <x v="1"/>
    <x v="1"/>
    <s v="Normal"/>
  </r>
  <r>
    <n v="980"/>
    <d v="2011-02-13T00:00:00"/>
    <n v="1"/>
    <n v="0"/>
    <n v="2"/>
    <x v="11"/>
    <x v="0"/>
    <x v="1"/>
    <n v="1"/>
    <n v="0.32"/>
    <n v="0.28789999999999999"/>
    <n v="0.39"/>
    <n v="0.44779999999999998"/>
    <n v="26"/>
    <n v="86"/>
    <n v="112"/>
    <x v="1"/>
    <x v="0"/>
    <x v="0"/>
    <x v="1"/>
    <x v="1"/>
    <x v="1"/>
    <s v="Normal"/>
  </r>
  <r>
    <n v="981"/>
    <d v="2011-02-13T00:00:00"/>
    <n v="1"/>
    <n v="0"/>
    <n v="2"/>
    <x v="12"/>
    <x v="0"/>
    <x v="1"/>
    <n v="1"/>
    <n v="0.36"/>
    <n v="0.31819999999999998"/>
    <n v="0.32"/>
    <n v="0.4627"/>
    <n v="58"/>
    <n v="94"/>
    <n v="152"/>
    <x v="1"/>
    <x v="0"/>
    <x v="0"/>
    <x v="2"/>
    <x v="2"/>
    <x v="1"/>
    <s v="Normal"/>
  </r>
  <r>
    <n v="982"/>
    <d v="2011-02-13T00:00:00"/>
    <n v="1"/>
    <n v="0"/>
    <n v="2"/>
    <x v="13"/>
    <x v="0"/>
    <x v="1"/>
    <n v="1"/>
    <n v="0.38"/>
    <n v="0.39389999999999997"/>
    <n v="0.28999999999999998"/>
    <n v="0.35820000000000002"/>
    <n v="62"/>
    <n v="92"/>
    <n v="154"/>
    <x v="1"/>
    <x v="0"/>
    <x v="0"/>
    <x v="2"/>
    <x v="2"/>
    <x v="1"/>
    <s v="Normal"/>
  </r>
  <r>
    <n v="983"/>
    <d v="2011-02-13T00:00:00"/>
    <n v="1"/>
    <n v="0"/>
    <n v="2"/>
    <x v="14"/>
    <x v="0"/>
    <x v="1"/>
    <n v="2"/>
    <n v="0.4"/>
    <n v="0.40910000000000002"/>
    <n v="0.3"/>
    <n v="0.41789999999999999"/>
    <n v="51"/>
    <n v="110"/>
    <n v="161"/>
    <x v="1"/>
    <x v="1"/>
    <x v="0"/>
    <x v="2"/>
    <x v="2"/>
    <x v="2"/>
    <s v="⬆ Spike"/>
  </r>
  <r>
    <n v="984"/>
    <d v="2011-02-13T00:00:00"/>
    <n v="1"/>
    <n v="0"/>
    <n v="2"/>
    <x v="15"/>
    <x v="0"/>
    <x v="1"/>
    <n v="2"/>
    <n v="0.4"/>
    <n v="0.40910000000000002"/>
    <n v="0.3"/>
    <n v="0.29849999999999999"/>
    <n v="40"/>
    <n v="122"/>
    <n v="162"/>
    <x v="1"/>
    <x v="1"/>
    <x v="0"/>
    <x v="2"/>
    <x v="2"/>
    <x v="2"/>
    <s v="⬆ Spike"/>
  </r>
  <r>
    <n v="985"/>
    <d v="2011-02-13T00:00:00"/>
    <n v="1"/>
    <n v="0"/>
    <n v="2"/>
    <x v="16"/>
    <x v="0"/>
    <x v="1"/>
    <n v="2"/>
    <n v="0.42"/>
    <n v="0.42420000000000002"/>
    <n v="0.28000000000000003"/>
    <n v="0.32840000000000003"/>
    <n v="28"/>
    <n v="106"/>
    <n v="134"/>
    <x v="1"/>
    <x v="1"/>
    <x v="0"/>
    <x v="1"/>
    <x v="2"/>
    <x v="2"/>
    <s v="Normal"/>
  </r>
  <r>
    <n v="986"/>
    <d v="2011-02-13T00:00:00"/>
    <n v="1"/>
    <n v="0"/>
    <n v="2"/>
    <x v="17"/>
    <x v="0"/>
    <x v="1"/>
    <n v="1"/>
    <n v="0.42"/>
    <n v="0.42420000000000002"/>
    <n v="0.28000000000000003"/>
    <n v="0.32840000000000003"/>
    <n v="30"/>
    <n v="95"/>
    <n v="125"/>
    <x v="1"/>
    <x v="0"/>
    <x v="1"/>
    <x v="1"/>
    <x v="2"/>
    <x v="2"/>
    <s v="Normal"/>
  </r>
  <r>
    <n v="987"/>
    <d v="2011-02-13T00:00:00"/>
    <n v="1"/>
    <n v="0"/>
    <n v="2"/>
    <x v="18"/>
    <x v="0"/>
    <x v="1"/>
    <n v="1"/>
    <n v="0.4"/>
    <n v="0.40910000000000002"/>
    <n v="0.32"/>
    <n v="0.29849999999999999"/>
    <n v="17"/>
    <n v="78"/>
    <n v="95"/>
    <x v="1"/>
    <x v="0"/>
    <x v="1"/>
    <x v="1"/>
    <x v="3"/>
    <x v="2"/>
    <s v="Normal"/>
  </r>
  <r>
    <n v="988"/>
    <d v="2011-02-13T00:00:00"/>
    <n v="1"/>
    <n v="0"/>
    <n v="2"/>
    <x v="19"/>
    <x v="0"/>
    <x v="1"/>
    <n v="1"/>
    <n v="0.4"/>
    <n v="0.40910000000000002"/>
    <n v="0.35"/>
    <n v="0.28360000000000002"/>
    <n v="11"/>
    <n v="50"/>
    <n v="61"/>
    <x v="1"/>
    <x v="0"/>
    <x v="1"/>
    <x v="1"/>
    <x v="3"/>
    <x v="2"/>
    <s v="Normal"/>
  </r>
  <r>
    <n v="989"/>
    <d v="2011-02-13T00:00:00"/>
    <n v="1"/>
    <n v="0"/>
    <n v="2"/>
    <x v="20"/>
    <x v="0"/>
    <x v="1"/>
    <n v="1"/>
    <n v="0.4"/>
    <n v="0.40910000000000002"/>
    <n v="0.35"/>
    <n v="0.32840000000000003"/>
    <n v="15"/>
    <n v="32"/>
    <n v="47"/>
    <x v="1"/>
    <x v="0"/>
    <x v="0"/>
    <x v="0"/>
    <x v="3"/>
    <x v="2"/>
    <s v="Normal"/>
  </r>
  <r>
    <n v="990"/>
    <d v="2011-02-13T00:00:00"/>
    <n v="1"/>
    <n v="0"/>
    <n v="2"/>
    <x v="21"/>
    <x v="0"/>
    <x v="1"/>
    <n v="1"/>
    <n v="0.4"/>
    <n v="0.40910000000000002"/>
    <n v="0.35"/>
    <n v="0.35820000000000002"/>
    <n v="6"/>
    <n v="45"/>
    <n v="51"/>
    <x v="1"/>
    <x v="0"/>
    <x v="0"/>
    <x v="1"/>
    <x v="3"/>
    <x v="2"/>
    <s v="Normal"/>
  </r>
  <r>
    <n v="991"/>
    <d v="2011-02-13T00:00:00"/>
    <n v="1"/>
    <n v="0"/>
    <n v="2"/>
    <x v="22"/>
    <x v="0"/>
    <x v="1"/>
    <n v="1"/>
    <n v="0.4"/>
    <n v="0.40910000000000002"/>
    <n v="0.35"/>
    <n v="0.29849999999999999"/>
    <n v="5"/>
    <n v="31"/>
    <n v="36"/>
    <x v="1"/>
    <x v="0"/>
    <x v="0"/>
    <x v="0"/>
    <x v="3"/>
    <x v="2"/>
    <s v="Normal"/>
  </r>
  <r>
    <n v="992"/>
    <d v="2011-02-13T00:00:00"/>
    <n v="1"/>
    <n v="0"/>
    <n v="2"/>
    <x v="23"/>
    <x v="0"/>
    <x v="1"/>
    <n v="1"/>
    <n v="0.4"/>
    <n v="0.40910000000000002"/>
    <n v="0.35"/>
    <n v="0.35820000000000002"/>
    <n v="3"/>
    <n v="27"/>
    <n v="30"/>
    <x v="1"/>
    <x v="0"/>
    <x v="0"/>
    <x v="0"/>
    <x v="3"/>
    <x v="2"/>
    <s v="Normal"/>
  </r>
  <r>
    <n v="993"/>
    <d v="2011-02-14T00:00:00"/>
    <n v="1"/>
    <n v="0"/>
    <n v="2"/>
    <x v="0"/>
    <x v="0"/>
    <x v="2"/>
    <n v="1"/>
    <n v="0.38"/>
    <n v="0.39389999999999997"/>
    <n v="0.37"/>
    <n v="0.35820000000000002"/>
    <n v="3"/>
    <n v="8"/>
    <n v="11"/>
    <x v="2"/>
    <x v="0"/>
    <x v="0"/>
    <x v="0"/>
    <x v="0"/>
    <x v="1"/>
    <s v="Normal"/>
  </r>
  <r>
    <n v="994"/>
    <d v="2011-02-14T00:00:00"/>
    <n v="1"/>
    <n v="0"/>
    <n v="2"/>
    <x v="1"/>
    <x v="0"/>
    <x v="2"/>
    <n v="1"/>
    <n v="0.38"/>
    <n v="0.39389999999999997"/>
    <n v="0.37"/>
    <n v="0.35820000000000002"/>
    <n v="1"/>
    <n v="6"/>
    <n v="7"/>
    <x v="2"/>
    <x v="0"/>
    <x v="0"/>
    <x v="0"/>
    <x v="0"/>
    <x v="1"/>
    <s v="Normal"/>
  </r>
  <r>
    <n v="995"/>
    <d v="2011-02-14T00:00:00"/>
    <n v="1"/>
    <n v="0"/>
    <n v="2"/>
    <x v="2"/>
    <x v="0"/>
    <x v="2"/>
    <n v="1"/>
    <n v="0.36"/>
    <n v="0.33329999999999999"/>
    <n v="0.4"/>
    <n v="0.29849999999999999"/>
    <n v="0"/>
    <n v="2"/>
    <n v="2"/>
    <x v="2"/>
    <x v="0"/>
    <x v="0"/>
    <x v="0"/>
    <x v="0"/>
    <x v="1"/>
    <s v="Normal"/>
  </r>
  <r>
    <n v="996"/>
    <d v="2011-02-14T00:00:00"/>
    <n v="1"/>
    <n v="0"/>
    <n v="2"/>
    <x v="3"/>
    <x v="0"/>
    <x v="2"/>
    <n v="1"/>
    <n v="0.34"/>
    <n v="0.31819999999999998"/>
    <n v="0.46"/>
    <n v="0.22389999999999999"/>
    <n v="1"/>
    <n v="1"/>
    <n v="2"/>
    <x v="2"/>
    <x v="0"/>
    <x v="0"/>
    <x v="0"/>
    <x v="0"/>
    <x v="1"/>
    <s v="Normal"/>
  </r>
  <r>
    <n v="997"/>
    <d v="2011-02-14T00:00:00"/>
    <n v="1"/>
    <n v="0"/>
    <n v="2"/>
    <x v="4"/>
    <x v="0"/>
    <x v="2"/>
    <n v="1"/>
    <n v="0.32"/>
    <n v="0.30299999999999999"/>
    <n v="0.53"/>
    <n v="0.28360000000000002"/>
    <n v="0"/>
    <n v="2"/>
    <n v="2"/>
    <x v="2"/>
    <x v="0"/>
    <x v="0"/>
    <x v="0"/>
    <x v="0"/>
    <x v="1"/>
    <s v="Normal"/>
  </r>
  <r>
    <n v="998"/>
    <d v="2011-02-14T00:00:00"/>
    <n v="1"/>
    <n v="0"/>
    <n v="2"/>
    <x v="5"/>
    <x v="0"/>
    <x v="2"/>
    <n v="1"/>
    <n v="0.32"/>
    <n v="0.30299999999999999"/>
    <n v="0.53"/>
    <n v="0.28360000000000002"/>
    <n v="0"/>
    <n v="3"/>
    <n v="3"/>
    <x v="2"/>
    <x v="0"/>
    <x v="0"/>
    <x v="0"/>
    <x v="0"/>
    <x v="1"/>
    <s v="Normal"/>
  </r>
  <r>
    <n v="999"/>
    <d v="2011-02-14T00:00:00"/>
    <n v="1"/>
    <n v="0"/>
    <n v="2"/>
    <x v="6"/>
    <x v="0"/>
    <x v="2"/>
    <n v="1"/>
    <n v="0.34"/>
    <n v="0.30299999999999999"/>
    <n v="0.46"/>
    <n v="0.29849999999999999"/>
    <n v="1"/>
    <n v="25"/>
    <n v="26"/>
    <x v="2"/>
    <x v="0"/>
    <x v="0"/>
    <x v="0"/>
    <x v="1"/>
    <x v="1"/>
    <s v="Normal"/>
  </r>
  <r>
    <n v="1000"/>
    <d v="2011-02-14T00:00:00"/>
    <n v="1"/>
    <n v="0"/>
    <n v="2"/>
    <x v="7"/>
    <x v="0"/>
    <x v="2"/>
    <n v="1"/>
    <n v="0.34"/>
    <n v="0.30299999999999999"/>
    <n v="0.46"/>
    <n v="0.29849999999999999"/>
    <n v="2"/>
    <n v="96"/>
    <n v="98"/>
    <x v="2"/>
    <x v="0"/>
    <x v="1"/>
    <x v="1"/>
    <x v="1"/>
    <x v="1"/>
    <s v="Normal"/>
  </r>
  <r>
    <n v="611"/>
    <d v="2011-01-28T00:00:00"/>
    <n v="1"/>
    <n v="0"/>
    <n v="1"/>
    <x v="16"/>
    <x v="0"/>
    <x v="6"/>
    <n v="1"/>
    <n v="0.22"/>
    <n v="0.2727"/>
    <n v="0.8"/>
    <n v="0"/>
    <n v="10"/>
    <n v="70"/>
    <n v="80"/>
    <x v="6"/>
    <x v="0"/>
    <x v="0"/>
    <x v="1"/>
    <x v="2"/>
    <x v="0"/>
    <s v="Normal"/>
  </r>
  <r>
    <n v="612"/>
    <d v="2011-01-28T00:00:00"/>
    <n v="1"/>
    <n v="0"/>
    <n v="1"/>
    <x v="17"/>
    <x v="0"/>
    <x v="6"/>
    <n v="1"/>
    <n v="0.24"/>
    <n v="0.2424"/>
    <n v="0.75"/>
    <n v="0.1343"/>
    <n v="2"/>
    <n v="147"/>
    <n v="149"/>
    <x v="6"/>
    <x v="0"/>
    <x v="1"/>
    <x v="1"/>
    <x v="2"/>
    <x v="0"/>
    <s v="Normal"/>
  </r>
  <r>
    <n v="613"/>
    <d v="2011-01-28T00:00:00"/>
    <n v="1"/>
    <n v="0"/>
    <n v="1"/>
    <x v="18"/>
    <x v="0"/>
    <x v="6"/>
    <n v="1"/>
    <n v="0.24"/>
    <n v="0.2273"/>
    <n v="0.75"/>
    <n v="0.19400000000000001"/>
    <n v="2"/>
    <n v="107"/>
    <n v="109"/>
    <x v="6"/>
    <x v="0"/>
    <x v="1"/>
    <x v="1"/>
    <x v="3"/>
    <x v="0"/>
    <s v="Normal"/>
  </r>
  <r>
    <n v="614"/>
    <d v="2011-01-28T00:00:00"/>
    <n v="1"/>
    <n v="0"/>
    <n v="1"/>
    <x v="19"/>
    <x v="0"/>
    <x v="6"/>
    <n v="2"/>
    <n v="0.24"/>
    <n v="0.2424"/>
    <n v="0.75"/>
    <n v="0.1343"/>
    <n v="5"/>
    <n v="84"/>
    <n v="89"/>
    <x v="6"/>
    <x v="1"/>
    <x v="1"/>
    <x v="1"/>
    <x v="3"/>
    <x v="0"/>
    <s v="Normal"/>
  </r>
  <r>
    <n v="615"/>
    <d v="2011-01-28T00:00:00"/>
    <n v="1"/>
    <n v="0"/>
    <n v="1"/>
    <x v="20"/>
    <x v="0"/>
    <x v="6"/>
    <n v="2"/>
    <n v="0.24"/>
    <n v="0.2273"/>
    <n v="0.7"/>
    <n v="0.19400000000000001"/>
    <n v="1"/>
    <n v="61"/>
    <n v="62"/>
    <x v="6"/>
    <x v="1"/>
    <x v="0"/>
    <x v="1"/>
    <x v="3"/>
    <x v="0"/>
    <s v="Normal"/>
  </r>
  <r>
    <n v="616"/>
    <d v="2011-01-28T00:00:00"/>
    <n v="1"/>
    <n v="0"/>
    <n v="1"/>
    <x v="21"/>
    <x v="0"/>
    <x v="6"/>
    <n v="2"/>
    <n v="0.22"/>
    <n v="0.2273"/>
    <n v="0.75"/>
    <n v="0.1343"/>
    <n v="1"/>
    <n v="57"/>
    <n v="58"/>
    <x v="6"/>
    <x v="1"/>
    <x v="0"/>
    <x v="1"/>
    <x v="3"/>
    <x v="0"/>
    <s v="Normal"/>
  </r>
  <r>
    <n v="617"/>
    <d v="2011-01-28T00:00:00"/>
    <n v="1"/>
    <n v="0"/>
    <n v="1"/>
    <x v="22"/>
    <x v="0"/>
    <x v="6"/>
    <n v="1"/>
    <n v="0.24"/>
    <n v="0.21210000000000001"/>
    <n v="0.65"/>
    <n v="0.35820000000000002"/>
    <n v="0"/>
    <n v="26"/>
    <n v="26"/>
    <x v="6"/>
    <x v="0"/>
    <x v="0"/>
    <x v="0"/>
    <x v="3"/>
    <x v="0"/>
    <s v="Normal"/>
  </r>
  <r>
    <n v="618"/>
    <d v="2011-01-28T00:00:00"/>
    <n v="1"/>
    <n v="0"/>
    <n v="1"/>
    <x v="23"/>
    <x v="0"/>
    <x v="6"/>
    <n v="1"/>
    <n v="0.24"/>
    <n v="0.2273"/>
    <n v="0.6"/>
    <n v="0.22389999999999999"/>
    <n v="1"/>
    <n v="22"/>
    <n v="23"/>
    <x v="6"/>
    <x v="0"/>
    <x v="0"/>
    <x v="0"/>
    <x v="3"/>
    <x v="0"/>
    <s v="Normal"/>
  </r>
  <r>
    <n v="619"/>
    <d v="2011-01-29T00:00:00"/>
    <n v="1"/>
    <n v="0"/>
    <n v="1"/>
    <x v="0"/>
    <x v="0"/>
    <x v="0"/>
    <n v="1"/>
    <n v="0.22"/>
    <n v="0.19700000000000001"/>
    <n v="0.64"/>
    <n v="0.35820000000000002"/>
    <n v="2"/>
    <n v="26"/>
    <n v="28"/>
    <x v="0"/>
    <x v="0"/>
    <x v="0"/>
    <x v="0"/>
    <x v="0"/>
    <x v="0"/>
    <s v="Normal"/>
  </r>
  <r>
    <m/>
    <m/>
    <m/>
    <m/>
    <m/>
    <x v="24"/>
    <x v="2"/>
    <x v="7"/>
    <m/>
    <m/>
    <m/>
    <m/>
    <m/>
    <m/>
    <m/>
    <m/>
    <x v="7"/>
    <x v="4"/>
    <x v="2"/>
    <x v="3"/>
    <x v="4"/>
    <x v="5"/>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22929155386993369"/>
  </r>
  <r>
    <x v="1"/>
    <n v="0.17826434006282421"/>
  </r>
  <r>
    <x v="2"/>
    <n v="-0.25435329828790459"/>
  </r>
  <r>
    <x v="3"/>
    <n v="0.10399668008577613"/>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n v="985"/>
    <m/>
    <m/>
    <m/>
  </r>
  <r>
    <x v="1"/>
    <n v="801"/>
    <m/>
    <m/>
    <m/>
  </r>
  <r>
    <x v="2"/>
    <n v="1349"/>
    <m/>
    <m/>
    <m/>
  </r>
  <r>
    <x v="3"/>
    <n v="1562"/>
    <m/>
    <m/>
    <m/>
  </r>
  <r>
    <x v="4"/>
    <n v="1600"/>
    <m/>
    <m/>
    <m/>
  </r>
  <r>
    <x v="5"/>
    <n v="1606"/>
    <m/>
    <m/>
    <m/>
  </r>
  <r>
    <x v="6"/>
    <n v="1510"/>
    <m/>
    <m/>
    <m/>
  </r>
  <r>
    <x v="7"/>
    <n v="959"/>
    <m/>
    <m/>
    <m/>
  </r>
  <r>
    <x v="8"/>
    <n v="822"/>
    <m/>
    <m/>
    <m/>
  </r>
  <r>
    <x v="9"/>
    <n v="1321"/>
    <m/>
    <m/>
    <m/>
  </r>
  <r>
    <x v="10"/>
    <n v="1263"/>
    <m/>
    <m/>
    <m/>
  </r>
  <r>
    <x v="11"/>
    <n v="1162"/>
    <m/>
    <m/>
    <m/>
  </r>
  <r>
    <x v="12"/>
    <n v="1406"/>
    <m/>
    <m/>
    <m/>
  </r>
  <r>
    <x v="13"/>
    <n v="1421"/>
    <m/>
    <m/>
    <m/>
  </r>
  <r>
    <x v="14"/>
    <n v="1248"/>
    <m/>
    <m/>
    <m/>
  </r>
  <r>
    <x v="15"/>
    <n v="1204"/>
    <m/>
    <m/>
    <m/>
  </r>
  <r>
    <x v="16"/>
    <n v="1000"/>
    <m/>
    <m/>
    <m/>
  </r>
  <r>
    <x v="17"/>
    <n v="683"/>
    <m/>
    <m/>
    <m/>
  </r>
  <r>
    <x v="18"/>
    <n v="1650"/>
    <m/>
    <m/>
    <m/>
  </r>
  <r>
    <x v="19"/>
    <n v="1927"/>
    <m/>
    <m/>
    <m/>
  </r>
  <r>
    <x v="20"/>
    <n v="1543"/>
    <m/>
    <m/>
    <m/>
  </r>
  <r>
    <x v="21"/>
    <n v="981"/>
    <m/>
    <m/>
    <m/>
  </r>
  <r>
    <x v="22"/>
    <n v="986"/>
    <m/>
    <m/>
    <m/>
  </r>
  <r>
    <x v="23"/>
    <n v="1416"/>
    <m/>
    <m/>
    <m/>
  </r>
  <r>
    <x v="24"/>
    <n v="1985"/>
    <m/>
    <m/>
    <m/>
  </r>
  <r>
    <x v="25"/>
    <n v="506"/>
    <m/>
    <m/>
    <m/>
  </r>
  <r>
    <x v="26"/>
    <n v="431"/>
    <m/>
    <m/>
    <m/>
  </r>
  <r>
    <x v="27"/>
    <n v="1167"/>
    <m/>
    <m/>
    <m/>
  </r>
  <r>
    <x v="28"/>
    <n v="1098"/>
    <m/>
    <m/>
    <m/>
  </r>
  <r>
    <x v="29"/>
    <n v="1096"/>
    <m/>
    <m/>
    <m/>
  </r>
  <r>
    <x v="30"/>
    <n v="1501"/>
    <m/>
    <m/>
    <m/>
  </r>
  <r>
    <x v="31"/>
    <n v="1360"/>
    <m/>
    <m/>
    <m/>
  </r>
  <r>
    <x v="32"/>
    <n v="1526"/>
    <m/>
    <m/>
    <m/>
  </r>
  <r>
    <x v="33"/>
    <n v="1550"/>
    <m/>
    <m/>
    <m/>
  </r>
  <r>
    <x v="34"/>
    <n v="1708"/>
    <m/>
    <m/>
    <m/>
  </r>
  <r>
    <x v="35"/>
    <n v="1005"/>
    <m/>
    <m/>
    <m/>
  </r>
  <r>
    <x v="36"/>
    <n v="1623"/>
    <m/>
    <m/>
    <m/>
  </r>
  <r>
    <x v="37"/>
    <n v="1712"/>
    <m/>
    <m/>
    <m/>
  </r>
  <r>
    <x v="38"/>
    <n v="1530"/>
    <m/>
    <m/>
    <m/>
  </r>
  <r>
    <x v="39"/>
    <n v="1605"/>
    <m/>
    <m/>
    <m/>
  </r>
  <r>
    <x v="40"/>
    <n v="1538"/>
    <m/>
    <m/>
    <m/>
  </r>
  <r>
    <x v="41"/>
    <n v="1746"/>
    <m/>
    <m/>
    <m/>
  </r>
  <r>
    <x v="42"/>
    <n v="1472"/>
    <m/>
    <m/>
    <m/>
  </r>
  <r>
    <x v="43"/>
    <n v="1589"/>
    <m/>
    <m/>
    <m/>
  </r>
  <r>
    <x v="44"/>
    <n v="151"/>
    <n v="151"/>
    <n v="151"/>
    <n v="151"/>
  </r>
  <r>
    <x v="45"/>
    <m/>
    <n v="1387.2167441635288"/>
    <n v="585.50542669163815"/>
    <n v="2188.9280616354195"/>
  </r>
  <r>
    <x v="46"/>
    <m/>
    <n v="1392.5597746183603"/>
    <n v="586.76970401902065"/>
    <n v="2198.3498452177"/>
  </r>
  <r>
    <x v="47"/>
    <m/>
    <n v="1397.902805073192"/>
    <n v="587.97397139650093"/>
    <n v="2207.831638749883"/>
  </r>
  <r>
    <x v="48"/>
    <m/>
    <n v="1403.2458355280237"/>
    <n v="589.11835455358994"/>
    <n v="2217.3733165024573"/>
  </r>
  <r>
    <x v="49"/>
    <m/>
    <n v="1408.5888659828554"/>
    <n v="590.2029898038752"/>
    <n v="2226.9747421618358"/>
  </r>
  <r>
    <x v="50"/>
    <m/>
    <n v="1413.9318964376871"/>
    <n v="591.22802367584165"/>
    <n v="2236.6357691995327"/>
  </r>
  <r>
    <x v="51"/>
    <m/>
    <n v="1419.2749268925186"/>
    <n v="592.19361254419198"/>
    <n v="2246.35624124084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294028-5C48-4E6C-951F-AB4C8AA69214}"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J30" firstHeaderRow="1" firstDataRow="2" firstDataCol="1"/>
  <pivotFields count="21">
    <pivotField showAll="0"/>
    <pivotField showAll="0"/>
    <pivotField showAll="0"/>
    <pivotField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axis="axisCol" showAll="0">
      <items count="9">
        <item x="1"/>
        <item x="2"/>
        <item x="3"/>
        <item x="4"/>
        <item x="5"/>
        <item x="6"/>
        <item x="0"/>
        <item x="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7"/>
  </colFields>
  <colItems count="9">
    <i>
      <x/>
    </i>
    <i>
      <x v="1"/>
    </i>
    <i>
      <x v="2"/>
    </i>
    <i>
      <x v="3"/>
    </i>
    <i>
      <x v="4"/>
    </i>
    <i>
      <x v="5"/>
    </i>
    <i>
      <x v="6"/>
    </i>
    <i>
      <x v="7"/>
    </i>
    <i t="grand">
      <x/>
    </i>
  </colItems>
  <dataFields count="1">
    <dataField name="Sum of c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234B99-E82E-44E9-92CD-384824E598D9}"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D10" firstHeaderRow="0"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axis="axisRow" showAll="0">
      <items count="7">
        <item x="0"/>
        <item x="4"/>
        <item x="1"/>
        <item x="3"/>
        <item x="2"/>
        <item x="5"/>
        <item t="default"/>
      </items>
    </pivotField>
  </pivotFields>
  <rowFields count="1">
    <field x="21"/>
  </rowFields>
  <rowItems count="7">
    <i>
      <x/>
    </i>
    <i>
      <x v="1"/>
    </i>
    <i>
      <x v="2"/>
    </i>
    <i>
      <x v="3"/>
    </i>
    <i>
      <x v="4"/>
    </i>
    <i>
      <x v="5"/>
    </i>
    <i t="grand">
      <x/>
    </i>
  </rowItems>
  <colFields count="1">
    <field x="-2"/>
  </colFields>
  <colItems count="3">
    <i>
      <x/>
    </i>
    <i i="1">
      <x v="1"/>
    </i>
    <i i="2">
      <x v="2"/>
    </i>
  </colItems>
  <dataFields count="3">
    <dataField name="Average of casual" fld="13" subtotal="average" baseField="21" baseItem="0" numFmtId="2"/>
    <dataField name="Average of registered" fld="14" subtotal="average" baseField="21" baseItem="0" numFmtId="2"/>
    <dataField name="Average of cnt" fld="15" subtotal="average" baseField="21" baseItem="0" numFmtId="2"/>
  </dataFields>
  <formats count="6">
    <format dxfId="72">
      <pivotArea outline="0" collapsedLevelsAreSubtotals="1" fieldPosition="0">
        <references count="1">
          <reference field="4294967294" count="1" selected="0">
            <x v="0"/>
          </reference>
        </references>
      </pivotArea>
    </format>
    <format dxfId="71">
      <pivotArea dataOnly="0" labelOnly="1" outline="0" fieldPosition="0">
        <references count="1">
          <reference field="4294967294" count="1">
            <x v="0"/>
          </reference>
        </references>
      </pivotArea>
    </format>
    <format dxfId="70">
      <pivotArea outline="0" collapsedLevelsAreSubtotals="1" fieldPosition="0">
        <references count="1">
          <reference field="4294967294" count="1" selected="0">
            <x v="1"/>
          </reference>
        </references>
      </pivotArea>
    </format>
    <format dxfId="69">
      <pivotArea dataOnly="0" labelOnly="1" outline="0" fieldPosition="0">
        <references count="1">
          <reference field="4294967294" count="1">
            <x v="1"/>
          </reference>
        </references>
      </pivotArea>
    </format>
    <format dxfId="68">
      <pivotArea outline="0" collapsedLevelsAreSubtotals="1" fieldPosition="0">
        <references count="1">
          <reference field="4294967294" count="1" selected="0">
            <x v="2"/>
          </reference>
        </references>
      </pivotArea>
    </format>
    <format dxfId="67">
      <pivotArea dataOnly="0" labelOnly="1" outline="0" fieldPosition="0">
        <references count="1">
          <reference field="4294967294" count="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023C31-0FE1-4B5F-9ACB-89F01C62BA93}" name="PivotTable7"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C54" firstHeaderRow="0" firstDataRow="1" firstDataCol="1"/>
  <pivotFields count="6">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53">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2"/>
  </colFields>
  <colItems count="2">
    <i>
      <x/>
    </i>
    <i i="1">
      <x v="1"/>
    </i>
  </colItems>
  <dataFields count="2">
    <dataField name="Sum of Cnt" fld="1" baseField="0" baseItem="0"/>
    <dataField name="Sum of Forecast(Cnt)" fld="2"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8457C0-108B-4E4E-B7D6-84586B1A37B3}"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28" firstHeaderRow="0" firstDataRow="1" firstDataCol="1"/>
  <pivotFields count="23">
    <pivotField showAll="0"/>
    <pivotField showAll="0"/>
    <pivotField showAll="0"/>
    <pivotField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h="1" x="24"/>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items count="9">
        <item x="0"/>
        <item x="1"/>
        <item x="2"/>
        <item x="3"/>
        <item x="4"/>
        <item x="5"/>
        <item x="6"/>
        <item h="1" x="7"/>
        <item t="default"/>
      </items>
    </pivotField>
    <pivotField showAll="0">
      <items count="6">
        <item x="2"/>
        <item x="0"/>
        <item x="1"/>
        <item x="3"/>
        <item h="1" x="4"/>
        <item t="default"/>
      </items>
    </pivotField>
    <pivotField showAll="0">
      <items count="4">
        <item x="0"/>
        <item x="1"/>
        <item x="2"/>
        <item t="default"/>
      </items>
    </pivotField>
    <pivotField showAll="0">
      <items count="5">
        <item x="2"/>
        <item x="0"/>
        <item x="1"/>
        <item h="1" x="3"/>
        <item t="default"/>
      </items>
    </pivotField>
    <pivotField showAll="0">
      <items count="6">
        <item x="2"/>
        <item x="3"/>
        <item x="1"/>
        <item x="0"/>
        <item h="1" x="4"/>
        <item t="default"/>
      </items>
    </pivotField>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Average of cnt" fld="15" subtotal="average" baseField="5" baseItem="0"/>
    <dataField name="Average of registered" fld="14" subtotal="average" baseField="5" baseItem="0"/>
    <dataField name="Average of casual" fld="13" subtotal="average" baseField="5" baseItem="0"/>
  </dataFields>
  <formats count="2">
    <format dxfId="66">
      <pivotArea outline="0" collapsedLevelsAreSubtotals="1" fieldPosition="0"/>
    </format>
    <format dxfId="65">
      <pivotArea dataOnly="0" labelOnly="1" outline="0" fieldPosition="0">
        <references count="1">
          <reference field="4294967294" count="3">
            <x v="0"/>
            <x v="1"/>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535957-3162-4CD9-B135-58876C552BB8}"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8" firstHeaderRow="0" firstDataRow="1" firstDataCol="1" rowPageCount="1" colPageCount="1"/>
  <pivotFields count="23">
    <pivotField showAll="0"/>
    <pivotField showAll="0"/>
    <pivotField showAll="0"/>
    <pivotField showAll="0"/>
    <pivotField showAll="0"/>
    <pivotField showAll="0"/>
    <pivotField axis="axisPage" showAll="0">
      <items count="4">
        <item x="0"/>
        <item x="1"/>
        <item x="2"/>
        <item t="default"/>
      </items>
    </pivotField>
    <pivotField showAll="0"/>
    <pivotField showAll="0"/>
    <pivotField showAll="0"/>
    <pivotField showAll="0"/>
    <pivotField showAll="0"/>
    <pivotField showAll="0"/>
    <pivotField dataField="1" showAll="0"/>
    <pivotField dataField="1" showAll="0"/>
    <pivotField dataField="1" showAll="0"/>
    <pivotField showAll="0">
      <items count="9">
        <item x="0"/>
        <item x="1"/>
        <item x="2"/>
        <item x="3"/>
        <item x="4"/>
        <item x="5"/>
        <item x="6"/>
        <item h="1" x="7"/>
        <item t="default"/>
      </items>
    </pivotField>
    <pivotField axis="axisRow" showAll="0" sortType="ascending">
      <items count="6">
        <item x="2"/>
        <item x="0"/>
        <item x="1"/>
        <item x="3"/>
        <item h="1" x="4"/>
        <item t="default"/>
      </items>
    </pivotField>
    <pivotField showAll="0">
      <items count="4">
        <item x="0"/>
        <item x="1"/>
        <item x="2"/>
        <item t="default"/>
      </items>
    </pivotField>
    <pivotField showAll="0">
      <items count="5">
        <item x="2"/>
        <item x="0"/>
        <item x="1"/>
        <item h="1" x="3"/>
        <item t="default"/>
      </items>
    </pivotField>
    <pivotField showAll="0">
      <items count="6">
        <item x="2"/>
        <item x="3"/>
        <item x="1"/>
        <item x="0"/>
        <item h="1" x="4"/>
        <item t="default"/>
      </items>
    </pivotField>
    <pivotField showAll="0"/>
    <pivotField showAll="0"/>
  </pivotFields>
  <rowFields count="1">
    <field x="17"/>
  </rowFields>
  <rowItems count="5">
    <i>
      <x/>
    </i>
    <i>
      <x v="1"/>
    </i>
    <i>
      <x v="2"/>
    </i>
    <i>
      <x v="3"/>
    </i>
    <i t="grand">
      <x/>
    </i>
  </rowItems>
  <colFields count="1">
    <field x="-2"/>
  </colFields>
  <colItems count="3">
    <i>
      <x/>
    </i>
    <i i="1">
      <x v="1"/>
    </i>
    <i i="2">
      <x v="2"/>
    </i>
  </colItems>
  <pageFields count="1">
    <pageField fld="6" hier="-1"/>
  </pageFields>
  <dataFields count="3">
    <dataField name="Sum of casual" fld="13" baseField="0" baseItem="0"/>
    <dataField name="Sum of registered" fld="14" baseField="0" baseItem="0"/>
    <dataField name="Average of cnt" fld="15" subtotal="average" baseField="17" baseItem="0" numFmtId="2"/>
  </dataFields>
  <formats count="2">
    <format dxfId="64">
      <pivotArea outline="0" collapsedLevelsAreSubtotals="1" fieldPosition="0">
        <references count="1">
          <reference field="4294967294" count="1" selected="0">
            <x v="2"/>
          </reference>
        </references>
      </pivotArea>
    </format>
    <format dxfId="63">
      <pivotArea dataOnly="0" labelOnly="1" outline="0" fieldPosition="0">
        <references count="1">
          <reference field="4294967294" count="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8EFCE6-0CDD-4269-B22D-FDFF8A3856E3}"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12" firstHeaderRow="1" firstDataRow="2" firstDataCol="1"/>
  <pivotFields count="23">
    <pivotField showAll="0"/>
    <pivotField showAll="0"/>
    <pivotField showAll="0"/>
    <pivotField showAll="0"/>
    <pivotField showAll="0"/>
    <pivotField showAll="0"/>
    <pivotField showAll="0"/>
    <pivotField showAll="0">
      <items count="9">
        <item x="1"/>
        <item x="2"/>
        <item x="3"/>
        <item x="4"/>
        <item x="5"/>
        <item x="6"/>
        <item x="0"/>
        <item x="7"/>
        <item t="default"/>
      </items>
    </pivotField>
    <pivotField showAll="0"/>
    <pivotField showAll="0"/>
    <pivotField showAll="0"/>
    <pivotField showAll="0"/>
    <pivotField showAll="0"/>
    <pivotField showAll="0"/>
    <pivotField showAll="0"/>
    <pivotField dataField="1" showAll="0"/>
    <pivotField axis="axisRow" showAll="0">
      <items count="9">
        <item x="0"/>
        <item x="1"/>
        <item x="2"/>
        <item x="3"/>
        <item x="4"/>
        <item x="5"/>
        <item x="6"/>
        <item h="1" x="7"/>
        <item t="default"/>
      </items>
    </pivotField>
    <pivotField showAll="0">
      <items count="6">
        <item x="2"/>
        <item x="0"/>
        <item x="1"/>
        <item x="3"/>
        <item h="1" x="4"/>
        <item t="default"/>
      </items>
    </pivotField>
    <pivotField showAll="0">
      <items count="4">
        <item x="0"/>
        <item x="1"/>
        <item x="2"/>
        <item t="default"/>
      </items>
    </pivotField>
    <pivotField axis="axisCol" showAll="0">
      <items count="5">
        <item x="2"/>
        <item x="0"/>
        <item x="1"/>
        <item h="1" x="3"/>
        <item t="default"/>
      </items>
    </pivotField>
    <pivotField showAll="0">
      <items count="6">
        <item x="2"/>
        <item x="3"/>
        <item x="1"/>
        <item x="0"/>
        <item h="1" x="4"/>
        <item t="default"/>
      </items>
    </pivotField>
    <pivotField showAll="0"/>
    <pivotField showAll="0"/>
  </pivotFields>
  <rowFields count="1">
    <field x="16"/>
  </rowFields>
  <rowItems count="8">
    <i>
      <x/>
    </i>
    <i>
      <x v="1"/>
    </i>
    <i>
      <x v="2"/>
    </i>
    <i>
      <x v="3"/>
    </i>
    <i>
      <x v="4"/>
    </i>
    <i>
      <x v="5"/>
    </i>
    <i>
      <x v="6"/>
    </i>
    <i t="grand">
      <x/>
    </i>
  </rowItems>
  <colFields count="1">
    <field x="19"/>
  </colFields>
  <colItems count="4">
    <i>
      <x/>
    </i>
    <i>
      <x v="1"/>
    </i>
    <i>
      <x v="2"/>
    </i>
    <i t="grand">
      <x/>
    </i>
  </colItems>
  <dataFields count="1">
    <dataField name="Average of cnt" fld="15" subtotal="average" baseField="7" baseItem="0"/>
  </dataFields>
  <formats count="9">
    <format dxfId="62">
      <pivotArea type="origin" dataOnly="0" labelOnly="1" outline="0" fieldPosition="0"/>
    </format>
    <format dxfId="61">
      <pivotArea outline="0" collapsedLevelsAreSubtotals="1" fieldPosition="0">
        <references count="1">
          <reference field="19" count="1" selected="0">
            <x v="0"/>
          </reference>
        </references>
      </pivotArea>
    </format>
    <format dxfId="60">
      <pivotArea field="19" type="button" dataOnly="0" labelOnly="1" outline="0" axis="axisCol" fieldPosition="0"/>
    </format>
    <format dxfId="59">
      <pivotArea dataOnly="0" labelOnly="1" fieldPosition="0">
        <references count="1">
          <reference field="19" count="1">
            <x v="0"/>
          </reference>
        </references>
      </pivotArea>
    </format>
    <format dxfId="58">
      <pivotArea outline="0" collapsedLevelsAreSubtotals="1" fieldPosition="0">
        <references count="1">
          <reference field="19" count="1" selected="0">
            <x v="1"/>
          </reference>
        </references>
      </pivotArea>
    </format>
    <format dxfId="57">
      <pivotArea type="topRight" dataOnly="0" labelOnly="1" outline="0" fieldPosition="0"/>
    </format>
    <format dxfId="56">
      <pivotArea dataOnly="0" labelOnly="1" fieldPosition="0">
        <references count="1">
          <reference field="19" count="1">
            <x v="1"/>
          </reference>
        </references>
      </pivotArea>
    </format>
    <format dxfId="55">
      <pivotArea outline="0" collapsedLevelsAreSubtotals="1" fieldPosition="0">
        <references count="1">
          <reference field="19" count="1" selected="0">
            <x v="2"/>
          </reference>
        </references>
      </pivotArea>
    </format>
    <format dxfId="54">
      <pivotArea grandCol="1" outline="0" collapsedLevelsAreSubtotals="1" fieldPosition="0"/>
    </format>
  </formats>
  <chartFormats count="8">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3"/>
          </reference>
        </references>
      </pivotArea>
    </chartFormat>
    <chartFormat chart="2" format="8" series="1">
      <pivotArea type="data" outline="0" fieldPosition="0">
        <references count="2">
          <reference field="4294967294" count="1" selected="0">
            <x v="0"/>
          </reference>
          <reference field="19" count="1" selected="0">
            <x v="0"/>
          </reference>
        </references>
      </pivotArea>
    </chartFormat>
    <chartFormat chart="2" format="9" series="1">
      <pivotArea type="data" outline="0" fieldPosition="0">
        <references count="2">
          <reference field="4294967294" count="1" selected="0">
            <x v="0"/>
          </reference>
          <reference field="19" count="1" selected="0">
            <x v="1"/>
          </reference>
        </references>
      </pivotArea>
    </chartFormat>
    <chartFormat chart="2" format="10" series="1">
      <pivotArea type="data" outline="0" fieldPosition="0">
        <references count="2">
          <reference field="4294967294" count="1" selected="0">
            <x v="0"/>
          </reference>
          <reference field="19" count="1" selected="0">
            <x v="2"/>
          </reference>
        </references>
      </pivotArea>
    </chartFormat>
    <chartFormat chart="2" format="11"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023DA7-1DBA-4697-96BB-4CF3DF6BD656}"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D8" firstHeaderRow="0" firstDataRow="1" firstDataCol="1" rowPageCount="1" colPageCount="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items count="9">
        <item x="0"/>
        <item x="1"/>
        <item x="2"/>
        <item x="3"/>
        <item x="4"/>
        <item x="5"/>
        <item x="6"/>
        <item h="1" x="7"/>
        <item t="default"/>
      </items>
    </pivotField>
    <pivotField showAll="0">
      <items count="6">
        <item x="2"/>
        <item x="0"/>
        <item x="1"/>
        <item x="3"/>
        <item h="1" x="4"/>
        <item t="default"/>
      </items>
    </pivotField>
    <pivotField axis="axisPage" showAll="0">
      <items count="4">
        <item x="0"/>
        <item x="1"/>
        <item x="2"/>
        <item t="default"/>
      </items>
    </pivotField>
    <pivotField showAll="0">
      <items count="5">
        <item x="2"/>
        <item x="0"/>
        <item x="1"/>
        <item h="1" x="3"/>
        <item t="default"/>
      </items>
    </pivotField>
    <pivotField axis="axisRow" showAll="0">
      <items count="6">
        <item x="2"/>
        <item x="3"/>
        <item x="1"/>
        <item x="0"/>
        <item h="1" x="4"/>
        <item t="default"/>
      </items>
    </pivotField>
    <pivotField showAll="0"/>
    <pivotField showAll="0"/>
  </pivotFields>
  <rowFields count="1">
    <field x="20"/>
  </rowFields>
  <rowItems count="5">
    <i>
      <x/>
    </i>
    <i>
      <x v="1"/>
    </i>
    <i>
      <x v="2"/>
    </i>
    <i>
      <x v="3"/>
    </i>
    <i t="grand">
      <x/>
    </i>
  </rowItems>
  <colFields count="1">
    <field x="-2"/>
  </colFields>
  <colItems count="3">
    <i>
      <x/>
    </i>
    <i i="1">
      <x v="1"/>
    </i>
    <i i="2">
      <x v="2"/>
    </i>
  </colItems>
  <pageFields count="1">
    <pageField fld="18" hier="-1"/>
  </pageFields>
  <dataFields count="3">
    <dataField name="Sum of cnt" fld="15" baseField="0" baseItem="0"/>
    <dataField name="Sum of registered" fld="14" baseField="0" baseItem="0"/>
    <dataField name="Sum of casual" fld="13" baseField="0" baseItem="0"/>
  </dataFields>
  <chartFormats count="6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21" series="1">
      <pivotArea type="data" outline="0" fieldPosition="0">
        <references count="1">
          <reference field="4294967294" count="1" selected="0">
            <x v="0"/>
          </reference>
        </references>
      </pivotArea>
    </chartFormat>
    <chartFormat chart="2" format="22">
      <pivotArea type="data" outline="0" fieldPosition="0">
        <references count="2">
          <reference field="4294967294" count="1" selected="0">
            <x v="0"/>
          </reference>
          <reference field="20" count="1" selected="0">
            <x v="0"/>
          </reference>
        </references>
      </pivotArea>
    </chartFormat>
    <chartFormat chart="2" format="23">
      <pivotArea type="data" outline="0" fieldPosition="0">
        <references count="2">
          <reference field="4294967294" count="1" selected="0">
            <x v="0"/>
          </reference>
          <reference field="20" count="1" selected="0">
            <x v="1"/>
          </reference>
        </references>
      </pivotArea>
    </chartFormat>
    <chartFormat chart="2" format="24">
      <pivotArea type="data" outline="0" fieldPosition="0">
        <references count="2">
          <reference field="4294967294" count="1" selected="0">
            <x v="0"/>
          </reference>
          <reference field="20" count="1" selected="0">
            <x v="2"/>
          </reference>
        </references>
      </pivotArea>
    </chartFormat>
    <chartFormat chart="2" format="25">
      <pivotArea type="data" outline="0" fieldPosition="0">
        <references count="2">
          <reference field="4294967294" count="1" selected="0">
            <x v="0"/>
          </reference>
          <reference field="20" count="1" selected="0">
            <x v="3"/>
          </reference>
        </references>
      </pivotArea>
    </chartFormat>
    <chartFormat chart="2" format="26">
      <pivotArea type="data" outline="0" fieldPosition="0">
        <references count="2">
          <reference field="4294967294" count="1" selected="0">
            <x v="0"/>
          </reference>
          <reference field="20" count="1" selected="0">
            <x v="4"/>
          </reference>
        </references>
      </pivotArea>
    </chartFormat>
    <chartFormat chart="2" format="27" series="1">
      <pivotArea type="data" outline="0" fieldPosition="0">
        <references count="1">
          <reference field="4294967294" count="1" selected="0">
            <x v="1"/>
          </reference>
        </references>
      </pivotArea>
    </chartFormat>
    <chartFormat chart="2" format="28">
      <pivotArea type="data" outline="0" fieldPosition="0">
        <references count="2">
          <reference field="4294967294" count="1" selected="0">
            <x v="1"/>
          </reference>
          <reference field="20" count="1" selected="0">
            <x v="0"/>
          </reference>
        </references>
      </pivotArea>
    </chartFormat>
    <chartFormat chart="2" format="29">
      <pivotArea type="data" outline="0" fieldPosition="0">
        <references count="2">
          <reference field="4294967294" count="1" selected="0">
            <x v="1"/>
          </reference>
          <reference field="20" count="1" selected="0">
            <x v="1"/>
          </reference>
        </references>
      </pivotArea>
    </chartFormat>
    <chartFormat chart="2" format="30">
      <pivotArea type="data" outline="0" fieldPosition="0">
        <references count="2">
          <reference field="4294967294" count="1" selected="0">
            <x v="1"/>
          </reference>
          <reference field="20" count="1" selected="0">
            <x v="2"/>
          </reference>
        </references>
      </pivotArea>
    </chartFormat>
    <chartFormat chart="2" format="31">
      <pivotArea type="data" outline="0" fieldPosition="0">
        <references count="2">
          <reference field="4294967294" count="1" selected="0">
            <x v="1"/>
          </reference>
          <reference field="20" count="1" selected="0">
            <x v="3"/>
          </reference>
        </references>
      </pivotArea>
    </chartFormat>
    <chartFormat chart="2" format="32">
      <pivotArea type="data" outline="0" fieldPosition="0">
        <references count="2">
          <reference field="4294967294" count="1" selected="0">
            <x v="1"/>
          </reference>
          <reference field="20" count="1" selected="0">
            <x v="4"/>
          </reference>
        </references>
      </pivotArea>
    </chartFormat>
    <chartFormat chart="2" format="33" series="1">
      <pivotArea type="data" outline="0" fieldPosition="0">
        <references count="1">
          <reference field="4294967294" count="1" selected="0">
            <x v="2"/>
          </reference>
        </references>
      </pivotArea>
    </chartFormat>
    <chartFormat chart="2" format="34">
      <pivotArea type="data" outline="0" fieldPosition="0">
        <references count="2">
          <reference field="4294967294" count="1" selected="0">
            <x v="2"/>
          </reference>
          <reference field="20" count="1" selected="0">
            <x v="0"/>
          </reference>
        </references>
      </pivotArea>
    </chartFormat>
    <chartFormat chart="2" format="35">
      <pivotArea type="data" outline="0" fieldPosition="0">
        <references count="2">
          <reference field="4294967294" count="1" selected="0">
            <x v="2"/>
          </reference>
          <reference field="20" count="1" selected="0">
            <x v="1"/>
          </reference>
        </references>
      </pivotArea>
    </chartFormat>
    <chartFormat chart="2" format="36">
      <pivotArea type="data" outline="0" fieldPosition="0">
        <references count="2">
          <reference field="4294967294" count="1" selected="0">
            <x v="2"/>
          </reference>
          <reference field="20" count="1" selected="0">
            <x v="2"/>
          </reference>
        </references>
      </pivotArea>
    </chartFormat>
    <chartFormat chart="2" format="37">
      <pivotArea type="data" outline="0" fieldPosition="0">
        <references count="2">
          <reference field="4294967294" count="1" selected="0">
            <x v="2"/>
          </reference>
          <reference field="20" count="1" selected="0">
            <x v="3"/>
          </reference>
        </references>
      </pivotArea>
    </chartFormat>
    <chartFormat chart="2" format="38">
      <pivotArea type="data" outline="0" fieldPosition="0">
        <references count="2">
          <reference field="4294967294" count="1" selected="0">
            <x v="2"/>
          </reference>
          <reference field="20" count="1" selected="0">
            <x v="4"/>
          </reference>
        </references>
      </pivotArea>
    </chartFormat>
    <chartFormat chart="0" format="49">
      <pivotArea type="data" outline="0" fieldPosition="0">
        <references count="2">
          <reference field="4294967294" count="1" selected="0">
            <x v="0"/>
          </reference>
          <reference field="20" count="1" selected="0">
            <x v="0"/>
          </reference>
        </references>
      </pivotArea>
    </chartFormat>
    <chartFormat chart="0" format="51">
      <pivotArea type="data" outline="0" fieldPosition="0">
        <references count="2">
          <reference field="4294967294" count="1" selected="0">
            <x v="0"/>
          </reference>
          <reference field="20" count="1" selected="0">
            <x v="2"/>
          </reference>
        </references>
      </pivotArea>
    </chartFormat>
    <chartFormat chart="0" format="52">
      <pivotArea type="data" outline="0" fieldPosition="0">
        <references count="2">
          <reference field="4294967294" count="1" selected="0">
            <x v="0"/>
          </reference>
          <reference field="20" count="1" selected="0">
            <x v="3"/>
          </reference>
        </references>
      </pivotArea>
    </chartFormat>
    <chartFormat chart="0" format="53">
      <pivotArea type="data" outline="0" fieldPosition="0">
        <references count="2">
          <reference field="4294967294" count="1" selected="0">
            <x v="0"/>
          </reference>
          <reference field="20" count="1" selected="0">
            <x v="4"/>
          </reference>
        </references>
      </pivotArea>
    </chartFormat>
    <chartFormat chart="0" format="54">
      <pivotArea type="data" outline="0" fieldPosition="0">
        <references count="2">
          <reference field="4294967294" count="1" selected="0">
            <x v="1"/>
          </reference>
          <reference field="20" count="1" selected="0">
            <x v="0"/>
          </reference>
        </references>
      </pivotArea>
    </chartFormat>
    <chartFormat chart="0" format="55">
      <pivotArea type="data" outline="0" fieldPosition="0">
        <references count="2">
          <reference field="4294967294" count="1" selected="0">
            <x v="1"/>
          </reference>
          <reference field="20" count="1" selected="0">
            <x v="1"/>
          </reference>
        </references>
      </pivotArea>
    </chartFormat>
    <chartFormat chart="0" format="56">
      <pivotArea type="data" outline="0" fieldPosition="0">
        <references count="2">
          <reference field="4294967294" count="1" selected="0">
            <x v="1"/>
          </reference>
          <reference field="20" count="1" selected="0">
            <x v="2"/>
          </reference>
        </references>
      </pivotArea>
    </chartFormat>
    <chartFormat chart="0" format="57">
      <pivotArea type="data" outline="0" fieldPosition="0">
        <references count="2">
          <reference field="4294967294" count="1" selected="0">
            <x v="1"/>
          </reference>
          <reference field="20" count="1" selected="0">
            <x v="3"/>
          </reference>
        </references>
      </pivotArea>
    </chartFormat>
    <chartFormat chart="0" format="58">
      <pivotArea type="data" outline="0" fieldPosition="0">
        <references count="2">
          <reference field="4294967294" count="1" selected="0">
            <x v="1"/>
          </reference>
          <reference field="20" count="1" selected="0">
            <x v="4"/>
          </reference>
        </references>
      </pivotArea>
    </chartFormat>
    <chartFormat chart="0" format="59">
      <pivotArea type="data" outline="0" fieldPosition="0">
        <references count="2">
          <reference field="4294967294" count="1" selected="0">
            <x v="2"/>
          </reference>
          <reference field="20" count="1" selected="0">
            <x v="0"/>
          </reference>
        </references>
      </pivotArea>
    </chartFormat>
    <chartFormat chart="0" format="60">
      <pivotArea type="data" outline="0" fieldPosition="0">
        <references count="2">
          <reference field="4294967294" count="1" selected="0">
            <x v="2"/>
          </reference>
          <reference field="20" count="1" selected="0">
            <x v="1"/>
          </reference>
        </references>
      </pivotArea>
    </chartFormat>
    <chartFormat chart="0" format="61">
      <pivotArea type="data" outline="0" fieldPosition="0">
        <references count="2">
          <reference field="4294967294" count="1" selected="0">
            <x v="2"/>
          </reference>
          <reference field="20" count="1" selected="0">
            <x v="2"/>
          </reference>
        </references>
      </pivotArea>
    </chartFormat>
    <chartFormat chart="0" format="62">
      <pivotArea type="data" outline="0" fieldPosition="0">
        <references count="2">
          <reference field="4294967294" count="1" selected="0">
            <x v="2"/>
          </reference>
          <reference field="20" count="1" selected="0">
            <x v="3"/>
          </reference>
        </references>
      </pivotArea>
    </chartFormat>
    <chartFormat chart="0" format="63">
      <pivotArea type="data" outline="0" fieldPosition="0">
        <references count="2">
          <reference field="4294967294" count="1" selected="0">
            <x v="2"/>
          </reference>
          <reference field="20" count="1" selected="0">
            <x v="4"/>
          </reference>
        </references>
      </pivotArea>
    </chartFormat>
    <chartFormat chart="3" format="64" series="1">
      <pivotArea type="data" outline="0" fieldPosition="0">
        <references count="1">
          <reference field="4294967294" count="1" selected="0">
            <x v="0"/>
          </reference>
        </references>
      </pivotArea>
    </chartFormat>
    <chartFormat chart="3" format="65">
      <pivotArea type="data" outline="0" fieldPosition="0">
        <references count="2">
          <reference field="4294967294" count="1" selected="0">
            <x v="0"/>
          </reference>
          <reference field="20" count="1" selected="0">
            <x v="0"/>
          </reference>
        </references>
      </pivotArea>
    </chartFormat>
    <chartFormat chart="3" format="66">
      <pivotArea type="data" outline="0" fieldPosition="0">
        <references count="2">
          <reference field="4294967294" count="1" selected="0">
            <x v="0"/>
          </reference>
          <reference field="20" count="1" selected="0">
            <x v="1"/>
          </reference>
        </references>
      </pivotArea>
    </chartFormat>
    <chartFormat chart="3" format="67">
      <pivotArea type="data" outline="0" fieldPosition="0">
        <references count="2">
          <reference field="4294967294" count="1" selected="0">
            <x v="0"/>
          </reference>
          <reference field="20" count="1" selected="0">
            <x v="2"/>
          </reference>
        </references>
      </pivotArea>
    </chartFormat>
    <chartFormat chart="3" format="68">
      <pivotArea type="data" outline="0" fieldPosition="0">
        <references count="2">
          <reference field="4294967294" count="1" selected="0">
            <x v="0"/>
          </reference>
          <reference field="20" count="1" selected="0">
            <x v="3"/>
          </reference>
        </references>
      </pivotArea>
    </chartFormat>
    <chartFormat chart="3" format="69" series="1">
      <pivotArea type="data" outline="0" fieldPosition="0">
        <references count="1">
          <reference field="4294967294" count="1" selected="0">
            <x v="1"/>
          </reference>
        </references>
      </pivotArea>
    </chartFormat>
    <chartFormat chart="3" format="70">
      <pivotArea type="data" outline="0" fieldPosition="0">
        <references count="2">
          <reference field="4294967294" count="1" selected="0">
            <x v="1"/>
          </reference>
          <reference field="20" count="1" selected="0">
            <x v="0"/>
          </reference>
        </references>
      </pivotArea>
    </chartFormat>
    <chartFormat chart="3" format="71">
      <pivotArea type="data" outline="0" fieldPosition="0">
        <references count="2">
          <reference field="4294967294" count="1" selected="0">
            <x v="1"/>
          </reference>
          <reference field="20" count="1" selected="0">
            <x v="1"/>
          </reference>
        </references>
      </pivotArea>
    </chartFormat>
    <chartFormat chart="3" format="72">
      <pivotArea type="data" outline="0" fieldPosition="0">
        <references count="2">
          <reference field="4294967294" count="1" selected="0">
            <x v="1"/>
          </reference>
          <reference field="20" count="1" selected="0">
            <x v="2"/>
          </reference>
        </references>
      </pivotArea>
    </chartFormat>
    <chartFormat chart="3" format="73">
      <pivotArea type="data" outline="0" fieldPosition="0">
        <references count="2">
          <reference field="4294967294" count="1" selected="0">
            <x v="1"/>
          </reference>
          <reference field="20" count="1" selected="0">
            <x v="3"/>
          </reference>
        </references>
      </pivotArea>
    </chartFormat>
    <chartFormat chart="3" format="74" series="1">
      <pivotArea type="data" outline="0" fieldPosition="0">
        <references count="1">
          <reference field="4294967294" count="1" selected="0">
            <x v="2"/>
          </reference>
        </references>
      </pivotArea>
    </chartFormat>
    <chartFormat chart="3" format="75">
      <pivotArea type="data" outline="0" fieldPosition="0">
        <references count="2">
          <reference field="4294967294" count="1" selected="0">
            <x v="2"/>
          </reference>
          <reference field="20" count="1" selected="0">
            <x v="0"/>
          </reference>
        </references>
      </pivotArea>
    </chartFormat>
    <chartFormat chart="3" format="76">
      <pivotArea type="data" outline="0" fieldPosition="0">
        <references count="2">
          <reference field="4294967294" count="1" selected="0">
            <x v="2"/>
          </reference>
          <reference field="20" count="1" selected="0">
            <x v="1"/>
          </reference>
        </references>
      </pivotArea>
    </chartFormat>
    <chartFormat chart="3" format="77">
      <pivotArea type="data" outline="0" fieldPosition="0">
        <references count="2">
          <reference field="4294967294" count="1" selected="0">
            <x v="2"/>
          </reference>
          <reference field="20" count="1" selected="0">
            <x v="2"/>
          </reference>
        </references>
      </pivotArea>
    </chartFormat>
    <chartFormat chart="3" format="78">
      <pivotArea type="data" outline="0" fieldPosition="0">
        <references count="2">
          <reference field="4294967294" count="1" selected="0">
            <x v="2"/>
          </reference>
          <reference field="20" count="1" selected="0">
            <x v="3"/>
          </reference>
        </references>
      </pivotArea>
    </chartFormat>
    <chartFormat chart="4" format="79" series="1">
      <pivotArea type="data" outline="0" fieldPosition="0">
        <references count="1">
          <reference field="4294967294" count="1" selected="0">
            <x v="0"/>
          </reference>
        </references>
      </pivotArea>
    </chartFormat>
    <chartFormat chart="4" format="80">
      <pivotArea type="data" outline="0" fieldPosition="0">
        <references count="2">
          <reference field="4294967294" count="1" selected="0">
            <x v="0"/>
          </reference>
          <reference field="20" count="1" selected="0">
            <x v="0"/>
          </reference>
        </references>
      </pivotArea>
    </chartFormat>
    <chartFormat chart="4" format="81">
      <pivotArea type="data" outline="0" fieldPosition="0">
        <references count="2">
          <reference field="4294967294" count="1" selected="0">
            <x v="0"/>
          </reference>
          <reference field="20" count="1" selected="0">
            <x v="1"/>
          </reference>
        </references>
      </pivotArea>
    </chartFormat>
    <chartFormat chart="4" format="82">
      <pivotArea type="data" outline="0" fieldPosition="0">
        <references count="2">
          <reference field="4294967294" count="1" selected="0">
            <x v="0"/>
          </reference>
          <reference field="20" count="1" selected="0">
            <x v="2"/>
          </reference>
        </references>
      </pivotArea>
    </chartFormat>
    <chartFormat chart="4" format="83">
      <pivotArea type="data" outline="0" fieldPosition="0">
        <references count="2">
          <reference field="4294967294" count="1" selected="0">
            <x v="0"/>
          </reference>
          <reference field="20" count="1" selected="0">
            <x v="3"/>
          </reference>
        </references>
      </pivotArea>
    </chartFormat>
    <chartFormat chart="4" format="84" series="1">
      <pivotArea type="data" outline="0" fieldPosition="0">
        <references count="1">
          <reference field="4294967294" count="1" selected="0">
            <x v="1"/>
          </reference>
        </references>
      </pivotArea>
    </chartFormat>
    <chartFormat chart="4" format="85">
      <pivotArea type="data" outline="0" fieldPosition="0">
        <references count="2">
          <reference field="4294967294" count="1" selected="0">
            <x v="1"/>
          </reference>
          <reference field="20" count="1" selected="0">
            <x v="0"/>
          </reference>
        </references>
      </pivotArea>
    </chartFormat>
    <chartFormat chart="4" format="86">
      <pivotArea type="data" outline="0" fieldPosition="0">
        <references count="2">
          <reference field="4294967294" count="1" selected="0">
            <x v="1"/>
          </reference>
          <reference field="20" count="1" selected="0">
            <x v="1"/>
          </reference>
        </references>
      </pivotArea>
    </chartFormat>
    <chartFormat chart="4" format="87">
      <pivotArea type="data" outline="0" fieldPosition="0">
        <references count="2">
          <reference field="4294967294" count="1" selected="0">
            <x v="1"/>
          </reference>
          <reference field="20" count="1" selected="0">
            <x v="2"/>
          </reference>
        </references>
      </pivotArea>
    </chartFormat>
    <chartFormat chart="4" format="88">
      <pivotArea type="data" outline="0" fieldPosition="0">
        <references count="2">
          <reference field="4294967294" count="1" selected="0">
            <x v="1"/>
          </reference>
          <reference field="20" count="1" selected="0">
            <x v="3"/>
          </reference>
        </references>
      </pivotArea>
    </chartFormat>
    <chartFormat chart="4" format="89" series="1">
      <pivotArea type="data" outline="0" fieldPosition="0">
        <references count="1">
          <reference field="4294967294" count="1" selected="0">
            <x v="2"/>
          </reference>
        </references>
      </pivotArea>
    </chartFormat>
    <chartFormat chart="4" format="90">
      <pivotArea type="data" outline="0" fieldPosition="0">
        <references count="2">
          <reference field="4294967294" count="1" selected="0">
            <x v="2"/>
          </reference>
          <reference field="20" count="1" selected="0">
            <x v="0"/>
          </reference>
        </references>
      </pivotArea>
    </chartFormat>
    <chartFormat chart="4" format="91">
      <pivotArea type="data" outline="0" fieldPosition="0">
        <references count="2">
          <reference field="4294967294" count="1" selected="0">
            <x v="2"/>
          </reference>
          <reference field="20" count="1" selected="0">
            <x v="1"/>
          </reference>
        </references>
      </pivotArea>
    </chartFormat>
    <chartFormat chart="4" format="92">
      <pivotArea type="data" outline="0" fieldPosition="0">
        <references count="2">
          <reference field="4294967294" count="1" selected="0">
            <x v="2"/>
          </reference>
          <reference field="20" count="1" selected="0">
            <x v="2"/>
          </reference>
        </references>
      </pivotArea>
    </chartFormat>
    <chartFormat chart="4" format="93">
      <pivotArea type="data" outline="0" fieldPosition="0">
        <references count="2">
          <reference field="4294967294" count="1" selected="0">
            <x v="2"/>
          </reference>
          <reference field="20" count="1" selected="0">
            <x v="3"/>
          </reference>
        </references>
      </pivotArea>
    </chartFormat>
    <chartFormat chart="0" format="64">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1B68BB-DEFB-48A1-A262-999BD2FB1C24}"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28" firstHeaderRow="1" firstDataRow="1" firstDataCol="1"/>
  <pivotFields count="23">
    <pivotField showAll="0"/>
    <pivotField showAll="0"/>
    <pivotField showAll="0"/>
    <pivotField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h="1" x="24"/>
        <item t="default"/>
      </items>
    </pivotField>
    <pivotField showAll="0"/>
    <pivotField showAll="0"/>
    <pivotField showAll="0"/>
    <pivotField showAll="0"/>
    <pivotField showAll="0"/>
    <pivotField showAll="0"/>
    <pivotField showAll="0"/>
    <pivotField showAll="0"/>
    <pivotField showAll="0"/>
    <pivotField dataField="1" showAll="0"/>
    <pivotField showAll="0">
      <items count="9">
        <item x="0"/>
        <item x="1"/>
        <item x="2"/>
        <item x="3"/>
        <item x="4"/>
        <item x="5"/>
        <item x="6"/>
        <item h="1" x="7"/>
        <item t="default"/>
      </items>
    </pivotField>
    <pivotField showAll="0">
      <items count="6">
        <item x="2"/>
        <item x="0"/>
        <item x="1"/>
        <item x="3"/>
        <item h="1" x="4"/>
        <item t="default"/>
      </items>
    </pivotField>
    <pivotField showAll="0">
      <items count="4">
        <item x="0"/>
        <item x="1"/>
        <item x="2"/>
        <item t="default"/>
      </items>
    </pivotField>
    <pivotField showAll="0">
      <items count="5">
        <item x="2"/>
        <item x="0"/>
        <item x="1"/>
        <item h="1" x="3"/>
        <item t="default"/>
      </items>
    </pivotField>
    <pivotField showAll="0">
      <items count="6">
        <item x="2"/>
        <item x="3"/>
        <item x="1"/>
        <item x="0"/>
        <item h="1" x="4"/>
        <item t="default"/>
      </items>
    </pivotField>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cnt" fld="15" subtotal="average" baseField="5" baseItem="0" numFmtId="1"/>
  </dataFields>
  <formats count="2">
    <format dxfId="53">
      <pivotArea outline="0" collapsedLevelsAreSubtotals="1" fieldPosition="0"/>
    </format>
    <format dxfId="52">
      <pivotArea dataOnly="0" labelOnly="1" outline="0" axis="axisValues" fieldPosition="0"/>
    </format>
  </formats>
  <chartFormats count="7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10"/>
          </reference>
        </references>
      </pivotArea>
    </chartFormat>
    <chartFormat chart="0" format="10">
      <pivotArea type="data" outline="0" fieldPosition="0">
        <references count="2">
          <reference field="4294967294" count="1" selected="0">
            <x v="0"/>
          </reference>
          <reference field="5" count="1" selected="0">
            <x v="11"/>
          </reference>
        </references>
      </pivotArea>
    </chartFormat>
    <chartFormat chart="0" format="11">
      <pivotArea type="data" outline="0" fieldPosition="0">
        <references count="2">
          <reference field="4294967294" count="1" selected="0">
            <x v="0"/>
          </reference>
          <reference field="5" count="1" selected="0">
            <x v="20"/>
          </reference>
        </references>
      </pivotArea>
    </chartFormat>
    <chartFormat chart="0" format="12">
      <pivotArea type="data" outline="0" fieldPosition="0">
        <references count="2">
          <reference field="4294967294" count="1" selected="0">
            <x v="0"/>
          </reference>
          <reference field="5" count="1" selected="0">
            <x v="21"/>
          </reference>
        </references>
      </pivotArea>
    </chartFormat>
    <chartFormat chart="0" format="13">
      <pivotArea type="data" outline="0" fieldPosition="0">
        <references count="2">
          <reference field="4294967294" count="1" selected="0">
            <x v="0"/>
          </reference>
          <reference field="5" count="1" selected="0">
            <x v="22"/>
          </reference>
        </references>
      </pivotArea>
    </chartFormat>
    <chartFormat chart="0" format="14">
      <pivotArea type="data" outline="0" fieldPosition="0">
        <references count="2">
          <reference field="4294967294" count="1" selected="0">
            <x v="0"/>
          </reference>
          <reference field="5" count="1" selected="0">
            <x v="23"/>
          </reference>
        </references>
      </pivotArea>
    </chartFormat>
    <chartFormat chart="0" format="15">
      <pivotArea type="data" outline="0" fieldPosition="0">
        <references count="2">
          <reference field="4294967294" count="1" selected="0">
            <x v="0"/>
          </reference>
          <reference field="5" count="1" selected="0">
            <x v="9"/>
          </reference>
        </references>
      </pivotArea>
    </chartFormat>
    <chartFormat chart="0" format="16">
      <pivotArea type="data" outline="0" fieldPosition="0">
        <references count="2">
          <reference field="4294967294" count="1" selected="0">
            <x v="0"/>
          </reference>
          <reference field="5" count="1" selected="0">
            <x v="12"/>
          </reference>
        </references>
      </pivotArea>
    </chartFormat>
    <chartFormat chart="0" format="17">
      <pivotArea type="data" outline="0" fieldPosition="0">
        <references count="2">
          <reference field="4294967294" count="1" selected="0">
            <x v="0"/>
          </reference>
          <reference field="5" count="1" selected="0">
            <x v="13"/>
          </reference>
        </references>
      </pivotArea>
    </chartFormat>
    <chartFormat chart="0" format="18">
      <pivotArea type="data" outline="0" fieldPosition="0">
        <references count="2">
          <reference field="4294967294" count="1" selected="0">
            <x v="0"/>
          </reference>
          <reference field="5" count="1" selected="0">
            <x v="14"/>
          </reference>
        </references>
      </pivotArea>
    </chartFormat>
    <chartFormat chart="0" format="19">
      <pivotArea type="data" outline="0" fieldPosition="0">
        <references count="2">
          <reference field="4294967294" count="1" selected="0">
            <x v="0"/>
          </reference>
          <reference field="5" count="1" selected="0">
            <x v="15"/>
          </reference>
        </references>
      </pivotArea>
    </chartFormat>
    <chartFormat chart="0" format="20">
      <pivotArea type="data" outline="0" fieldPosition="0">
        <references count="2">
          <reference field="4294967294" count="1" selected="0">
            <x v="0"/>
          </reference>
          <reference field="5" count="1" selected="0">
            <x v="16"/>
          </reference>
        </references>
      </pivotArea>
    </chartFormat>
    <chartFormat chart="0" format="21">
      <pivotArea type="data" outline="0" fieldPosition="0">
        <references count="2">
          <reference field="4294967294" count="1" selected="0">
            <x v="0"/>
          </reference>
          <reference field="5" count="1" selected="0">
            <x v="19"/>
          </reference>
        </references>
      </pivotArea>
    </chartFormat>
    <chartFormat chart="0" format="22">
      <pivotArea type="data" outline="0" fieldPosition="0">
        <references count="2">
          <reference field="4294967294" count="1" selected="0">
            <x v="0"/>
          </reference>
          <reference field="5" count="1" selected="0">
            <x v="8"/>
          </reference>
        </references>
      </pivotArea>
    </chartFormat>
    <chartFormat chart="0" format="23">
      <pivotArea type="data" outline="0" fieldPosition="0">
        <references count="2">
          <reference field="4294967294" count="1" selected="0">
            <x v="0"/>
          </reference>
          <reference field="5" count="1" selected="0">
            <x v="17"/>
          </reference>
        </references>
      </pivotArea>
    </chartFormat>
    <chartFormat chart="0" format="24">
      <pivotArea type="data" outline="0" fieldPosition="0">
        <references count="2">
          <reference field="4294967294" count="1" selected="0">
            <x v="0"/>
          </reference>
          <reference field="5" count="1" selected="0">
            <x v="18"/>
          </reference>
        </references>
      </pivotArea>
    </chartFormat>
    <chartFormat chart="5" format="50" series="1">
      <pivotArea type="data" outline="0" fieldPosition="0">
        <references count="1">
          <reference field="4294967294" count="1" selected="0">
            <x v="0"/>
          </reference>
        </references>
      </pivotArea>
    </chartFormat>
    <chartFormat chart="5" format="51">
      <pivotArea type="data" outline="0" fieldPosition="0">
        <references count="2">
          <reference field="4294967294" count="1" selected="0">
            <x v="0"/>
          </reference>
          <reference field="5" count="1" selected="0">
            <x v="0"/>
          </reference>
        </references>
      </pivotArea>
    </chartFormat>
    <chartFormat chart="5" format="52">
      <pivotArea type="data" outline="0" fieldPosition="0">
        <references count="2">
          <reference field="4294967294" count="1" selected="0">
            <x v="0"/>
          </reference>
          <reference field="5" count="1" selected="0">
            <x v="1"/>
          </reference>
        </references>
      </pivotArea>
    </chartFormat>
    <chartFormat chart="5" format="53">
      <pivotArea type="data" outline="0" fieldPosition="0">
        <references count="2">
          <reference field="4294967294" count="1" selected="0">
            <x v="0"/>
          </reference>
          <reference field="5" count="1" selected="0">
            <x v="2"/>
          </reference>
        </references>
      </pivotArea>
    </chartFormat>
    <chartFormat chart="5" format="54">
      <pivotArea type="data" outline="0" fieldPosition="0">
        <references count="2">
          <reference field="4294967294" count="1" selected="0">
            <x v="0"/>
          </reference>
          <reference field="5" count="1" selected="0">
            <x v="3"/>
          </reference>
        </references>
      </pivotArea>
    </chartFormat>
    <chartFormat chart="5" format="55">
      <pivotArea type="data" outline="0" fieldPosition="0">
        <references count="2">
          <reference field="4294967294" count="1" selected="0">
            <x v="0"/>
          </reference>
          <reference field="5" count="1" selected="0">
            <x v="4"/>
          </reference>
        </references>
      </pivotArea>
    </chartFormat>
    <chartFormat chart="5" format="56">
      <pivotArea type="data" outline="0" fieldPosition="0">
        <references count="2">
          <reference field="4294967294" count="1" selected="0">
            <x v="0"/>
          </reference>
          <reference field="5" count="1" selected="0">
            <x v="5"/>
          </reference>
        </references>
      </pivotArea>
    </chartFormat>
    <chartFormat chart="5" format="57">
      <pivotArea type="data" outline="0" fieldPosition="0">
        <references count="2">
          <reference field="4294967294" count="1" selected="0">
            <x v="0"/>
          </reference>
          <reference field="5" count="1" selected="0">
            <x v="6"/>
          </reference>
        </references>
      </pivotArea>
    </chartFormat>
    <chartFormat chart="5" format="58">
      <pivotArea type="data" outline="0" fieldPosition="0">
        <references count="2">
          <reference field="4294967294" count="1" selected="0">
            <x v="0"/>
          </reference>
          <reference field="5" count="1" selected="0">
            <x v="7"/>
          </reference>
        </references>
      </pivotArea>
    </chartFormat>
    <chartFormat chart="5" format="59">
      <pivotArea type="data" outline="0" fieldPosition="0">
        <references count="2">
          <reference field="4294967294" count="1" selected="0">
            <x v="0"/>
          </reference>
          <reference field="5" count="1" selected="0">
            <x v="8"/>
          </reference>
        </references>
      </pivotArea>
    </chartFormat>
    <chartFormat chart="5" format="60">
      <pivotArea type="data" outline="0" fieldPosition="0">
        <references count="2">
          <reference field="4294967294" count="1" selected="0">
            <x v="0"/>
          </reference>
          <reference field="5" count="1" selected="0">
            <x v="9"/>
          </reference>
        </references>
      </pivotArea>
    </chartFormat>
    <chartFormat chart="5" format="61">
      <pivotArea type="data" outline="0" fieldPosition="0">
        <references count="2">
          <reference field="4294967294" count="1" selected="0">
            <x v="0"/>
          </reference>
          <reference field="5" count="1" selected="0">
            <x v="10"/>
          </reference>
        </references>
      </pivotArea>
    </chartFormat>
    <chartFormat chart="5" format="62">
      <pivotArea type="data" outline="0" fieldPosition="0">
        <references count="2">
          <reference field="4294967294" count="1" selected="0">
            <x v="0"/>
          </reference>
          <reference field="5" count="1" selected="0">
            <x v="11"/>
          </reference>
        </references>
      </pivotArea>
    </chartFormat>
    <chartFormat chart="5" format="63">
      <pivotArea type="data" outline="0" fieldPosition="0">
        <references count="2">
          <reference field="4294967294" count="1" selected="0">
            <x v="0"/>
          </reference>
          <reference field="5" count="1" selected="0">
            <x v="12"/>
          </reference>
        </references>
      </pivotArea>
    </chartFormat>
    <chartFormat chart="5" format="64">
      <pivotArea type="data" outline="0" fieldPosition="0">
        <references count="2">
          <reference field="4294967294" count="1" selected="0">
            <x v="0"/>
          </reference>
          <reference field="5" count="1" selected="0">
            <x v="13"/>
          </reference>
        </references>
      </pivotArea>
    </chartFormat>
    <chartFormat chart="5" format="65">
      <pivotArea type="data" outline="0" fieldPosition="0">
        <references count="2">
          <reference field="4294967294" count="1" selected="0">
            <x v="0"/>
          </reference>
          <reference field="5" count="1" selected="0">
            <x v="14"/>
          </reference>
        </references>
      </pivotArea>
    </chartFormat>
    <chartFormat chart="5" format="66">
      <pivotArea type="data" outline="0" fieldPosition="0">
        <references count="2">
          <reference field="4294967294" count="1" selected="0">
            <x v="0"/>
          </reference>
          <reference field="5" count="1" selected="0">
            <x v="15"/>
          </reference>
        </references>
      </pivotArea>
    </chartFormat>
    <chartFormat chart="5" format="67">
      <pivotArea type="data" outline="0" fieldPosition="0">
        <references count="2">
          <reference field="4294967294" count="1" selected="0">
            <x v="0"/>
          </reference>
          <reference field="5" count="1" selected="0">
            <x v="16"/>
          </reference>
        </references>
      </pivotArea>
    </chartFormat>
    <chartFormat chart="5" format="68">
      <pivotArea type="data" outline="0" fieldPosition="0">
        <references count="2">
          <reference field="4294967294" count="1" selected="0">
            <x v="0"/>
          </reference>
          <reference field="5" count="1" selected="0">
            <x v="17"/>
          </reference>
        </references>
      </pivotArea>
    </chartFormat>
    <chartFormat chart="5" format="69">
      <pivotArea type="data" outline="0" fieldPosition="0">
        <references count="2">
          <reference field="4294967294" count="1" selected="0">
            <x v="0"/>
          </reference>
          <reference field="5" count="1" selected="0">
            <x v="18"/>
          </reference>
        </references>
      </pivotArea>
    </chartFormat>
    <chartFormat chart="5" format="70">
      <pivotArea type="data" outline="0" fieldPosition="0">
        <references count="2">
          <reference field="4294967294" count="1" selected="0">
            <x v="0"/>
          </reference>
          <reference field="5" count="1" selected="0">
            <x v="19"/>
          </reference>
        </references>
      </pivotArea>
    </chartFormat>
    <chartFormat chart="5" format="71">
      <pivotArea type="data" outline="0" fieldPosition="0">
        <references count="2">
          <reference field="4294967294" count="1" selected="0">
            <x v="0"/>
          </reference>
          <reference field="5" count="1" selected="0">
            <x v="20"/>
          </reference>
        </references>
      </pivotArea>
    </chartFormat>
    <chartFormat chart="5" format="72">
      <pivotArea type="data" outline="0" fieldPosition="0">
        <references count="2">
          <reference field="4294967294" count="1" selected="0">
            <x v="0"/>
          </reference>
          <reference field="5" count="1" selected="0">
            <x v="21"/>
          </reference>
        </references>
      </pivotArea>
    </chartFormat>
    <chartFormat chart="5" format="73">
      <pivotArea type="data" outline="0" fieldPosition="0">
        <references count="2">
          <reference field="4294967294" count="1" selected="0">
            <x v="0"/>
          </reference>
          <reference field="5" count="1" selected="0">
            <x v="22"/>
          </reference>
        </references>
      </pivotArea>
    </chartFormat>
    <chartFormat chart="5" format="74">
      <pivotArea type="data" outline="0" fieldPosition="0">
        <references count="2">
          <reference field="4294967294" count="1" selected="0">
            <x v="0"/>
          </reference>
          <reference field="5" count="1" selected="0">
            <x v="23"/>
          </reference>
        </references>
      </pivotArea>
    </chartFormat>
    <chartFormat chart="7" format="50" series="1">
      <pivotArea type="data" outline="0" fieldPosition="0">
        <references count="1">
          <reference field="4294967294" count="1" selected="0">
            <x v="0"/>
          </reference>
        </references>
      </pivotArea>
    </chartFormat>
    <chartFormat chart="7" format="51">
      <pivotArea type="data" outline="0" fieldPosition="0">
        <references count="2">
          <reference field="4294967294" count="1" selected="0">
            <x v="0"/>
          </reference>
          <reference field="5" count="1" selected="0">
            <x v="0"/>
          </reference>
        </references>
      </pivotArea>
    </chartFormat>
    <chartFormat chart="7" format="52">
      <pivotArea type="data" outline="0" fieldPosition="0">
        <references count="2">
          <reference field="4294967294" count="1" selected="0">
            <x v="0"/>
          </reference>
          <reference field="5" count="1" selected="0">
            <x v="1"/>
          </reference>
        </references>
      </pivotArea>
    </chartFormat>
    <chartFormat chart="7" format="53">
      <pivotArea type="data" outline="0" fieldPosition="0">
        <references count="2">
          <reference field="4294967294" count="1" selected="0">
            <x v="0"/>
          </reference>
          <reference field="5" count="1" selected="0">
            <x v="2"/>
          </reference>
        </references>
      </pivotArea>
    </chartFormat>
    <chartFormat chart="7" format="54">
      <pivotArea type="data" outline="0" fieldPosition="0">
        <references count="2">
          <reference field="4294967294" count="1" selected="0">
            <x v="0"/>
          </reference>
          <reference field="5" count="1" selected="0">
            <x v="3"/>
          </reference>
        </references>
      </pivotArea>
    </chartFormat>
    <chartFormat chart="7" format="55">
      <pivotArea type="data" outline="0" fieldPosition="0">
        <references count="2">
          <reference field="4294967294" count="1" selected="0">
            <x v="0"/>
          </reference>
          <reference field="5" count="1" selected="0">
            <x v="4"/>
          </reference>
        </references>
      </pivotArea>
    </chartFormat>
    <chartFormat chart="7" format="56">
      <pivotArea type="data" outline="0" fieldPosition="0">
        <references count="2">
          <reference field="4294967294" count="1" selected="0">
            <x v="0"/>
          </reference>
          <reference field="5" count="1" selected="0">
            <x v="5"/>
          </reference>
        </references>
      </pivotArea>
    </chartFormat>
    <chartFormat chart="7" format="57">
      <pivotArea type="data" outline="0" fieldPosition="0">
        <references count="2">
          <reference field="4294967294" count="1" selected="0">
            <x v="0"/>
          </reference>
          <reference field="5" count="1" selected="0">
            <x v="6"/>
          </reference>
        </references>
      </pivotArea>
    </chartFormat>
    <chartFormat chart="7" format="58">
      <pivotArea type="data" outline="0" fieldPosition="0">
        <references count="2">
          <reference field="4294967294" count="1" selected="0">
            <x v="0"/>
          </reference>
          <reference field="5" count="1" selected="0">
            <x v="7"/>
          </reference>
        </references>
      </pivotArea>
    </chartFormat>
    <chartFormat chart="7" format="59">
      <pivotArea type="data" outline="0" fieldPosition="0">
        <references count="2">
          <reference field="4294967294" count="1" selected="0">
            <x v="0"/>
          </reference>
          <reference field="5" count="1" selected="0">
            <x v="8"/>
          </reference>
        </references>
      </pivotArea>
    </chartFormat>
    <chartFormat chart="7" format="60">
      <pivotArea type="data" outline="0" fieldPosition="0">
        <references count="2">
          <reference field="4294967294" count="1" selected="0">
            <x v="0"/>
          </reference>
          <reference field="5" count="1" selected="0">
            <x v="9"/>
          </reference>
        </references>
      </pivotArea>
    </chartFormat>
    <chartFormat chart="7" format="61">
      <pivotArea type="data" outline="0" fieldPosition="0">
        <references count="2">
          <reference field="4294967294" count="1" selected="0">
            <x v="0"/>
          </reference>
          <reference field="5" count="1" selected="0">
            <x v="10"/>
          </reference>
        </references>
      </pivotArea>
    </chartFormat>
    <chartFormat chart="7" format="62">
      <pivotArea type="data" outline="0" fieldPosition="0">
        <references count="2">
          <reference field="4294967294" count="1" selected="0">
            <x v="0"/>
          </reference>
          <reference field="5" count="1" selected="0">
            <x v="11"/>
          </reference>
        </references>
      </pivotArea>
    </chartFormat>
    <chartFormat chart="7" format="63">
      <pivotArea type="data" outline="0" fieldPosition="0">
        <references count="2">
          <reference field="4294967294" count="1" selected="0">
            <x v="0"/>
          </reference>
          <reference field="5" count="1" selected="0">
            <x v="12"/>
          </reference>
        </references>
      </pivotArea>
    </chartFormat>
    <chartFormat chart="7" format="64">
      <pivotArea type="data" outline="0" fieldPosition="0">
        <references count="2">
          <reference field="4294967294" count="1" selected="0">
            <x v="0"/>
          </reference>
          <reference field="5" count="1" selected="0">
            <x v="13"/>
          </reference>
        </references>
      </pivotArea>
    </chartFormat>
    <chartFormat chart="7" format="65">
      <pivotArea type="data" outline="0" fieldPosition="0">
        <references count="2">
          <reference field="4294967294" count="1" selected="0">
            <x v="0"/>
          </reference>
          <reference field="5" count="1" selected="0">
            <x v="14"/>
          </reference>
        </references>
      </pivotArea>
    </chartFormat>
    <chartFormat chart="7" format="66">
      <pivotArea type="data" outline="0" fieldPosition="0">
        <references count="2">
          <reference field="4294967294" count="1" selected="0">
            <x v="0"/>
          </reference>
          <reference field="5" count="1" selected="0">
            <x v="15"/>
          </reference>
        </references>
      </pivotArea>
    </chartFormat>
    <chartFormat chart="7" format="67">
      <pivotArea type="data" outline="0" fieldPosition="0">
        <references count="2">
          <reference field="4294967294" count="1" selected="0">
            <x v="0"/>
          </reference>
          <reference field="5" count="1" selected="0">
            <x v="16"/>
          </reference>
        </references>
      </pivotArea>
    </chartFormat>
    <chartFormat chart="7" format="68">
      <pivotArea type="data" outline="0" fieldPosition="0">
        <references count="2">
          <reference field="4294967294" count="1" selected="0">
            <x v="0"/>
          </reference>
          <reference field="5" count="1" selected="0">
            <x v="17"/>
          </reference>
        </references>
      </pivotArea>
    </chartFormat>
    <chartFormat chart="7" format="69">
      <pivotArea type="data" outline="0" fieldPosition="0">
        <references count="2">
          <reference field="4294967294" count="1" selected="0">
            <x v="0"/>
          </reference>
          <reference field="5" count="1" selected="0">
            <x v="18"/>
          </reference>
        </references>
      </pivotArea>
    </chartFormat>
    <chartFormat chart="7" format="70">
      <pivotArea type="data" outline="0" fieldPosition="0">
        <references count="2">
          <reference field="4294967294" count="1" selected="0">
            <x v="0"/>
          </reference>
          <reference field="5" count="1" selected="0">
            <x v="19"/>
          </reference>
        </references>
      </pivotArea>
    </chartFormat>
    <chartFormat chart="7" format="71">
      <pivotArea type="data" outline="0" fieldPosition="0">
        <references count="2">
          <reference field="4294967294" count="1" selected="0">
            <x v="0"/>
          </reference>
          <reference field="5" count="1" selected="0">
            <x v="20"/>
          </reference>
        </references>
      </pivotArea>
    </chartFormat>
    <chartFormat chart="7" format="72">
      <pivotArea type="data" outline="0" fieldPosition="0">
        <references count="2">
          <reference field="4294967294" count="1" selected="0">
            <x v="0"/>
          </reference>
          <reference field="5" count="1" selected="0">
            <x v="21"/>
          </reference>
        </references>
      </pivotArea>
    </chartFormat>
    <chartFormat chart="7" format="73">
      <pivotArea type="data" outline="0" fieldPosition="0">
        <references count="2">
          <reference field="4294967294" count="1" selected="0">
            <x v="0"/>
          </reference>
          <reference field="5" count="1" selected="0">
            <x v="22"/>
          </reference>
        </references>
      </pivotArea>
    </chartFormat>
    <chartFormat chart="7" format="74">
      <pivotArea type="data" outline="0" fieldPosition="0">
        <references count="2">
          <reference field="4294967294" count="1" selected="0">
            <x v="0"/>
          </reference>
          <reference field="5" count="1" selected="0">
            <x v="2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FCE88B-A184-44F9-8F06-EC6F97228B98}"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11"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9">
        <item x="0"/>
        <item x="1"/>
        <item x="2"/>
        <item x="3"/>
        <item x="4"/>
        <item x="5"/>
        <item x="6"/>
        <item h="1" x="7"/>
        <item t="default"/>
      </items>
    </pivotField>
    <pivotField showAll="0"/>
    <pivotField showAll="0">
      <items count="4">
        <item x="0"/>
        <item x="1"/>
        <item x="2"/>
        <item t="default"/>
      </items>
    </pivotField>
    <pivotField showAll="0">
      <items count="5">
        <item x="2"/>
        <item x="0"/>
        <item x="1"/>
        <item h="1" x="3"/>
        <item t="default"/>
      </items>
    </pivotField>
    <pivotField showAll="0">
      <items count="6">
        <item x="2"/>
        <item x="3"/>
        <item x="1"/>
        <item x="0"/>
        <item h="1" x="4"/>
        <item t="default"/>
      </items>
    </pivotField>
    <pivotField showAll="0"/>
    <pivotField showAll="0"/>
  </pivotFields>
  <rowFields count="1">
    <field x="16"/>
  </rowFields>
  <rowItems count="8">
    <i>
      <x/>
    </i>
    <i>
      <x v="1"/>
    </i>
    <i>
      <x v="2"/>
    </i>
    <i>
      <x v="3"/>
    </i>
    <i>
      <x v="4"/>
    </i>
    <i>
      <x v="5"/>
    </i>
    <i>
      <x v="6"/>
    </i>
    <i t="grand">
      <x/>
    </i>
  </rowItems>
  <colItems count="1">
    <i/>
  </colItems>
  <dataFields count="1">
    <dataField name="Average of cnt" fld="15" subtotal="average" baseField="16" baseItem="0" numFmtId="1"/>
  </dataFields>
  <formats count="2">
    <format dxfId="51">
      <pivotArea outline="0" collapsedLevelsAreSubtotals="1" fieldPosition="0"/>
    </format>
    <format dxfId="5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F6AC1F-4BC0-4911-8543-C1365C7EA770}"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1" firstHeaderRow="1" firstDataRow="1" firstDataCol="1" rowPageCount="1" colPageCount="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9">
        <item x="0"/>
        <item x="1"/>
        <item x="2"/>
        <item x="3"/>
        <item x="4"/>
        <item x="5"/>
        <item x="6"/>
        <item h="1" x="7"/>
        <item t="default"/>
      </items>
    </pivotField>
    <pivotField showAll="0">
      <items count="6">
        <item x="2"/>
        <item x="0"/>
        <item x="1"/>
        <item x="3"/>
        <item h="1" x="4"/>
        <item t="default"/>
      </items>
    </pivotField>
    <pivotField showAll="0">
      <items count="4">
        <item x="0"/>
        <item x="1"/>
        <item x="2"/>
        <item t="default"/>
      </items>
    </pivotField>
    <pivotField axis="axisPage" multipleItemSelectionAllowed="1" showAll="0">
      <items count="5">
        <item x="2"/>
        <item x="0"/>
        <item x="1"/>
        <item h="1" x="3"/>
        <item t="default"/>
      </items>
    </pivotField>
    <pivotField showAll="0">
      <items count="6">
        <item x="2"/>
        <item x="3"/>
        <item x="1"/>
        <item x="0"/>
        <item h="1" x="4"/>
        <item t="default"/>
      </items>
    </pivotField>
    <pivotField showAll="0"/>
    <pivotField showAll="0"/>
  </pivotFields>
  <rowFields count="1">
    <field x="16"/>
  </rowFields>
  <rowItems count="8">
    <i>
      <x/>
    </i>
    <i>
      <x v="1"/>
    </i>
    <i>
      <x v="2"/>
    </i>
    <i>
      <x v="3"/>
    </i>
    <i>
      <x v="4"/>
    </i>
    <i>
      <x v="5"/>
    </i>
    <i>
      <x v="6"/>
    </i>
    <i t="grand">
      <x/>
    </i>
  </rowItems>
  <colItems count="1">
    <i/>
  </colItems>
  <pageFields count="1">
    <pageField fld="19" hier="-1"/>
  </pageFields>
  <dataFields count="1">
    <dataField name="Average of cnt" fld="15" subtotal="average" baseField="16" baseItem="0" numFmtId="1"/>
  </dataFields>
  <formats count="2">
    <format dxfId="49">
      <pivotArea outline="0" collapsedLevelsAreSubtotals="1" fieldPosition="0"/>
    </format>
    <format dxfId="4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48FDF5-0B5B-4497-A470-0FD3836535EC}"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8"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x="1"/>
        <item x="2"/>
        <item x="3"/>
        <item x="4"/>
        <item x="5"/>
        <item x="6"/>
        <item h="1" x="7"/>
        <item t="default"/>
      </items>
    </pivotField>
    <pivotField axis="axisRow" showAll="0">
      <items count="6">
        <item x="2"/>
        <item x="0"/>
        <item x="1"/>
        <item x="3"/>
        <item h="1" x="4"/>
        <item t="default"/>
      </items>
    </pivotField>
    <pivotField showAll="0">
      <items count="4">
        <item x="0"/>
        <item x="1"/>
        <item x="2"/>
        <item t="default"/>
      </items>
    </pivotField>
    <pivotField showAll="0">
      <items count="5">
        <item x="2"/>
        <item x="0"/>
        <item x="1"/>
        <item h="1" x="3"/>
        <item t="default"/>
      </items>
    </pivotField>
    <pivotField showAll="0">
      <items count="6">
        <item x="2"/>
        <item x="3"/>
        <item x="1"/>
        <item x="0"/>
        <item h="1" x="4"/>
        <item t="default"/>
      </items>
    </pivotField>
    <pivotField showAll="0"/>
    <pivotField showAll="0"/>
  </pivotFields>
  <rowFields count="1">
    <field x="17"/>
  </rowFields>
  <rowItems count="5">
    <i>
      <x/>
    </i>
    <i>
      <x v="1"/>
    </i>
    <i>
      <x v="2"/>
    </i>
    <i>
      <x v="3"/>
    </i>
    <i t="grand">
      <x/>
    </i>
  </rowItems>
  <colItems count="1">
    <i/>
  </colItems>
  <dataFields count="1">
    <dataField name="Average of cnt" fld="15" subtotal="average" baseField="17" baseItem="0" numFmtId="1"/>
  </dataFields>
  <formats count="2">
    <format dxfId="47">
      <pivotArea outline="0" collapsedLevelsAreSubtotals="1" fieldPosition="0"/>
    </format>
    <format dxfId="46">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5B3201-C3C1-4955-A18F-D5508072557D}"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C8" firstHeaderRow="0"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items count="9">
        <item x="0"/>
        <item x="1"/>
        <item x="2"/>
        <item x="3"/>
        <item x="4"/>
        <item x="5"/>
        <item x="6"/>
        <item h="1" x="7"/>
        <item t="default"/>
      </items>
    </pivotField>
    <pivotField axis="axisRow" showAll="0">
      <items count="6">
        <item x="0"/>
        <item x="1"/>
        <item x="2"/>
        <item x="3"/>
        <item h="1" x="4"/>
        <item t="default"/>
      </items>
    </pivotField>
    <pivotField showAll="0">
      <items count="4">
        <item x="0"/>
        <item x="1"/>
        <item x="2"/>
        <item t="default"/>
      </items>
    </pivotField>
    <pivotField showAll="0">
      <items count="5">
        <item x="2"/>
        <item x="0"/>
        <item x="1"/>
        <item h="1" x="3"/>
        <item t="default"/>
      </items>
    </pivotField>
    <pivotField showAll="0">
      <items count="6">
        <item x="2"/>
        <item x="3"/>
        <item x="1"/>
        <item x="0"/>
        <item h="1" x="4"/>
        <item t="default"/>
      </items>
    </pivotField>
    <pivotField showAll="0"/>
    <pivotField showAll="0"/>
  </pivotFields>
  <rowFields count="1">
    <field x="17"/>
  </rowFields>
  <rowItems count="5">
    <i>
      <x/>
    </i>
    <i>
      <x v="1"/>
    </i>
    <i>
      <x v="2"/>
    </i>
    <i>
      <x v="3"/>
    </i>
    <i t="grand">
      <x/>
    </i>
  </rowItems>
  <colFields count="1">
    <field x="-2"/>
  </colFields>
  <colItems count="2">
    <i>
      <x/>
    </i>
    <i i="1">
      <x v="1"/>
    </i>
  </colItems>
  <dataFields count="2">
    <dataField name="Sum of registered" fld="14" baseField="0" baseItem="0"/>
    <dataField name="Sum of casual" fld="13"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364502C-4554-40B6-9AF1-0029F00C546B}"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9"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x="1"/>
        <item x="2"/>
        <item x="3"/>
        <item x="4"/>
        <item x="5"/>
        <item x="6"/>
        <item h="1" x="7"/>
        <item t="default"/>
      </items>
    </pivotField>
    <pivotField showAll="0">
      <items count="6">
        <item x="2"/>
        <item x="0"/>
        <item x="1"/>
        <item x="3"/>
        <item h="1" x="4"/>
        <item t="default"/>
      </items>
    </pivotField>
    <pivotField showAll="0">
      <items count="4">
        <item x="0"/>
        <item x="1"/>
        <item x="2"/>
        <item t="default"/>
      </items>
    </pivotField>
    <pivotField showAll="0">
      <items count="5">
        <item x="2"/>
        <item x="0"/>
        <item x="1"/>
        <item h="1" x="3"/>
        <item t="default"/>
      </items>
    </pivotField>
    <pivotField showAll="0">
      <items count="6">
        <item x="2"/>
        <item x="3"/>
        <item x="1"/>
        <item x="0"/>
        <item h="1" x="4"/>
        <item t="default"/>
      </items>
    </pivotField>
    <pivotField axis="axisRow" showAll="0">
      <items count="7">
        <item x="4"/>
        <item x="3"/>
        <item x="0"/>
        <item x="1"/>
        <item x="2"/>
        <item h="1" x="5"/>
        <item t="default"/>
      </items>
    </pivotField>
    <pivotField showAll="0"/>
  </pivotFields>
  <rowFields count="1">
    <field x="21"/>
  </rowFields>
  <rowItems count="6">
    <i>
      <x/>
    </i>
    <i>
      <x v="1"/>
    </i>
    <i>
      <x v="2"/>
    </i>
    <i>
      <x v="3"/>
    </i>
    <i>
      <x v="4"/>
    </i>
    <i t="grand">
      <x/>
    </i>
  </rowItems>
  <colItems count="1">
    <i/>
  </colItems>
  <dataFields count="1">
    <dataField name="Average of cnt" fld="15" subtotal="average" baseField="21" baseItem="0" numFmtId="2"/>
  </dataFields>
  <formats count="2">
    <format dxfId="45">
      <pivotArea outline="0" collapsedLevelsAreSubtotals="1" fieldPosition="0"/>
    </format>
    <format dxfId="4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6A96B0-429A-462E-B39E-E47594A415B7}"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8"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x="1"/>
        <item x="2"/>
        <item x="3"/>
        <item x="4"/>
        <item x="5"/>
        <item x="6"/>
        <item h="1" x="7"/>
        <item t="default"/>
      </items>
    </pivotField>
    <pivotField showAll="0">
      <items count="6">
        <item x="2"/>
        <item x="0"/>
        <item x="1"/>
        <item x="3"/>
        <item h="1" x="4"/>
        <item t="default"/>
      </items>
    </pivotField>
    <pivotField showAll="0">
      <items count="4">
        <item x="0"/>
        <item x="1"/>
        <item x="2"/>
        <item t="default"/>
      </items>
    </pivotField>
    <pivotField showAll="0">
      <items count="5">
        <item x="2"/>
        <item x="0"/>
        <item x="1"/>
        <item h="1" x="3"/>
        <item t="default"/>
      </items>
    </pivotField>
    <pivotField axis="axisRow" showAll="0">
      <items count="6">
        <item x="2"/>
        <item x="3"/>
        <item x="1"/>
        <item x="0"/>
        <item h="1" x="4"/>
        <item t="default"/>
      </items>
    </pivotField>
    <pivotField showAll="0"/>
    <pivotField showAll="0"/>
  </pivotFields>
  <rowFields count="1">
    <field x="20"/>
  </rowFields>
  <rowItems count="5">
    <i>
      <x/>
    </i>
    <i>
      <x v="1"/>
    </i>
    <i>
      <x v="2"/>
    </i>
    <i>
      <x v="3"/>
    </i>
    <i t="grand">
      <x/>
    </i>
  </rowItems>
  <colItems count="1">
    <i/>
  </colItems>
  <dataFields count="1">
    <dataField name="Average of cnt" fld="15" subtotal="average" baseField="20" baseItem="0" numFmtId="2"/>
  </dataFields>
  <formats count="2">
    <format dxfId="43">
      <pivotArea outline="0" collapsedLevelsAreSubtotals="1" fieldPosition="0"/>
    </format>
    <format dxfId="42">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0" count="1" selected="0">
            <x v="0"/>
          </reference>
        </references>
      </pivotArea>
    </chartFormat>
    <chartFormat chart="1" format="2">
      <pivotArea type="data" outline="0" fieldPosition="0">
        <references count="2">
          <reference field="4294967294" count="1" selected="0">
            <x v="0"/>
          </reference>
          <reference field="20" count="1" selected="0">
            <x v="3"/>
          </reference>
        </references>
      </pivotArea>
    </chartFormat>
    <chartFormat chart="1" format="3">
      <pivotArea type="data" outline="0" fieldPosition="0">
        <references count="2">
          <reference field="4294967294" count="1" selected="0">
            <x v="0"/>
          </reference>
          <reference field="20" count="1" selected="0">
            <x v="2"/>
          </reference>
        </references>
      </pivotArea>
    </chartFormat>
    <chartFormat chart="1" format="4">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67C9EDB-8ED0-49BC-8895-7579B3903353}" name="PivotTable5"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8" firstHeaderRow="1" firstDataRow="1" firstDataCol="1"/>
  <pivotFields count="2">
    <pivotField axis="axisRow" showAll="0">
      <items count="5">
        <item x="1"/>
        <item x="2"/>
        <item x="0"/>
        <item x="3"/>
        <item t="default"/>
      </items>
    </pivotField>
    <pivotField dataField="1" numFmtId="2" showAll="0"/>
  </pivotFields>
  <rowFields count="1">
    <field x="0"/>
  </rowFields>
  <rowItems count="5">
    <i>
      <x/>
    </i>
    <i>
      <x v="1"/>
    </i>
    <i>
      <x v="2"/>
    </i>
    <i>
      <x v="3"/>
    </i>
    <i t="grand">
      <x/>
    </i>
  </rowItems>
  <colItems count="1">
    <i/>
  </colItems>
  <dataFields count="1">
    <dataField name="Sum of Correlation with Rides" fld="1" baseField="0" baseItem="0" numFmtId="2"/>
  </dataFields>
  <formats count="2">
    <format dxfId="41">
      <pivotArea outline="0" collapsedLevelsAreSubtotals="1" fieldPosition="0"/>
    </format>
    <format dxfId="4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E413244-C728-4C18-9C3A-1DCB128CC8E5}" name="PivotTable6"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x="1"/>
        <item x="2"/>
        <item x="3"/>
        <item x="4"/>
        <item x="5"/>
        <item x="6"/>
        <item h="1" x="7"/>
        <item t="default"/>
      </items>
    </pivotField>
    <pivotField showAll="0">
      <items count="6">
        <item x="2"/>
        <item x="0"/>
        <item x="1"/>
        <item x="3"/>
        <item h="1" x="4"/>
        <item t="default"/>
      </items>
    </pivotField>
    <pivotField axis="axisRow" showAll="0">
      <items count="4">
        <item x="1"/>
        <item x="0"/>
        <item x="2"/>
        <item t="default"/>
      </items>
    </pivotField>
    <pivotField showAll="0">
      <items count="5">
        <item x="2"/>
        <item x="0"/>
        <item x="1"/>
        <item h="1" x="3"/>
        <item t="default"/>
      </items>
    </pivotField>
    <pivotField showAll="0">
      <items count="6">
        <item x="2"/>
        <item x="3"/>
        <item x="1"/>
        <item x="0"/>
        <item h="1" x="4"/>
        <item t="default"/>
      </items>
    </pivotField>
    <pivotField showAll="0"/>
    <pivotField showAll="0"/>
  </pivotFields>
  <rowFields count="1">
    <field x="18"/>
  </rowFields>
  <rowItems count="3">
    <i>
      <x/>
    </i>
    <i>
      <x v="1"/>
    </i>
    <i t="grand">
      <x/>
    </i>
  </rowItems>
  <colItems count="1">
    <i/>
  </colItems>
  <dataFields count="1">
    <dataField name="Average of cnt" fld="15" subtotal="average" baseField="18" baseItem="0" numFmtId="2"/>
  </dataFields>
  <formats count="2">
    <format dxfId="39">
      <pivotArea outline="0" collapsedLevelsAreSubtotals="1" fieldPosition="0"/>
    </format>
    <format dxfId="3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0A40412-3D17-4D8D-AFFC-B339D04EB905}"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34" firstHeaderRow="1" firstDataRow="1" firstDataCol="1"/>
  <pivotFields count="14">
    <pivotField dataField="1" showAll="0"/>
    <pivotField showAll="0"/>
    <pivotField showAll="0"/>
    <pivotField showAll="0"/>
    <pivotField showAll="0"/>
    <pivotField showAll="0"/>
    <pivotField showAll="0"/>
    <pivotField showAll="0"/>
    <pivotField showAll="0"/>
    <pivotField showAll="0"/>
    <pivotField axis="axisRow" showAll="0">
      <items count="9">
        <item x="0"/>
        <item x="1"/>
        <item x="2"/>
        <item x="3"/>
        <item x="4"/>
        <item x="6"/>
        <item x="5"/>
        <item x="7"/>
        <item t="default"/>
      </items>
    </pivotField>
    <pivotField showAll="0"/>
    <pivotField axis="axisRow" showAll="0">
      <items count="6">
        <item x="2"/>
        <item x="0"/>
        <item x="1"/>
        <item x="3"/>
        <item x="4"/>
        <item t="default"/>
      </items>
    </pivotField>
    <pivotField showAll="0"/>
  </pivotFields>
  <rowFields count="2">
    <field x="10"/>
    <field x="12"/>
  </rowFields>
  <rowItems count="31">
    <i>
      <x/>
    </i>
    <i r="1">
      <x/>
    </i>
    <i r="1">
      <x v="1"/>
    </i>
    <i r="1">
      <x v="2"/>
    </i>
    <i>
      <x v="1"/>
    </i>
    <i r="1">
      <x/>
    </i>
    <i r="1">
      <x v="1"/>
    </i>
    <i r="1">
      <x v="2"/>
    </i>
    <i>
      <x v="2"/>
    </i>
    <i r="1">
      <x/>
    </i>
    <i r="1">
      <x v="1"/>
    </i>
    <i r="1">
      <x v="2"/>
    </i>
    <i>
      <x v="3"/>
    </i>
    <i r="1">
      <x/>
    </i>
    <i r="1">
      <x v="1"/>
    </i>
    <i r="1">
      <x v="2"/>
    </i>
    <i>
      <x v="4"/>
    </i>
    <i r="1">
      <x/>
    </i>
    <i r="1">
      <x v="1"/>
    </i>
    <i r="1">
      <x v="2"/>
    </i>
    <i r="1">
      <x v="3"/>
    </i>
    <i>
      <x v="5"/>
    </i>
    <i r="1">
      <x/>
    </i>
    <i r="1">
      <x v="1"/>
    </i>
    <i r="1">
      <x v="2"/>
    </i>
    <i>
      <x v="6"/>
    </i>
    <i r="1">
      <x v="1"/>
    </i>
    <i r="1">
      <x v="2"/>
    </i>
    <i>
      <x v="7"/>
    </i>
    <i r="1">
      <x v="4"/>
    </i>
    <i t="grand">
      <x/>
    </i>
  </rowItems>
  <colItems count="1">
    <i/>
  </colItems>
  <dataFields count="1">
    <dataField name="Count of instant" fld="0" subtotal="count"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42CC6E8-31F4-4DAF-BE68-91DB25B5A883}"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D29" firstHeaderRow="0" firstDataRow="1" firstDataCol="1"/>
  <pivotFields count="20">
    <pivotField showAll="0"/>
    <pivotField showAll="0"/>
    <pivotField showAll="0"/>
    <pivotField showAll="0"/>
    <pivotField showAll="0"/>
    <pivotField axis="axisRow" showAll="0">
      <items count="26">
        <item x="22"/>
        <item x="0"/>
        <item x="1"/>
        <item x="2"/>
        <item x="3"/>
        <item x="23"/>
        <item x="4"/>
        <item x="5"/>
        <item x="6"/>
        <item x="7"/>
        <item x="8"/>
        <item x="9"/>
        <item x="10"/>
        <item x="11"/>
        <item x="12"/>
        <item x="13"/>
        <item x="14"/>
        <item x="15"/>
        <item x="16"/>
        <item x="17"/>
        <item x="18"/>
        <item x="19"/>
        <item x="20"/>
        <item x="21"/>
        <item x="24"/>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name="Average of cnt" fld="15" subtotal="average" baseField="5" baseItem="0"/>
    <dataField name="Average of casual" fld="13" subtotal="average" baseField="5" baseItem="0"/>
    <dataField name="Average of registered" fld="14" subtotal="average" baseField="5"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77DC3FE-E712-4B19-A40C-853AB9593143}"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D8" firstHeaderRow="0" firstDataRow="1" firstDataCol="1"/>
  <pivotFields count="2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1">
    <field x="8"/>
  </rowFields>
  <rowItems count="5">
    <i>
      <x/>
    </i>
    <i>
      <x v="1"/>
    </i>
    <i>
      <x v="2"/>
    </i>
    <i>
      <x v="3"/>
    </i>
    <i t="grand">
      <x/>
    </i>
  </rowItems>
  <colFields count="1">
    <field x="-2"/>
  </colFields>
  <colItems count="3">
    <i>
      <x/>
    </i>
    <i i="1">
      <x v="1"/>
    </i>
    <i i="2">
      <x v="2"/>
    </i>
  </colItems>
  <dataFields count="3">
    <dataField name="Average of cnt" fld="15" subtotal="average" baseField="8" baseItem="0"/>
    <dataField name="Sum of casual" fld="13" baseField="0" baseItem="0"/>
    <dataField name="Sum of registered" fld="14" baseField="8"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0" format="5">
      <pivotArea type="data" outline="0" fieldPosition="0">
        <references count="2">
          <reference field="4294967294" count="1" selected="0">
            <x v="0"/>
          </reference>
          <reference field="8" count="1" selected="0">
            <x v="2"/>
          </reference>
        </references>
      </pivotArea>
    </chartFormat>
    <chartFormat chart="0" format="6">
      <pivotArea type="data" outline="0" fieldPosition="0">
        <references count="2">
          <reference field="4294967294" count="1" selected="0">
            <x v="0"/>
          </reference>
          <reference field="8" count="1" selected="0">
            <x v="3"/>
          </reference>
        </references>
      </pivotArea>
    </chartFormat>
    <chartFormat chart="0" format="7">
      <pivotArea type="data" outline="0" fieldPosition="0">
        <references count="2">
          <reference field="4294967294" count="1" selected="0">
            <x v="1"/>
          </reference>
          <reference field="8" count="1" selected="0">
            <x v="0"/>
          </reference>
        </references>
      </pivotArea>
    </chartFormat>
    <chartFormat chart="0" format="8">
      <pivotArea type="data" outline="0" fieldPosition="0">
        <references count="2">
          <reference field="4294967294" count="1" selected="0">
            <x v="1"/>
          </reference>
          <reference field="8" count="1" selected="0">
            <x v="1"/>
          </reference>
        </references>
      </pivotArea>
    </chartFormat>
    <chartFormat chart="0" format="9">
      <pivotArea type="data" outline="0" fieldPosition="0">
        <references count="2">
          <reference field="4294967294" count="1" selected="0">
            <x v="1"/>
          </reference>
          <reference field="8" count="1" selected="0">
            <x v="2"/>
          </reference>
        </references>
      </pivotArea>
    </chartFormat>
    <chartFormat chart="0" format="10">
      <pivotArea type="data" outline="0" fieldPosition="0">
        <references count="2">
          <reference field="4294967294" count="1" selected="0">
            <x v="1"/>
          </reference>
          <reference field="8" count="1" selected="0">
            <x v="3"/>
          </reference>
        </references>
      </pivotArea>
    </chartFormat>
    <chartFormat chart="0" format="11">
      <pivotArea type="data" outline="0" fieldPosition="0">
        <references count="2">
          <reference field="4294967294" count="1" selected="0">
            <x v="2"/>
          </reference>
          <reference field="8" count="1" selected="0">
            <x v="0"/>
          </reference>
        </references>
      </pivotArea>
    </chartFormat>
    <chartFormat chart="0" format="12">
      <pivotArea type="data" outline="0" fieldPosition="0">
        <references count="2">
          <reference field="4294967294" count="1" selected="0">
            <x v="2"/>
          </reference>
          <reference field="8" count="1" selected="0">
            <x v="1"/>
          </reference>
        </references>
      </pivotArea>
    </chartFormat>
    <chartFormat chart="0" format="13">
      <pivotArea type="data" outline="0" fieldPosition="0">
        <references count="2">
          <reference field="4294967294" count="1" selected="0">
            <x v="2"/>
          </reference>
          <reference field="8" count="1" selected="0">
            <x v="2"/>
          </reference>
        </references>
      </pivotArea>
    </chartFormat>
    <chartFormat chart="0" format="14">
      <pivotArea type="data" outline="0" fieldPosition="0">
        <references count="2">
          <reference field="4294967294" count="1" selected="0">
            <x v="2"/>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DB0BFA7-D70A-4515-A792-C1A3AD93D370}"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F13" firstHeaderRow="1" firstDataRow="2" firstDataCol="1"/>
  <pivotFields count="20">
    <pivotField showAll="0"/>
    <pivotField showAll="0"/>
    <pivotField showAll="0"/>
    <pivotField showAll="0"/>
    <pivotField showAll="0"/>
    <pivotField showAll="0"/>
    <pivotField showAll="0"/>
    <pivotField axis="axisRow" showAll="0">
      <items count="9">
        <item x="1"/>
        <item x="2"/>
        <item x="3"/>
        <item x="4"/>
        <item x="5"/>
        <item x="6"/>
        <item x="0"/>
        <item x="7"/>
        <item t="default"/>
      </items>
    </pivotField>
    <pivotField axis="axisCol" showAll="0">
      <items count="5">
        <item x="0"/>
        <item x="1"/>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7"/>
  </rowFields>
  <rowItems count="9">
    <i>
      <x/>
    </i>
    <i>
      <x v="1"/>
    </i>
    <i>
      <x v="2"/>
    </i>
    <i>
      <x v="3"/>
    </i>
    <i>
      <x v="4"/>
    </i>
    <i>
      <x v="5"/>
    </i>
    <i>
      <x v="6"/>
    </i>
    <i>
      <x v="7"/>
    </i>
    <i t="grand">
      <x/>
    </i>
  </rowItems>
  <colFields count="1">
    <field x="8"/>
  </colFields>
  <colItems count="5">
    <i>
      <x/>
    </i>
    <i>
      <x v="1"/>
    </i>
    <i>
      <x v="2"/>
    </i>
    <i>
      <x v="3"/>
    </i>
    <i t="grand">
      <x/>
    </i>
  </colItems>
  <dataFields count="1">
    <dataField name="Average of cnt" fld="15" subtotal="average" baseField="7"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D7994E1-06DB-4FB5-A421-DC4CF1793CCC}"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J30" firstHeaderRow="1" firstDataRow="2" firstDataCol="1"/>
  <pivotFields count="20">
    <pivotField showAll="0"/>
    <pivotField showAll="0"/>
    <pivotField showAll="0"/>
    <pivotField showAll="0"/>
    <pivotField showAll="0"/>
    <pivotField axis="axisRow" showAll="0">
      <items count="26">
        <item x="22"/>
        <item x="0"/>
        <item x="1"/>
        <item x="2"/>
        <item x="3"/>
        <item x="23"/>
        <item x="4"/>
        <item x="5"/>
        <item x="6"/>
        <item x="7"/>
        <item x="8"/>
        <item x="9"/>
        <item x="10"/>
        <item x="11"/>
        <item x="12"/>
        <item x="13"/>
        <item x="14"/>
        <item x="15"/>
        <item x="16"/>
        <item x="17"/>
        <item x="18"/>
        <item x="19"/>
        <item x="20"/>
        <item x="21"/>
        <item x="24"/>
        <item t="default"/>
      </items>
    </pivotField>
    <pivotField showAll="0"/>
    <pivotField axis="axisCol" showAll="0">
      <items count="9">
        <item x="1"/>
        <item x="2"/>
        <item x="3"/>
        <item x="4"/>
        <item x="5"/>
        <item x="6"/>
        <item x="0"/>
        <item x="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7"/>
  </colFields>
  <colItems count="9">
    <i>
      <x/>
    </i>
    <i>
      <x v="1"/>
    </i>
    <i>
      <x v="2"/>
    </i>
    <i>
      <x v="3"/>
    </i>
    <i>
      <x v="4"/>
    </i>
    <i>
      <x v="5"/>
    </i>
    <i>
      <x v="6"/>
    </i>
    <i>
      <x v="7"/>
    </i>
    <i t="grand">
      <x/>
    </i>
  </colItems>
  <dataFields count="1">
    <dataField name="Average of cnt" fld="15" subtotal="average" baseField="5"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0" format="7" series="1">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61F81E0-2286-42A7-B19B-748B072D1ED8}"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ES42" firstHeaderRow="1" firstDataRow="2"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0"/>
        <item x="2"/>
        <item x="15"/>
        <item x="1"/>
        <item x="3"/>
        <item x="16"/>
        <item x="9"/>
        <item x="10"/>
        <item x="14"/>
        <item x="5"/>
        <item x="6"/>
        <item x="18"/>
        <item x="4"/>
        <item x="11"/>
        <item x="13"/>
        <item x="17"/>
        <item x="25"/>
        <item x="27"/>
        <item x="12"/>
        <item x="8"/>
        <item x="26"/>
        <item x="7"/>
        <item x="24"/>
        <item x="31"/>
        <item x="29"/>
        <item x="19"/>
        <item x="28"/>
        <item x="30"/>
        <item x="35"/>
        <item x="23"/>
        <item x="21"/>
        <item x="20"/>
        <item x="34"/>
        <item x="22"/>
        <item x="32"/>
        <item x="33"/>
        <item x="36"/>
        <item t="default"/>
      </items>
    </pivotField>
    <pivotField axis="axisCol" showAll="0">
      <items count="148">
        <item x="64"/>
        <item x="25"/>
        <item x="3"/>
        <item x="26"/>
        <item x="4"/>
        <item x="2"/>
        <item x="38"/>
        <item x="24"/>
        <item x="39"/>
        <item x="95"/>
        <item x="23"/>
        <item x="27"/>
        <item x="94"/>
        <item x="136"/>
        <item x="106"/>
        <item x="1"/>
        <item x="37"/>
        <item x="65"/>
        <item x="36"/>
        <item x="0"/>
        <item x="98"/>
        <item x="22"/>
        <item x="130"/>
        <item x="35"/>
        <item x="84"/>
        <item x="135"/>
        <item x="19"/>
        <item x="72"/>
        <item x="20"/>
        <item x="5"/>
        <item x="142"/>
        <item x="21"/>
        <item x="6"/>
        <item x="18"/>
        <item x="93"/>
        <item x="40"/>
        <item x="99"/>
        <item x="73"/>
        <item x="97"/>
        <item x="46"/>
        <item x="17"/>
        <item x="79"/>
        <item x="114"/>
        <item x="57"/>
        <item x="34"/>
        <item x="55"/>
        <item x="66"/>
        <item x="56"/>
        <item x="29"/>
        <item x="7"/>
        <item x="16"/>
        <item x="52"/>
        <item x="108"/>
        <item x="77"/>
        <item x="10"/>
        <item x="28"/>
        <item x="15"/>
        <item x="8"/>
        <item x="58"/>
        <item x="44"/>
        <item x="96"/>
        <item x="63"/>
        <item x="105"/>
        <item x="9"/>
        <item x="78"/>
        <item x="43"/>
        <item x="62"/>
        <item x="129"/>
        <item x="31"/>
        <item x="119"/>
        <item x="80"/>
        <item x="69"/>
        <item x="111"/>
        <item x="87"/>
        <item x="51"/>
        <item x="115"/>
        <item x="88"/>
        <item x="14"/>
        <item x="47"/>
        <item x="122"/>
        <item x="45"/>
        <item x="74"/>
        <item x="30"/>
        <item x="13"/>
        <item x="11"/>
        <item x="138"/>
        <item x="89"/>
        <item x="83"/>
        <item x="128"/>
        <item x="134"/>
        <item x="33"/>
        <item x="143"/>
        <item x="104"/>
        <item x="12"/>
        <item x="123"/>
        <item x="117"/>
        <item x="92"/>
        <item x="137"/>
        <item x="32"/>
        <item x="61"/>
        <item x="141"/>
        <item x="145"/>
        <item x="50"/>
        <item x="127"/>
        <item x="132"/>
        <item x="42"/>
        <item x="139"/>
        <item x="54"/>
        <item x="103"/>
        <item x="68"/>
        <item x="125"/>
        <item x="140"/>
        <item x="110"/>
        <item x="86"/>
        <item x="100"/>
        <item x="76"/>
        <item x="113"/>
        <item x="102"/>
        <item x="53"/>
        <item x="101"/>
        <item x="82"/>
        <item x="144"/>
        <item x="116"/>
        <item x="91"/>
        <item x="49"/>
        <item x="67"/>
        <item x="48"/>
        <item x="120"/>
        <item x="126"/>
        <item x="60"/>
        <item x="121"/>
        <item x="81"/>
        <item x="59"/>
        <item x="124"/>
        <item x="71"/>
        <item x="41"/>
        <item x="70"/>
        <item x="75"/>
        <item x="133"/>
        <item x="90"/>
        <item x="118"/>
        <item x="109"/>
        <item x="131"/>
        <item x="85"/>
        <item x="107"/>
        <item x="112"/>
        <item x="146"/>
        <item t="default"/>
      </items>
    </pivotField>
    <pivotField dataField="1" showAll="0"/>
    <pivotField showAll="0"/>
    <pivotField showAll="0"/>
    <pivotField showAll="0"/>
    <pivotField showAll="0"/>
  </pivotFields>
  <rowFields count="1">
    <field x="1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14"/>
  </colFields>
  <colItems count="1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t="grand">
      <x/>
    </i>
  </colItems>
  <dataFields count="1">
    <dataField name="Average of cnt" fld="15" subtotal="average" baseField="13" baseItem="0"/>
  </dataFields>
  <chartFormats count="147">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2">
          <reference field="4294967294" count="1" selected="0">
            <x v="0"/>
          </reference>
          <reference field="14" count="1" selected="0">
            <x v="5"/>
          </reference>
        </references>
      </pivotArea>
    </chartFormat>
    <chartFormat chart="0" format="6" series="1">
      <pivotArea type="data" outline="0" fieldPosition="0">
        <references count="2">
          <reference field="4294967294" count="1" selected="0">
            <x v="0"/>
          </reference>
          <reference field="14" count="1" selected="0">
            <x v="6"/>
          </reference>
        </references>
      </pivotArea>
    </chartFormat>
    <chartFormat chart="0" format="7" series="1">
      <pivotArea type="data" outline="0" fieldPosition="0">
        <references count="2">
          <reference field="4294967294" count="1" selected="0">
            <x v="0"/>
          </reference>
          <reference field="14" count="1" selected="0">
            <x v="7"/>
          </reference>
        </references>
      </pivotArea>
    </chartFormat>
    <chartFormat chart="0" format="8" series="1">
      <pivotArea type="data" outline="0" fieldPosition="0">
        <references count="2">
          <reference field="4294967294" count="1" selected="0">
            <x v="0"/>
          </reference>
          <reference field="14" count="1" selected="0">
            <x v="8"/>
          </reference>
        </references>
      </pivotArea>
    </chartFormat>
    <chartFormat chart="0" format="9" series="1">
      <pivotArea type="data" outline="0" fieldPosition="0">
        <references count="2">
          <reference field="4294967294" count="1" selected="0">
            <x v="0"/>
          </reference>
          <reference field="14" count="1" selected="0">
            <x v="9"/>
          </reference>
        </references>
      </pivotArea>
    </chartFormat>
    <chartFormat chart="0" format="10" series="1">
      <pivotArea type="data" outline="0" fieldPosition="0">
        <references count="2">
          <reference field="4294967294" count="1" selected="0">
            <x v="0"/>
          </reference>
          <reference field="14" count="1" selected="0">
            <x v="10"/>
          </reference>
        </references>
      </pivotArea>
    </chartFormat>
    <chartFormat chart="0" format="11" series="1">
      <pivotArea type="data" outline="0" fieldPosition="0">
        <references count="2">
          <reference field="4294967294" count="1" selected="0">
            <x v="0"/>
          </reference>
          <reference field="14" count="1" selected="0">
            <x v="11"/>
          </reference>
        </references>
      </pivotArea>
    </chartFormat>
    <chartFormat chart="0" format="12" series="1">
      <pivotArea type="data" outline="0" fieldPosition="0">
        <references count="2">
          <reference field="4294967294" count="1" selected="0">
            <x v="0"/>
          </reference>
          <reference field="14" count="1" selected="0">
            <x v="12"/>
          </reference>
        </references>
      </pivotArea>
    </chartFormat>
    <chartFormat chart="0" format="13" series="1">
      <pivotArea type="data" outline="0" fieldPosition="0">
        <references count="2">
          <reference field="4294967294" count="1" selected="0">
            <x v="0"/>
          </reference>
          <reference field="14" count="1" selected="0">
            <x v="13"/>
          </reference>
        </references>
      </pivotArea>
    </chartFormat>
    <chartFormat chart="0" format="14" series="1">
      <pivotArea type="data" outline="0" fieldPosition="0">
        <references count="2">
          <reference field="4294967294" count="1" selected="0">
            <x v="0"/>
          </reference>
          <reference field="14" count="1" selected="0">
            <x v="14"/>
          </reference>
        </references>
      </pivotArea>
    </chartFormat>
    <chartFormat chart="0" format="15" series="1">
      <pivotArea type="data" outline="0" fieldPosition="0">
        <references count="2">
          <reference field="4294967294" count="1" selected="0">
            <x v="0"/>
          </reference>
          <reference field="14" count="1" selected="0">
            <x v="15"/>
          </reference>
        </references>
      </pivotArea>
    </chartFormat>
    <chartFormat chart="0" format="16" series="1">
      <pivotArea type="data" outline="0" fieldPosition="0">
        <references count="2">
          <reference field="4294967294" count="1" selected="0">
            <x v="0"/>
          </reference>
          <reference field="14" count="1" selected="0">
            <x v="16"/>
          </reference>
        </references>
      </pivotArea>
    </chartFormat>
    <chartFormat chart="0" format="17" series="1">
      <pivotArea type="data" outline="0" fieldPosition="0">
        <references count="2">
          <reference field="4294967294" count="1" selected="0">
            <x v="0"/>
          </reference>
          <reference field="14" count="1" selected="0">
            <x v="17"/>
          </reference>
        </references>
      </pivotArea>
    </chartFormat>
    <chartFormat chart="0" format="18" series="1">
      <pivotArea type="data" outline="0" fieldPosition="0">
        <references count="2">
          <reference field="4294967294" count="1" selected="0">
            <x v="0"/>
          </reference>
          <reference field="14" count="1" selected="0">
            <x v="18"/>
          </reference>
        </references>
      </pivotArea>
    </chartFormat>
    <chartFormat chart="0" format="19" series="1">
      <pivotArea type="data" outline="0" fieldPosition="0">
        <references count="2">
          <reference field="4294967294" count="1" selected="0">
            <x v="0"/>
          </reference>
          <reference field="14" count="1" selected="0">
            <x v="19"/>
          </reference>
        </references>
      </pivotArea>
    </chartFormat>
    <chartFormat chart="0" format="20" series="1">
      <pivotArea type="data" outline="0" fieldPosition="0">
        <references count="2">
          <reference field="4294967294" count="1" selected="0">
            <x v="0"/>
          </reference>
          <reference field="14" count="1" selected="0">
            <x v="20"/>
          </reference>
        </references>
      </pivotArea>
    </chartFormat>
    <chartFormat chart="0" format="21" series="1">
      <pivotArea type="data" outline="0" fieldPosition="0">
        <references count="2">
          <reference field="4294967294" count="1" selected="0">
            <x v="0"/>
          </reference>
          <reference field="14" count="1" selected="0">
            <x v="21"/>
          </reference>
        </references>
      </pivotArea>
    </chartFormat>
    <chartFormat chart="0" format="22" series="1">
      <pivotArea type="data" outline="0" fieldPosition="0">
        <references count="2">
          <reference field="4294967294" count="1" selected="0">
            <x v="0"/>
          </reference>
          <reference field="14" count="1" selected="0">
            <x v="22"/>
          </reference>
        </references>
      </pivotArea>
    </chartFormat>
    <chartFormat chart="0" format="23" series="1">
      <pivotArea type="data" outline="0" fieldPosition="0">
        <references count="2">
          <reference field="4294967294" count="1" selected="0">
            <x v="0"/>
          </reference>
          <reference field="14" count="1" selected="0">
            <x v="23"/>
          </reference>
        </references>
      </pivotArea>
    </chartFormat>
    <chartFormat chart="0" format="24" series="1">
      <pivotArea type="data" outline="0" fieldPosition="0">
        <references count="2">
          <reference field="4294967294" count="1" selected="0">
            <x v="0"/>
          </reference>
          <reference field="14" count="1" selected="0">
            <x v="24"/>
          </reference>
        </references>
      </pivotArea>
    </chartFormat>
    <chartFormat chart="0" format="25" series="1">
      <pivotArea type="data" outline="0" fieldPosition="0">
        <references count="2">
          <reference field="4294967294" count="1" selected="0">
            <x v="0"/>
          </reference>
          <reference field="14" count="1" selected="0">
            <x v="25"/>
          </reference>
        </references>
      </pivotArea>
    </chartFormat>
    <chartFormat chart="0" format="26" series="1">
      <pivotArea type="data" outline="0" fieldPosition="0">
        <references count="2">
          <reference field="4294967294" count="1" selected="0">
            <x v="0"/>
          </reference>
          <reference field="14" count="1" selected="0">
            <x v="26"/>
          </reference>
        </references>
      </pivotArea>
    </chartFormat>
    <chartFormat chart="0" format="27" series="1">
      <pivotArea type="data" outline="0" fieldPosition="0">
        <references count="2">
          <reference field="4294967294" count="1" selected="0">
            <x v="0"/>
          </reference>
          <reference field="14" count="1" selected="0">
            <x v="27"/>
          </reference>
        </references>
      </pivotArea>
    </chartFormat>
    <chartFormat chart="0" format="28" series="1">
      <pivotArea type="data" outline="0" fieldPosition="0">
        <references count="2">
          <reference field="4294967294" count="1" selected="0">
            <x v="0"/>
          </reference>
          <reference field="14" count="1" selected="0">
            <x v="28"/>
          </reference>
        </references>
      </pivotArea>
    </chartFormat>
    <chartFormat chart="0" format="29" series="1">
      <pivotArea type="data" outline="0" fieldPosition="0">
        <references count="2">
          <reference field="4294967294" count="1" selected="0">
            <x v="0"/>
          </reference>
          <reference field="14" count="1" selected="0">
            <x v="29"/>
          </reference>
        </references>
      </pivotArea>
    </chartFormat>
    <chartFormat chart="0" format="30" series="1">
      <pivotArea type="data" outline="0" fieldPosition="0">
        <references count="2">
          <reference field="4294967294" count="1" selected="0">
            <x v="0"/>
          </reference>
          <reference field="14" count="1" selected="0">
            <x v="30"/>
          </reference>
        </references>
      </pivotArea>
    </chartFormat>
    <chartFormat chart="0" format="31" series="1">
      <pivotArea type="data" outline="0" fieldPosition="0">
        <references count="2">
          <reference field="4294967294" count="1" selected="0">
            <x v="0"/>
          </reference>
          <reference field="14" count="1" selected="0">
            <x v="31"/>
          </reference>
        </references>
      </pivotArea>
    </chartFormat>
    <chartFormat chart="0" format="32" series="1">
      <pivotArea type="data" outline="0" fieldPosition="0">
        <references count="2">
          <reference field="4294967294" count="1" selected="0">
            <x v="0"/>
          </reference>
          <reference field="14" count="1" selected="0">
            <x v="32"/>
          </reference>
        </references>
      </pivotArea>
    </chartFormat>
    <chartFormat chart="0" format="33" series="1">
      <pivotArea type="data" outline="0" fieldPosition="0">
        <references count="2">
          <reference field="4294967294" count="1" selected="0">
            <x v="0"/>
          </reference>
          <reference field="14" count="1" selected="0">
            <x v="33"/>
          </reference>
        </references>
      </pivotArea>
    </chartFormat>
    <chartFormat chart="0" format="34" series="1">
      <pivotArea type="data" outline="0" fieldPosition="0">
        <references count="2">
          <reference field="4294967294" count="1" selected="0">
            <x v="0"/>
          </reference>
          <reference field="14" count="1" selected="0">
            <x v="34"/>
          </reference>
        </references>
      </pivotArea>
    </chartFormat>
    <chartFormat chart="0" format="35" series="1">
      <pivotArea type="data" outline="0" fieldPosition="0">
        <references count="2">
          <reference field="4294967294" count="1" selected="0">
            <x v="0"/>
          </reference>
          <reference field="14" count="1" selected="0">
            <x v="35"/>
          </reference>
        </references>
      </pivotArea>
    </chartFormat>
    <chartFormat chart="0" format="36" series="1">
      <pivotArea type="data" outline="0" fieldPosition="0">
        <references count="2">
          <reference field="4294967294" count="1" selected="0">
            <x v="0"/>
          </reference>
          <reference field="14" count="1" selected="0">
            <x v="36"/>
          </reference>
        </references>
      </pivotArea>
    </chartFormat>
    <chartFormat chart="0" format="37" series="1">
      <pivotArea type="data" outline="0" fieldPosition="0">
        <references count="2">
          <reference field="4294967294" count="1" selected="0">
            <x v="0"/>
          </reference>
          <reference field="14" count="1" selected="0">
            <x v="37"/>
          </reference>
        </references>
      </pivotArea>
    </chartFormat>
    <chartFormat chart="0" format="38" series="1">
      <pivotArea type="data" outline="0" fieldPosition="0">
        <references count="2">
          <reference field="4294967294" count="1" selected="0">
            <x v="0"/>
          </reference>
          <reference field="14" count="1" selected="0">
            <x v="38"/>
          </reference>
        </references>
      </pivotArea>
    </chartFormat>
    <chartFormat chart="0" format="39" series="1">
      <pivotArea type="data" outline="0" fieldPosition="0">
        <references count="2">
          <reference field="4294967294" count="1" selected="0">
            <x v="0"/>
          </reference>
          <reference field="14" count="1" selected="0">
            <x v="39"/>
          </reference>
        </references>
      </pivotArea>
    </chartFormat>
    <chartFormat chart="0" format="40" series="1">
      <pivotArea type="data" outline="0" fieldPosition="0">
        <references count="2">
          <reference field="4294967294" count="1" selected="0">
            <x v="0"/>
          </reference>
          <reference field="14" count="1" selected="0">
            <x v="40"/>
          </reference>
        </references>
      </pivotArea>
    </chartFormat>
    <chartFormat chart="0" format="41" series="1">
      <pivotArea type="data" outline="0" fieldPosition="0">
        <references count="2">
          <reference field="4294967294" count="1" selected="0">
            <x v="0"/>
          </reference>
          <reference field="14" count="1" selected="0">
            <x v="41"/>
          </reference>
        </references>
      </pivotArea>
    </chartFormat>
    <chartFormat chart="0" format="42" series="1">
      <pivotArea type="data" outline="0" fieldPosition="0">
        <references count="2">
          <reference field="4294967294" count="1" selected="0">
            <x v="0"/>
          </reference>
          <reference field="14" count="1" selected="0">
            <x v="42"/>
          </reference>
        </references>
      </pivotArea>
    </chartFormat>
    <chartFormat chart="0" format="43" series="1">
      <pivotArea type="data" outline="0" fieldPosition="0">
        <references count="2">
          <reference field="4294967294" count="1" selected="0">
            <x v="0"/>
          </reference>
          <reference field="14" count="1" selected="0">
            <x v="43"/>
          </reference>
        </references>
      </pivotArea>
    </chartFormat>
    <chartFormat chart="0" format="44" series="1">
      <pivotArea type="data" outline="0" fieldPosition="0">
        <references count="2">
          <reference field="4294967294" count="1" selected="0">
            <x v="0"/>
          </reference>
          <reference field="14" count="1" selected="0">
            <x v="44"/>
          </reference>
        </references>
      </pivotArea>
    </chartFormat>
    <chartFormat chart="0" format="45" series="1">
      <pivotArea type="data" outline="0" fieldPosition="0">
        <references count="2">
          <reference field="4294967294" count="1" selected="0">
            <x v="0"/>
          </reference>
          <reference field="14" count="1" selected="0">
            <x v="45"/>
          </reference>
        </references>
      </pivotArea>
    </chartFormat>
    <chartFormat chart="0" format="46" series="1">
      <pivotArea type="data" outline="0" fieldPosition="0">
        <references count="2">
          <reference field="4294967294" count="1" selected="0">
            <x v="0"/>
          </reference>
          <reference field="14" count="1" selected="0">
            <x v="46"/>
          </reference>
        </references>
      </pivotArea>
    </chartFormat>
    <chartFormat chart="0" format="47" series="1">
      <pivotArea type="data" outline="0" fieldPosition="0">
        <references count="2">
          <reference field="4294967294" count="1" selected="0">
            <x v="0"/>
          </reference>
          <reference field="14" count="1" selected="0">
            <x v="47"/>
          </reference>
        </references>
      </pivotArea>
    </chartFormat>
    <chartFormat chart="0" format="48" series="1">
      <pivotArea type="data" outline="0" fieldPosition="0">
        <references count="2">
          <reference field="4294967294" count="1" selected="0">
            <x v="0"/>
          </reference>
          <reference field="14" count="1" selected="0">
            <x v="48"/>
          </reference>
        </references>
      </pivotArea>
    </chartFormat>
    <chartFormat chart="0" format="49" series="1">
      <pivotArea type="data" outline="0" fieldPosition="0">
        <references count="2">
          <reference field="4294967294" count="1" selected="0">
            <x v="0"/>
          </reference>
          <reference field="14" count="1" selected="0">
            <x v="49"/>
          </reference>
        </references>
      </pivotArea>
    </chartFormat>
    <chartFormat chart="0" format="50" series="1">
      <pivotArea type="data" outline="0" fieldPosition="0">
        <references count="2">
          <reference field="4294967294" count="1" selected="0">
            <x v="0"/>
          </reference>
          <reference field="14" count="1" selected="0">
            <x v="50"/>
          </reference>
        </references>
      </pivotArea>
    </chartFormat>
    <chartFormat chart="0" format="51" series="1">
      <pivotArea type="data" outline="0" fieldPosition="0">
        <references count="2">
          <reference field="4294967294" count="1" selected="0">
            <x v="0"/>
          </reference>
          <reference field="14" count="1" selected="0">
            <x v="51"/>
          </reference>
        </references>
      </pivotArea>
    </chartFormat>
    <chartFormat chart="0" format="52" series="1">
      <pivotArea type="data" outline="0" fieldPosition="0">
        <references count="2">
          <reference field="4294967294" count="1" selected="0">
            <x v="0"/>
          </reference>
          <reference field="14" count="1" selected="0">
            <x v="52"/>
          </reference>
        </references>
      </pivotArea>
    </chartFormat>
    <chartFormat chart="0" format="53" series="1">
      <pivotArea type="data" outline="0" fieldPosition="0">
        <references count="2">
          <reference field="4294967294" count="1" selected="0">
            <x v="0"/>
          </reference>
          <reference field="14" count="1" selected="0">
            <x v="53"/>
          </reference>
        </references>
      </pivotArea>
    </chartFormat>
    <chartFormat chart="0" format="54" series="1">
      <pivotArea type="data" outline="0" fieldPosition="0">
        <references count="2">
          <reference field="4294967294" count="1" selected="0">
            <x v="0"/>
          </reference>
          <reference field="14" count="1" selected="0">
            <x v="54"/>
          </reference>
        </references>
      </pivotArea>
    </chartFormat>
    <chartFormat chart="0" format="55" series="1">
      <pivotArea type="data" outline="0" fieldPosition="0">
        <references count="2">
          <reference field="4294967294" count="1" selected="0">
            <x v="0"/>
          </reference>
          <reference field="14" count="1" selected="0">
            <x v="55"/>
          </reference>
        </references>
      </pivotArea>
    </chartFormat>
    <chartFormat chart="0" format="56" series="1">
      <pivotArea type="data" outline="0" fieldPosition="0">
        <references count="2">
          <reference field="4294967294" count="1" selected="0">
            <x v="0"/>
          </reference>
          <reference field="14" count="1" selected="0">
            <x v="56"/>
          </reference>
        </references>
      </pivotArea>
    </chartFormat>
    <chartFormat chart="0" format="57" series="1">
      <pivotArea type="data" outline="0" fieldPosition="0">
        <references count="2">
          <reference field="4294967294" count="1" selected="0">
            <x v="0"/>
          </reference>
          <reference field="14" count="1" selected="0">
            <x v="57"/>
          </reference>
        </references>
      </pivotArea>
    </chartFormat>
    <chartFormat chart="0" format="58" series="1">
      <pivotArea type="data" outline="0" fieldPosition="0">
        <references count="2">
          <reference field="4294967294" count="1" selected="0">
            <x v="0"/>
          </reference>
          <reference field="14" count="1" selected="0">
            <x v="58"/>
          </reference>
        </references>
      </pivotArea>
    </chartFormat>
    <chartFormat chart="0" format="59" series="1">
      <pivotArea type="data" outline="0" fieldPosition="0">
        <references count="2">
          <reference field="4294967294" count="1" selected="0">
            <x v="0"/>
          </reference>
          <reference field="14" count="1" selected="0">
            <x v="59"/>
          </reference>
        </references>
      </pivotArea>
    </chartFormat>
    <chartFormat chart="0" format="60" series="1">
      <pivotArea type="data" outline="0" fieldPosition="0">
        <references count="2">
          <reference field="4294967294" count="1" selected="0">
            <x v="0"/>
          </reference>
          <reference field="14" count="1" selected="0">
            <x v="60"/>
          </reference>
        </references>
      </pivotArea>
    </chartFormat>
    <chartFormat chart="0" format="61" series="1">
      <pivotArea type="data" outline="0" fieldPosition="0">
        <references count="2">
          <reference field="4294967294" count="1" selected="0">
            <x v="0"/>
          </reference>
          <reference field="14" count="1" selected="0">
            <x v="61"/>
          </reference>
        </references>
      </pivotArea>
    </chartFormat>
    <chartFormat chart="0" format="62" series="1">
      <pivotArea type="data" outline="0" fieldPosition="0">
        <references count="2">
          <reference field="4294967294" count="1" selected="0">
            <x v="0"/>
          </reference>
          <reference field="14" count="1" selected="0">
            <x v="62"/>
          </reference>
        </references>
      </pivotArea>
    </chartFormat>
    <chartFormat chart="0" format="63" series="1">
      <pivotArea type="data" outline="0" fieldPosition="0">
        <references count="2">
          <reference field="4294967294" count="1" selected="0">
            <x v="0"/>
          </reference>
          <reference field="14" count="1" selected="0">
            <x v="63"/>
          </reference>
        </references>
      </pivotArea>
    </chartFormat>
    <chartFormat chart="0" format="64" series="1">
      <pivotArea type="data" outline="0" fieldPosition="0">
        <references count="2">
          <reference field="4294967294" count="1" selected="0">
            <x v="0"/>
          </reference>
          <reference field="14" count="1" selected="0">
            <x v="64"/>
          </reference>
        </references>
      </pivotArea>
    </chartFormat>
    <chartFormat chart="0" format="65" series="1">
      <pivotArea type="data" outline="0" fieldPosition="0">
        <references count="2">
          <reference field="4294967294" count="1" selected="0">
            <x v="0"/>
          </reference>
          <reference field="14" count="1" selected="0">
            <x v="65"/>
          </reference>
        </references>
      </pivotArea>
    </chartFormat>
    <chartFormat chart="0" format="66" series="1">
      <pivotArea type="data" outline="0" fieldPosition="0">
        <references count="2">
          <reference field="4294967294" count="1" selected="0">
            <x v="0"/>
          </reference>
          <reference field="14" count="1" selected="0">
            <x v="66"/>
          </reference>
        </references>
      </pivotArea>
    </chartFormat>
    <chartFormat chart="0" format="67" series="1">
      <pivotArea type="data" outline="0" fieldPosition="0">
        <references count="2">
          <reference field="4294967294" count="1" selected="0">
            <x v="0"/>
          </reference>
          <reference field="14" count="1" selected="0">
            <x v="67"/>
          </reference>
        </references>
      </pivotArea>
    </chartFormat>
    <chartFormat chart="0" format="68" series="1">
      <pivotArea type="data" outline="0" fieldPosition="0">
        <references count="2">
          <reference field="4294967294" count="1" selected="0">
            <x v="0"/>
          </reference>
          <reference field="14" count="1" selected="0">
            <x v="68"/>
          </reference>
        </references>
      </pivotArea>
    </chartFormat>
    <chartFormat chart="0" format="69" series="1">
      <pivotArea type="data" outline="0" fieldPosition="0">
        <references count="2">
          <reference field="4294967294" count="1" selected="0">
            <x v="0"/>
          </reference>
          <reference field="14" count="1" selected="0">
            <x v="69"/>
          </reference>
        </references>
      </pivotArea>
    </chartFormat>
    <chartFormat chart="0" format="70" series="1">
      <pivotArea type="data" outline="0" fieldPosition="0">
        <references count="2">
          <reference field="4294967294" count="1" selected="0">
            <x v="0"/>
          </reference>
          <reference field="14" count="1" selected="0">
            <x v="70"/>
          </reference>
        </references>
      </pivotArea>
    </chartFormat>
    <chartFormat chart="0" format="71" series="1">
      <pivotArea type="data" outline="0" fieldPosition="0">
        <references count="2">
          <reference field="4294967294" count="1" selected="0">
            <x v="0"/>
          </reference>
          <reference field="14" count="1" selected="0">
            <x v="71"/>
          </reference>
        </references>
      </pivotArea>
    </chartFormat>
    <chartFormat chart="0" format="72" series="1">
      <pivotArea type="data" outline="0" fieldPosition="0">
        <references count="2">
          <reference field="4294967294" count="1" selected="0">
            <x v="0"/>
          </reference>
          <reference field="14" count="1" selected="0">
            <x v="72"/>
          </reference>
        </references>
      </pivotArea>
    </chartFormat>
    <chartFormat chart="0" format="73" series="1">
      <pivotArea type="data" outline="0" fieldPosition="0">
        <references count="2">
          <reference field="4294967294" count="1" selected="0">
            <x v="0"/>
          </reference>
          <reference field="14" count="1" selected="0">
            <x v="73"/>
          </reference>
        </references>
      </pivotArea>
    </chartFormat>
    <chartFormat chart="0" format="74" series="1">
      <pivotArea type="data" outline="0" fieldPosition="0">
        <references count="2">
          <reference field="4294967294" count="1" selected="0">
            <x v="0"/>
          </reference>
          <reference field="14" count="1" selected="0">
            <x v="74"/>
          </reference>
        </references>
      </pivotArea>
    </chartFormat>
    <chartFormat chart="0" format="75" series="1">
      <pivotArea type="data" outline="0" fieldPosition="0">
        <references count="2">
          <reference field="4294967294" count="1" selected="0">
            <x v="0"/>
          </reference>
          <reference field="14" count="1" selected="0">
            <x v="75"/>
          </reference>
        </references>
      </pivotArea>
    </chartFormat>
    <chartFormat chart="0" format="76" series="1">
      <pivotArea type="data" outline="0" fieldPosition="0">
        <references count="2">
          <reference field="4294967294" count="1" selected="0">
            <x v="0"/>
          </reference>
          <reference field="14" count="1" selected="0">
            <x v="76"/>
          </reference>
        </references>
      </pivotArea>
    </chartFormat>
    <chartFormat chart="0" format="77" series="1">
      <pivotArea type="data" outline="0" fieldPosition="0">
        <references count="2">
          <reference field="4294967294" count="1" selected="0">
            <x v="0"/>
          </reference>
          <reference field="14" count="1" selected="0">
            <x v="77"/>
          </reference>
        </references>
      </pivotArea>
    </chartFormat>
    <chartFormat chart="0" format="78" series="1">
      <pivotArea type="data" outline="0" fieldPosition="0">
        <references count="2">
          <reference field="4294967294" count="1" selected="0">
            <x v="0"/>
          </reference>
          <reference field="14" count="1" selected="0">
            <x v="78"/>
          </reference>
        </references>
      </pivotArea>
    </chartFormat>
    <chartFormat chart="0" format="79" series="1">
      <pivotArea type="data" outline="0" fieldPosition="0">
        <references count="2">
          <reference field="4294967294" count="1" selected="0">
            <x v="0"/>
          </reference>
          <reference field="14" count="1" selected="0">
            <x v="79"/>
          </reference>
        </references>
      </pivotArea>
    </chartFormat>
    <chartFormat chart="0" format="80" series="1">
      <pivotArea type="data" outline="0" fieldPosition="0">
        <references count="2">
          <reference field="4294967294" count="1" selected="0">
            <x v="0"/>
          </reference>
          <reference field="14" count="1" selected="0">
            <x v="80"/>
          </reference>
        </references>
      </pivotArea>
    </chartFormat>
    <chartFormat chart="0" format="81" series="1">
      <pivotArea type="data" outline="0" fieldPosition="0">
        <references count="2">
          <reference field="4294967294" count="1" selected="0">
            <x v="0"/>
          </reference>
          <reference field="14" count="1" selected="0">
            <x v="81"/>
          </reference>
        </references>
      </pivotArea>
    </chartFormat>
    <chartFormat chart="0" format="82" series="1">
      <pivotArea type="data" outline="0" fieldPosition="0">
        <references count="2">
          <reference field="4294967294" count="1" selected="0">
            <x v="0"/>
          </reference>
          <reference field="14" count="1" selected="0">
            <x v="82"/>
          </reference>
        </references>
      </pivotArea>
    </chartFormat>
    <chartFormat chart="0" format="83" series="1">
      <pivotArea type="data" outline="0" fieldPosition="0">
        <references count="2">
          <reference field="4294967294" count="1" selected="0">
            <x v="0"/>
          </reference>
          <reference field="14" count="1" selected="0">
            <x v="83"/>
          </reference>
        </references>
      </pivotArea>
    </chartFormat>
    <chartFormat chart="0" format="84" series="1">
      <pivotArea type="data" outline="0" fieldPosition="0">
        <references count="2">
          <reference field="4294967294" count="1" selected="0">
            <x v="0"/>
          </reference>
          <reference field="14" count="1" selected="0">
            <x v="84"/>
          </reference>
        </references>
      </pivotArea>
    </chartFormat>
    <chartFormat chart="0" format="85" series="1">
      <pivotArea type="data" outline="0" fieldPosition="0">
        <references count="2">
          <reference field="4294967294" count="1" selected="0">
            <x v="0"/>
          </reference>
          <reference field="14" count="1" selected="0">
            <x v="85"/>
          </reference>
        </references>
      </pivotArea>
    </chartFormat>
    <chartFormat chart="0" format="86" series="1">
      <pivotArea type="data" outline="0" fieldPosition="0">
        <references count="2">
          <reference field="4294967294" count="1" selected="0">
            <x v="0"/>
          </reference>
          <reference field="14" count="1" selected="0">
            <x v="86"/>
          </reference>
        </references>
      </pivotArea>
    </chartFormat>
    <chartFormat chart="0" format="87" series="1">
      <pivotArea type="data" outline="0" fieldPosition="0">
        <references count="2">
          <reference field="4294967294" count="1" selected="0">
            <x v="0"/>
          </reference>
          <reference field="14" count="1" selected="0">
            <x v="87"/>
          </reference>
        </references>
      </pivotArea>
    </chartFormat>
    <chartFormat chart="0" format="88" series="1">
      <pivotArea type="data" outline="0" fieldPosition="0">
        <references count="2">
          <reference field="4294967294" count="1" selected="0">
            <x v="0"/>
          </reference>
          <reference field="14" count="1" selected="0">
            <x v="88"/>
          </reference>
        </references>
      </pivotArea>
    </chartFormat>
    <chartFormat chart="0" format="89" series="1">
      <pivotArea type="data" outline="0" fieldPosition="0">
        <references count="2">
          <reference field="4294967294" count="1" selected="0">
            <x v="0"/>
          </reference>
          <reference field="14" count="1" selected="0">
            <x v="89"/>
          </reference>
        </references>
      </pivotArea>
    </chartFormat>
    <chartFormat chart="0" format="90" series="1">
      <pivotArea type="data" outline="0" fieldPosition="0">
        <references count="2">
          <reference field="4294967294" count="1" selected="0">
            <x v="0"/>
          </reference>
          <reference field="14" count="1" selected="0">
            <x v="90"/>
          </reference>
        </references>
      </pivotArea>
    </chartFormat>
    <chartFormat chart="0" format="91" series="1">
      <pivotArea type="data" outline="0" fieldPosition="0">
        <references count="2">
          <reference field="4294967294" count="1" selected="0">
            <x v="0"/>
          </reference>
          <reference field="14" count="1" selected="0">
            <x v="91"/>
          </reference>
        </references>
      </pivotArea>
    </chartFormat>
    <chartFormat chart="0" format="92" series="1">
      <pivotArea type="data" outline="0" fieldPosition="0">
        <references count="2">
          <reference field="4294967294" count="1" selected="0">
            <x v="0"/>
          </reference>
          <reference field="14" count="1" selected="0">
            <x v="92"/>
          </reference>
        </references>
      </pivotArea>
    </chartFormat>
    <chartFormat chart="0" format="93" series="1">
      <pivotArea type="data" outline="0" fieldPosition="0">
        <references count="2">
          <reference field="4294967294" count="1" selected="0">
            <x v="0"/>
          </reference>
          <reference field="14" count="1" selected="0">
            <x v="93"/>
          </reference>
        </references>
      </pivotArea>
    </chartFormat>
    <chartFormat chart="0" format="94" series="1">
      <pivotArea type="data" outline="0" fieldPosition="0">
        <references count="2">
          <reference field="4294967294" count="1" selected="0">
            <x v="0"/>
          </reference>
          <reference field="14" count="1" selected="0">
            <x v="94"/>
          </reference>
        </references>
      </pivotArea>
    </chartFormat>
    <chartFormat chart="0" format="95" series="1">
      <pivotArea type="data" outline="0" fieldPosition="0">
        <references count="2">
          <reference field="4294967294" count="1" selected="0">
            <x v="0"/>
          </reference>
          <reference field="14" count="1" selected="0">
            <x v="95"/>
          </reference>
        </references>
      </pivotArea>
    </chartFormat>
    <chartFormat chart="0" format="96" series="1">
      <pivotArea type="data" outline="0" fieldPosition="0">
        <references count="2">
          <reference field="4294967294" count="1" selected="0">
            <x v="0"/>
          </reference>
          <reference field="14" count="1" selected="0">
            <x v="96"/>
          </reference>
        </references>
      </pivotArea>
    </chartFormat>
    <chartFormat chart="0" format="97" series="1">
      <pivotArea type="data" outline="0" fieldPosition="0">
        <references count="2">
          <reference field="4294967294" count="1" selected="0">
            <x v="0"/>
          </reference>
          <reference field="14" count="1" selected="0">
            <x v="97"/>
          </reference>
        </references>
      </pivotArea>
    </chartFormat>
    <chartFormat chart="0" format="98" series="1">
      <pivotArea type="data" outline="0" fieldPosition="0">
        <references count="2">
          <reference field="4294967294" count="1" selected="0">
            <x v="0"/>
          </reference>
          <reference field="14" count="1" selected="0">
            <x v="98"/>
          </reference>
        </references>
      </pivotArea>
    </chartFormat>
    <chartFormat chart="0" format="99" series="1">
      <pivotArea type="data" outline="0" fieldPosition="0">
        <references count="2">
          <reference field="4294967294" count="1" selected="0">
            <x v="0"/>
          </reference>
          <reference field="14" count="1" selected="0">
            <x v="99"/>
          </reference>
        </references>
      </pivotArea>
    </chartFormat>
    <chartFormat chart="0" format="100" series="1">
      <pivotArea type="data" outline="0" fieldPosition="0">
        <references count="2">
          <reference field="4294967294" count="1" selected="0">
            <x v="0"/>
          </reference>
          <reference field="14" count="1" selected="0">
            <x v="100"/>
          </reference>
        </references>
      </pivotArea>
    </chartFormat>
    <chartFormat chart="0" format="101" series="1">
      <pivotArea type="data" outline="0" fieldPosition="0">
        <references count="2">
          <reference field="4294967294" count="1" selected="0">
            <x v="0"/>
          </reference>
          <reference field="14" count="1" selected="0">
            <x v="101"/>
          </reference>
        </references>
      </pivotArea>
    </chartFormat>
    <chartFormat chart="0" format="102" series="1">
      <pivotArea type="data" outline="0" fieldPosition="0">
        <references count="2">
          <reference field="4294967294" count="1" selected="0">
            <x v="0"/>
          </reference>
          <reference field="14" count="1" selected="0">
            <x v="102"/>
          </reference>
        </references>
      </pivotArea>
    </chartFormat>
    <chartFormat chart="0" format="103" series="1">
      <pivotArea type="data" outline="0" fieldPosition="0">
        <references count="2">
          <reference field="4294967294" count="1" selected="0">
            <x v="0"/>
          </reference>
          <reference field="14" count="1" selected="0">
            <x v="103"/>
          </reference>
        </references>
      </pivotArea>
    </chartFormat>
    <chartFormat chart="0" format="104" series="1">
      <pivotArea type="data" outline="0" fieldPosition="0">
        <references count="2">
          <reference field="4294967294" count="1" selected="0">
            <x v="0"/>
          </reference>
          <reference field="14" count="1" selected="0">
            <x v="104"/>
          </reference>
        </references>
      </pivotArea>
    </chartFormat>
    <chartFormat chart="0" format="105" series="1">
      <pivotArea type="data" outline="0" fieldPosition="0">
        <references count="2">
          <reference field="4294967294" count="1" selected="0">
            <x v="0"/>
          </reference>
          <reference field="14" count="1" selected="0">
            <x v="105"/>
          </reference>
        </references>
      </pivotArea>
    </chartFormat>
    <chartFormat chart="0" format="106" series="1">
      <pivotArea type="data" outline="0" fieldPosition="0">
        <references count="2">
          <reference field="4294967294" count="1" selected="0">
            <x v="0"/>
          </reference>
          <reference field="14" count="1" selected="0">
            <x v="106"/>
          </reference>
        </references>
      </pivotArea>
    </chartFormat>
    <chartFormat chart="0" format="107" series="1">
      <pivotArea type="data" outline="0" fieldPosition="0">
        <references count="2">
          <reference field="4294967294" count="1" selected="0">
            <x v="0"/>
          </reference>
          <reference field="14" count="1" selected="0">
            <x v="107"/>
          </reference>
        </references>
      </pivotArea>
    </chartFormat>
    <chartFormat chart="0" format="108" series="1">
      <pivotArea type="data" outline="0" fieldPosition="0">
        <references count="2">
          <reference field="4294967294" count="1" selected="0">
            <x v="0"/>
          </reference>
          <reference field="14" count="1" selected="0">
            <x v="108"/>
          </reference>
        </references>
      </pivotArea>
    </chartFormat>
    <chartFormat chart="0" format="109" series="1">
      <pivotArea type="data" outline="0" fieldPosition="0">
        <references count="2">
          <reference field="4294967294" count="1" selected="0">
            <x v="0"/>
          </reference>
          <reference field="14" count="1" selected="0">
            <x v="109"/>
          </reference>
        </references>
      </pivotArea>
    </chartFormat>
    <chartFormat chart="0" format="110" series="1">
      <pivotArea type="data" outline="0" fieldPosition="0">
        <references count="2">
          <reference field="4294967294" count="1" selected="0">
            <x v="0"/>
          </reference>
          <reference field="14" count="1" selected="0">
            <x v="110"/>
          </reference>
        </references>
      </pivotArea>
    </chartFormat>
    <chartFormat chart="0" format="111" series="1">
      <pivotArea type="data" outline="0" fieldPosition="0">
        <references count="2">
          <reference field="4294967294" count="1" selected="0">
            <x v="0"/>
          </reference>
          <reference field="14" count="1" selected="0">
            <x v="111"/>
          </reference>
        </references>
      </pivotArea>
    </chartFormat>
    <chartFormat chart="0" format="112" series="1">
      <pivotArea type="data" outline="0" fieldPosition="0">
        <references count="2">
          <reference field="4294967294" count="1" selected="0">
            <x v="0"/>
          </reference>
          <reference field="14" count="1" selected="0">
            <x v="112"/>
          </reference>
        </references>
      </pivotArea>
    </chartFormat>
    <chartFormat chart="0" format="113" series="1">
      <pivotArea type="data" outline="0" fieldPosition="0">
        <references count="2">
          <reference field="4294967294" count="1" selected="0">
            <x v="0"/>
          </reference>
          <reference field="14" count="1" selected="0">
            <x v="113"/>
          </reference>
        </references>
      </pivotArea>
    </chartFormat>
    <chartFormat chart="0" format="114" series="1">
      <pivotArea type="data" outline="0" fieldPosition="0">
        <references count="2">
          <reference field="4294967294" count="1" selected="0">
            <x v="0"/>
          </reference>
          <reference field="14" count="1" selected="0">
            <x v="114"/>
          </reference>
        </references>
      </pivotArea>
    </chartFormat>
    <chartFormat chart="0" format="115" series="1">
      <pivotArea type="data" outline="0" fieldPosition="0">
        <references count="2">
          <reference field="4294967294" count="1" selected="0">
            <x v="0"/>
          </reference>
          <reference field="14" count="1" selected="0">
            <x v="115"/>
          </reference>
        </references>
      </pivotArea>
    </chartFormat>
    <chartFormat chart="0" format="116" series="1">
      <pivotArea type="data" outline="0" fieldPosition="0">
        <references count="2">
          <reference field="4294967294" count="1" selected="0">
            <x v="0"/>
          </reference>
          <reference field="14" count="1" selected="0">
            <x v="116"/>
          </reference>
        </references>
      </pivotArea>
    </chartFormat>
    <chartFormat chart="0" format="117" series="1">
      <pivotArea type="data" outline="0" fieldPosition="0">
        <references count="2">
          <reference field="4294967294" count="1" selected="0">
            <x v="0"/>
          </reference>
          <reference field="14" count="1" selected="0">
            <x v="117"/>
          </reference>
        </references>
      </pivotArea>
    </chartFormat>
    <chartFormat chart="0" format="118" series="1">
      <pivotArea type="data" outline="0" fieldPosition="0">
        <references count="2">
          <reference field="4294967294" count="1" selected="0">
            <x v="0"/>
          </reference>
          <reference field="14" count="1" selected="0">
            <x v="118"/>
          </reference>
        </references>
      </pivotArea>
    </chartFormat>
    <chartFormat chart="0" format="119" series="1">
      <pivotArea type="data" outline="0" fieldPosition="0">
        <references count="2">
          <reference field="4294967294" count="1" selected="0">
            <x v="0"/>
          </reference>
          <reference field="14" count="1" selected="0">
            <x v="119"/>
          </reference>
        </references>
      </pivotArea>
    </chartFormat>
    <chartFormat chart="0" format="120" series="1">
      <pivotArea type="data" outline="0" fieldPosition="0">
        <references count="2">
          <reference field="4294967294" count="1" selected="0">
            <x v="0"/>
          </reference>
          <reference field="14" count="1" selected="0">
            <x v="120"/>
          </reference>
        </references>
      </pivotArea>
    </chartFormat>
    <chartFormat chart="0" format="121" series="1">
      <pivotArea type="data" outline="0" fieldPosition="0">
        <references count="2">
          <reference field="4294967294" count="1" selected="0">
            <x v="0"/>
          </reference>
          <reference field="14" count="1" selected="0">
            <x v="121"/>
          </reference>
        </references>
      </pivotArea>
    </chartFormat>
    <chartFormat chart="0" format="122" series="1">
      <pivotArea type="data" outline="0" fieldPosition="0">
        <references count="2">
          <reference field="4294967294" count="1" selected="0">
            <x v="0"/>
          </reference>
          <reference field="14" count="1" selected="0">
            <x v="122"/>
          </reference>
        </references>
      </pivotArea>
    </chartFormat>
    <chartFormat chart="0" format="123" series="1">
      <pivotArea type="data" outline="0" fieldPosition="0">
        <references count="2">
          <reference field="4294967294" count="1" selected="0">
            <x v="0"/>
          </reference>
          <reference field="14" count="1" selected="0">
            <x v="123"/>
          </reference>
        </references>
      </pivotArea>
    </chartFormat>
    <chartFormat chart="0" format="124" series="1">
      <pivotArea type="data" outline="0" fieldPosition="0">
        <references count="2">
          <reference field="4294967294" count="1" selected="0">
            <x v="0"/>
          </reference>
          <reference field="14" count="1" selected="0">
            <x v="124"/>
          </reference>
        </references>
      </pivotArea>
    </chartFormat>
    <chartFormat chart="0" format="125" series="1">
      <pivotArea type="data" outline="0" fieldPosition="0">
        <references count="2">
          <reference field="4294967294" count="1" selected="0">
            <x v="0"/>
          </reference>
          <reference field="14" count="1" selected="0">
            <x v="125"/>
          </reference>
        </references>
      </pivotArea>
    </chartFormat>
    <chartFormat chart="0" format="126" series="1">
      <pivotArea type="data" outline="0" fieldPosition="0">
        <references count="2">
          <reference field="4294967294" count="1" selected="0">
            <x v="0"/>
          </reference>
          <reference field="14" count="1" selected="0">
            <x v="126"/>
          </reference>
        </references>
      </pivotArea>
    </chartFormat>
    <chartFormat chart="0" format="127" series="1">
      <pivotArea type="data" outline="0" fieldPosition="0">
        <references count="2">
          <reference field="4294967294" count="1" selected="0">
            <x v="0"/>
          </reference>
          <reference field="14" count="1" selected="0">
            <x v="127"/>
          </reference>
        </references>
      </pivotArea>
    </chartFormat>
    <chartFormat chart="0" format="128" series="1">
      <pivotArea type="data" outline="0" fieldPosition="0">
        <references count="2">
          <reference field="4294967294" count="1" selected="0">
            <x v="0"/>
          </reference>
          <reference field="14" count="1" selected="0">
            <x v="128"/>
          </reference>
        </references>
      </pivotArea>
    </chartFormat>
    <chartFormat chart="0" format="129" series="1">
      <pivotArea type="data" outline="0" fieldPosition="0">
        <references count="2">
          <reference field="4294967294" count="1" selected="0">
            <x v="0"/>
          </reference>
          <reference field="14" count="1" selected="0">
            <x v="129"/>
          </reference>
        </references>
      </pivotArea>
    </chartFormat>
    <chartFormat chart="0" format="130" series="1">
      <pivotArea type="data" outline="0" fieldPosition="0">
        <references count="2">
          <reference field="4294967294" count="1" selected="0">
            <x v="0"/>
          </reference>
          <reference field="14" count="1" selected="0">
            <x v="130"/>
          </reference>
        </references>
      </pivotArea>
    </chartFormat>
    <chartFormat chart="0" format="131" series="1">
      <pivotArea type="data" outline="0" fieldPosition="0">
        <references count="2">
          <reference field="4294967294" count="1" selected="0">
            <x v="0"/>
          </reference>
          <reference field="14" count="1" selected="0">
            <x v="131"/>
          </reference>
        </references>
      </pivotArea>
    </chartFormat>
    <chartFormat chart="0" format="132" series="1">
      <pivotArea type="data" outline="0" fieldPosition="0">
        <references count="2">
          <reference field="4294967294" count="1" selected="0">
            <x v="0"/>
          </reference>
          <reference field="14" count="1" selected="0">
            <x v="132"/>
          </reference>
        </references>
      </pivotArea>
    </chartFormat>
    <chartFormat chart="0" format="133" series="1">
      <pivotArea type="data" outline="0" fieldPosition="0">
        <references count="2">
          <reference field="4294967294" count="1" selected="0">
            <x v="0"/>
          </reference>
          <reference field="14" count="1" selected="0">
            <x v="133"/>
          </reference>
        </references>
      </pivotArea>
    </chartFormat>
    <chartFormat chart="0" format="134" series="1">
      <pivotArea type="data" outline="0" fieldPosition="0">
        <references count="2">
          <reference field="4294967294" count="1" selected="0">
            <x v="0"/>
          </reference>
          <reference field="14" count="1" selected="0">
            <x v="134"/>
          </reference>
        </references>
      </pivotArea>
    </chartFormat>
    <chartFormat chart="0" format="135" series="1">
      <pivotArea type="data" outline="0" fieldPosition="0">
        <references count="2">
          <reference field="4294967294" count="1" selected="0">
            <x v="0"/>
          </reference>
          <reference field="14" count="1" selected="0">
            <x v="135"/>
          </reference>
        </references>
      </pivotArea>
    </chartFormat>
    <chartFormat chart="0" format="136" series="1">
      <pivotArea type="data" outline="0" fieldPosition="0">
        <references count="2">
          <reference field="4294967294" count="1" selected="0">
            <x v="0"/>
          </reference>
          <reference field="14" count="1" selected="0">
            <x v="136"/>
          </reference>
        </references>
      </pivotArea>
    </chartFormat>
    <chartFormat chart="0" format="137" series="1">
      <pivotArea type="data" outline="0" fieldPosition="0">
        <references count="2">
          <reference field="4294967294" count="1" selected="0">
            <x v="0"/>
          </reference>
          <reference field="14" count="1" selected="0">
            <x v="137"/>
          </reference>
        </references>
      </pivotArea>
    </chartFormat>
    <chartFormat chart="0" format="138" series="1">
      <pivotArea type="data" outline="0" fieldPosition="0">
        <references count="2">
          <reference field="4294967294" count="1" selected="0">
            <x v="0"/>
          </reference>
          <reference field="14" count="1" selected="0">
            <x v="138"/>
          </reference>
        </references>
      </pivotArea>
    </chartFormat>
    <chartFormat chart="0" format="139" series="1">
      <pivotArea type="data" outline="0" fieldPosition="0">
        <references count="2">
          <reference field="4294967294" count="1" selected="0">
            <x v="0"/>
          </reference>
          <reference field="14" count="1" selected="0">
            <x v="139"/>
          </reference>
        </references>
      </pivotArea>
    </chartFormat>
    <chartFormat chart="0" format="140" series="1">
      <pivotArea type="data" outline="0" fieldPosition="0">
        <references count="2">
          <reference field="4294967294" count="1" selected="0">
            <x v="0"/>
          </reference>
          <reference field="14" count="1" selected="0">
            <x v="140"/>
          </reference>
        </references>
      </pivotArea>
    </chartFormat>
    <chartFormat chart="0" format="141" series="1">
      <pivotArea type="data" outline="0" fieldPosition="0">
        <references count="2">
          <reference field="4294967294" count="1" selected="0">
            <x v="0"/>
          </reference>
          <reference field="14" count="1" selected="0">
            <x v="141"/>
          </reference>
        </references>
      </pivotArea>
    </chartFormat>
    <chartFormat chart="0" format="142" series="1">
      <pivotArea type="data" outline="0" fieldPosition="0">
        <references count="2">
          <reference field="4294967294" count="1" selected="0">
            <x v="0"/>
          </reference>
          <reference field="14" count="1" selected="0">
            <x v="142"/>
          </reference>
        </references>
      </pivotArea>
    </chartFormat>
    <chartFormat chart="0" format="143" series="1">
      <pivotArea type="data" outline="0" fieldPosition="0">
        <references count="2">
          <reference field="4294967294" count="1" selected="0">
            <x v="0"/>
          </reference>
          <reference field="14" count="1" selected="0">
            <x v="143"/>
          </reference>
        </references>
      </pivotArea>
    </chartFormat>
    <chartFormat chart="0" format="144" series="1">
      <pivotArea type="data" outline="0" fieldPosition="0">
        <references count="2">
          <reference field="4294967294" count="1" selected="0">
            <x v="0"/>
          </reference>
          <reference field="14" count="1" selected="0">
            <x v="144"/>
          </reference>
        </references>
      </pivotArea>
    </chartFormat>
    <chartFormat chart="0" format="145" series="1">
      <pivotArea type="data" outline="0" fieldPosition="0">
        <references count="2">
          <reference field="4294967294" count="1" selected="0">
            <x v="0"/>
          </reference>
          <reference field="14" count="1" selected="0">
            <x v="145"/>
          </reference>
        </references>
      </pivotArea>
    </chartFormat>
    <chartFormat chart="0" format="146" series="1">
      <pivotArea type="data" outline="0" fieldPosition="0">
        <references count="2">
          <reference field="4294967294" count="1" selected="0">
            <x v="0"/>
          </reference>
          <reference field="14" count="1" selected="0">
            <x v="14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4197CA4-0BCD-4567-A732-FFF9542D1558}"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AE10" firstHeaderRow="1" firstDataRow="2" firstDataCol="1"/>
  <pivotFields count="21">
    <pivotField showAll="0"/>
    <pivotField axis="axisCol"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dataField="1" showAll="0"/>
    <pivotField showAll="0">
      <items count="9">
        <item x="0"/>
        <item x="1"/>
        <item x="2"/>
        <item x="3"/>
        <item x="4"/>
        <item x="5"/>
        <item x="6"/>
        <item x="7"/>
        <item t="default"/>
      </items>
    </pivotField>
    <pivotField showAll="0"/>
    <pivotField showAll="0"/>
    <pivotField showAll="0"/>
    <pivotField axis="axisRow" showAll="0">
      <items count="6">
        <item x="2"/>
        <item x="3"/>
        <item x="1"/>
        <item x="0"/>
        <item x="4"/>
        <item t="default"/>
      </items>
    </pivotField>
  </pivotFields>
  <rowFields count="1">
    <field x="20"/>
  </rowFields>
  <rowItems count="6">
    <i>
      <x/>
    </i>
    <i>
      <x v="1"/>
    </i>
    <i>
      <x v="2"/>
    </i>
    <i>
      <x v="3"/>
    </i>
    <i>
      <x v="4"/>
    </i>
    <i t="grand">
      <x/>
    </i>
  </rowItems>
  <colFields count="1">
    <field x="1"/>
  </colFields>
  <col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colItems>
  <dataFields count="1">
    <dataField name="Sum of cnt" fld="15" baseField="0" baseItem="0"/>
  </dataFields>
  <chartFormats count="8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 chart="0" format="18" series="1">
      <pivotArea type="data" outline="0" fieldPosition="0">
        <references count="2">
          <reference field="4294967294" count="1" selected="0">
            <x v="0"/>
          </reference>
          <reference field="1" count="1" selected="0">
            <x v="18"/>
          </reference>
        </references>
      </pivotArea>
    </chartFormat>
    <chartFormat chart="0" format="19" series="1">
      <pivotArea type="data" outline="0" fieldPosition="0">
        <references count="2">
          <reference field="4294967294" count="1" selected="0">
            <x v="0"/>
          </reference>
          <reference field="1" count="1" selected="0">
            <x v="19"/>
          </reference>
        </references>
      </pivotArea>
    </chartFormat>
    <chartFormat chart="0" format="20" series="1">
      <pivotArea type="data" outline="0" fieldPosition="0">
        <references count="2">
          <reference field="4294967294" count="1" selected="0">
            <x v="0"/>
          </reference>
          <reference field="1" count="1" selected="0">
            <x v="20"/>
          </reference>
        </references>
      </pivotArea>
    </chartFormat>
    <chartFormat chart="0" format="21" series="1">
      <pivotArea type="data" outline="0" fieldPosition="0">
        <references count="2">
          <reference field="4294967294" count="1" selected="0">
            <x v="0"/>
          </reference>
          <reference field="1" count="1" selected="0">
            <x v="21"/>
          </reference>
        </references>
      </pivotArea>
    </chartFormat>
    <chartFormat chart="0" format="22" series="1">
      <pivotArea type="data" outline="0" fieldPosition="0">
        <references count="2">
          <reference field="4294967294" count="1" selected="0">
            <x v="0"/>
          </reference>
          <reference field="1" count="1" selected="0">
            <x v="22"/>
          </reference>
        </references>
      </pivotArea>
    </chartFormat>
    <chartFormat chart="0" format="23" series="1">
      <pivotArea type="data" outline="0" fieldPosition="0">
        <references count="2">
          <reference field="4294967294" count="1" selected="0">
            <x v="0"/>
          </reference>
          <reference field="1" count="1" selected="0">
            <x v="23"/>
          </reference>
        </references>
      </pivotArea>
    </chartFormat>
    <chartFormat chart="0" format="24" series="1">
      <pivotArea type="data" outline="0" fieldPosition="0">
        <references count="2">
          <reference field="4294967294" count="1" selected="0">
            <x v="0"/>
          </reference>
          <reference field="1" count="1" selected="0">
            <x v="24"/>
          </reference>
        </references>
      </pivotArea>
    </chartFormat>
    <chartFormat chart="0" format="25" series="1">
      <pivotArea type="data" outline="0" fieldPosition="0">
        <references count="2">
          <reference field="4294967294" count="1" selected="0">
            <x v="0"/>
          </reference>
          <reference field="1" count="1" selected="0">
            <x v="25"/>
          </reference>
        </references>
      </pivotArea>
    </chartFormat>
    <chartFormat chart="0" format="26" series="1">
      <pivotArea type="data" outline="0" fieldPosition="0">
        <references count="2">
          <reference field="4294967294" count="1" selected="0">
            <x v="0"/>
          </reference>
          <reference field="1" count="1" selected="0">
            <x v="26"/>
          </reference>
        </references>
      </pivotArea>
    </chartFormat>
    <chartFormat chart="0" format="27" series="1">
      <pivotArea type="data" outline="0" fieldPosition="0">
        <references count="2">
          <reference field="4294967294" count="1" selected="0">
            <x v="0"/>
          </reference>
          <reference field="1" count="1" selected="0">
            <x v="27"/>
          </reference>
        </references>
      </pivotArea>
    </chartFormat>
    <chartFormat chart="0" format="28" series="1">
      <pivotArea type="data" outline="0" fieldPosition="0">
        <references count="2">
          <reference field="4294967294" count="1" selected="0">
            <x v="0"/>
          </reference>
          <reference field="1" count="1" selected="0">
            <x v="28"/>
          </reference>
        </references>
      </pivotArea>
    </chartFormat>
    <chartFormat chart="1" format="29" series="1">
      <pivotArea type="data" outline="0" fieldPosition="0">
        <references count="2">
          <reference field="4294967294" count="1" selected="0">
            <x v="0"/>
          </reference>
          <reference field="1" count="1" selected="0">
            <x v="0"/>
          </reference>
        </references>
      </pivotArea>
    </chartFormat>
    <chartFormat chart="1" format="30" series="1">
      <pivotArea type="data" outline="0" fieldPosition="0">
        <references count="2">
          <reference field="4294967294" count="1" selected="0">
            <x v="0"/>
          </reference>
          <reference field="1" count="1" selected="0">
            <x v="1"/>
          </reference>
        </references>
      </pivotArea>
    </chartFormat>
    <chartFormat chart="1" format="31" series="1">
      <pivotArea type="data" outline="0" fieldPosition="0">
        <references count="2">
          <reference field="4294967294" count="1" selected="0">
            <x v="0"/>
          </reference>
          <reference field="1" count="1" selected="0">
            <x v="2"/>
          </reference>
        </references>
      </pivotArea>
    </chartFormat>
    <chartFormat chart="1" format="32" series="1">
      <pivotArea type="data" outline="0" fieldPosition="0">
        <references count="2">
          <reference field="4294967294" count="1" selected="0">
            <x v="0"/>
          </reference>
          <reference field="1" count="1" selected="0">
            <x v="3"/>
          </reference>
        </references>
      </pivotArea>
    </chartFormat>
    <chartFormat chart="1" format="33" series="1">
      <pivotArea type="data" outline="0" fieldPosition="0">
        <references count="2">
          <reference field="4294967294" count="1" selected="0">
            <x v="0"/>
          </reference>
          <reference field="1" count="1" selected="0">
            <x v="4"/>
          </reference>
        </references>
      </pivotArea>
    </chartFormat>
    <chartFormat chart="1" format="34" series="1">
      <pivotArea type="data" outline="0" fieldPosition="0">
        <references count="2">
          <reference field="4294967294" count="1" selected="0">
            <x v="0"/>
          </reference>
          <reference field="1" count="1" selected="0">
            <x v="5"/>
          </reference>
        </references>
      </pivotArea>
    </chartFormat>
    <chartFormat chart="1" format="35" series="1">
      <pivotArea type="data" outline="0" fieldPosition="0">
        <references count="2">
          <reference field="4294967294" count="1" selected="0">
            <x v="0"/>
          </reference>
          <reference field="1" count="1" selected="0">
            <x v="6"/>
          </reference>
        </references>
      </pivotArea>
    </chartFormat>
    <chartFormat chart="1" format="36" series="1">
      <pivotArea type="data" outline="0" fieldPosition="0">
        <references count="2">
          <reference field="4294967294" count="1" selected="0">
            <x v="0"/>
          </reference>
          <reference field="1" count="1" selected="0">
            <x v="7"/>
          </reference>
        </references>
      </pivotArea>
    </chartFormat>
    <chartFormat chart="1" format="37" series="1">
      <pivotArea type="data" outline="0" fieldPosition="0">
        <references count="2">
          <reference field="4294967294" count="1" selected="0">
            <x v="0"/>
          </reference>
          <reference field="1" count="1" selected="0">
            <x v="8"/>
          </reference>
        </references>
      </pivotArea>
    </chartFormat>
    <chartFormat chart="1" format="38" series="1">
      <pivotArea type="data" outline="0" fieldPosition="0">
        <references count="2">
          <reference field="4294967294" count="1" selected="0">
            <x v="0"/>
          </reference>
          <reference field="1" count="1" selected="0">
            <x v="9"/>
          </reference>
        </references>
      </pivotArea>
    </chartFormat>
    <chartFormat chart="1" format="39" series="1">
      <pivotArea type="data" outline="0" fieldPosition="0">
        <references count="2">
          <reference field="4294967294" count="1" selected="0">
            <x v="0"/>
          </reference>
          <reference field="1" count="1" selected="0">
            <x v="10"/>
          </reference>
        </references>
      </pivotArea>
    </chartFormat>
    <chartFormat chart="1" format="40" series="1">
      <pivotArea type="data" outline="0" fieldPosition="0">
        <references count="2">
          <reference field="4294967294" count="1" selected="0">
            <x v="0"/>
          </reference>
          <reference field="1" count="1" selected="0">
            <x v="11"/>
          </reference>
        </references>
      </pivotArea>
    </chartFormat>
    <chartFormat chart="1" format="41" series="1">
      <pivotArea type="data" outline="0" fieldPosition="0">
        <references count="2">
          <reference field="4294967294" count="1" selected="0">
            <x v="0"/>
          </reference>
          <reference field="1" count="1" selected="0">
            <x v="12"/>
          </reference>
        </references>
      </pivotArea>
    </chartFormat>
    <chartFormat chart="1" format="42" series="1">
      <pivotArea type="data" outline="0" fieldPosition="0">
        <references count="2">
          <reference field="4294967294" count="1" selected="0">
            <x v="0"/>
          </reference>
          <reference field="1" count="1" selected="0">
            <x v="13"/>
          </reference>
        </references>
      </pivotArea>
    </chartFormat>
    <chartFormat chart="1" format="43" series="1">
      <pivotArea type="data" outline="0" fieldPosition="0">
        <references count="2">
          <reference field="4294967294" count="1" selected="0">
            <x v="0"/>
          </reference>
          <reference field="1" count="1" selected="0">
            <x v="14"/>
          </reference>
        </references>
      </pivotArea>
    </chartFormat>
    <chartFormat chart="1" format="44" series="1">
      <pivotArea type="data" outline="0" fieldPosition="0">
        <references count="2">
          <reference field="4294967294" count="1" selected="0">
            <x v="0"/>
          </reference>
          <reference field="1" count="1" selected="0">
            <x v="15"/>
          </reference>
        </references>
      </pivotArea>
    </chartFormat>
    <chartFormat chart="1" format="45" series="1">
      <pivotArea type="data" outline="0" fieldPosition="0">
        <references count="2">
          <reference field="4294967294" count="1" selected="0">
            <x v="0"/>
          </reference>
          <reference field="1" count="1" selected="0">
            <x v="16"/>
          </reference>
        </references>
      </pivotArea>
    </chartFormat>
    <chartFormat chart="1" format="46" series="1">
      <pivotArea type="data" outline="0" fieldPosition="0">
        <references count="2">
          <reference field="4294967294" count="1" selected="0">
            <x v="0"/>
          </reference>
          <reference field="1" count="1" selected="0">
            <x v="17"/>
          </reference>
        </references>
      </pivotArea>
    </chartFormat>
    <chartFormat chart="1" format="47" series="1">
      <pivotArea type="data" outline="0" fieldPosition="0">
        <references count="2">
          <reference field="4294967294" count="1" selected="0">
            <x v="0"/>
          </reference>
          <reference field="1" count="1" selected="0">
            <x v="18"/>
          </reference>
        </references>
      </pivotArea>
    </chartFormat>
    <chartFormat chart="1" format="48" series="1">
      <pivotArea type="data" outline="0" fieldPosition="0">
        <references count="2">
          <reference field="4294967294" count="1" selected="0">
            <x v="0"/>
          </reference>
          <reference field="1" count="1" selected="0">
            <x v="19"/>
          </reference>
        </references>
      </pivotArea>
    </chartFormat>
    <chartFormat chart="1" format="49" series="1">
      <pivotArea type="data" outline="0" fieldPosition="0">
        <references count="2">
          <reference field="4294967294" count="1" selected="0">
            <x v="0"/>
          </reference>
          <reference field="1" count="1" selected="0">
            <x v="20"/>
          </reference>
        </references>
      </pivotArea>
    </chartFormat>
    <chartFormat chart="1" format="50" series="1">
      <pivotArea type="data" outline="0" fieldPosition="0">
        <references count="2">
          <reference field="4294967294" count="1" selected="0">
            <x v="0"/>
          </reference>
          <reference field="1" count="1" selected="0">
            <x v="21"/>
          </reference>
        </references>
      </pivotArea>
    </chartFormat>
    <chartFormat chart="1" format="51" series="1">
      <pivotArea type="data" outline="0" fieldPosition="0">
        <references count="2">
          <reference field="4294967294" count="1" selected="0">
            <x v="0"/>
          </reference>
          <reference field="1" count="1" selected="0">
            <x v="22"/>
          </reference>
        </references>
      </pivotArea>
    </chartFormat>
    <chartFormat chart="1" format="52" series="1">
      <pivotArea type="data" outline="0" fieldPosition="0">
        <references count="2">
          <reference field="4294967294" count="1" selected="0">
            <x v="0"/>
          </reference>
          <reference field="1" count="1" selected="0">
            <x v="23"/>
          </reference>
        </references>
      </pivotArea>
    </chartFormat>
    <chartFormat chart="1" format="53" series="1">
      <pivotArea type="data" outline="0" fieldPosition="0">
        <references count="2">
          <reference field="4294967294" count="1" selected="0">
            <x v="0"/>
          </reference>
          <reference field="1" count="1" selected="0">
            <x v="24"/>
          </reference>
        </references>
      </pivotArea>
    </chartFormat>
    <chartFormat chart="1" format="54" series="1">
      <pivotArea type="data" outline="0" fieldPosition="0">
        <references count="2">
          <reference field="4294967294" count="1" selected="0">
            <x v="0"/>
          </reference>
          <reference field="1" count="1" selected="0">
            <x v="25"/>
          </reference>
        </references>
      </pivotArea>
    </chartFormat>
    <chartFormat chart="1" format="55" series="1">
      <pivotArea type="data" outline="0" fieldPosition="0">
        <references count="2">
          <reference field="4294967294" count="1" selected="0">
            <x v="0"/>
          </reference>
          <reference field="1" count="1" selected="0">
            <x v="26"/>
          </reference>
        </references>
      </pivotArea>
    </chartFormat>
    <chartFormat chart="1" format="56" series="1">
      <pivotArea type="data" outline="0" fieldPosition="0">
        <references count="2">
          <reference field="4294967294" count="1" selected="0">
            <x v="0"/>
          </reference>
          <reference field="1" count="1" selected="0">
            <x v="27"/>
          </reference>
        </references>
      </pivotArea>
    </chartFormat>
    <chartFormat chart="1" format="57" series="1">
      <pivotArea type="data" outline="0" fieldPosition="0">
        <references count="2">
          <reference field="4294967294" count="1" selected="0">
            <x v="0"/>
          </reference>
          <reference field="1" count="1" selected="0">
            <x v="28"/>
          </reference>
        </references>
      </pivotArea>
    </chartFormat>
    <chartFormat chart="2" format="58" series="1">
      <pivotArea type="data" outline="0" fieldPosition="0">
        <references count="2">
          <reference field="4294967294" count="1" selected="0">
            <x v="0"/>
          </reference>
          <reference field="1" count="1" selected="0">
            <x v="0"/>
          </reference>
        </references>
      </pivotArea>
    </chartFormat>
    <chartFormat chart="2" format="59" series="1">
      <pivotArea type="data" outline="0" fieldPosition="0">
        <references count="2">
          <reference field="4294967294" count="1" selected="0">
            <x v="0"/>
          </reference>
          <reference field="1" count="1" selected="0">
            <x v="1"/>
          </reference>
        </references>
      </pivotArea>
    </chartFormat>
    <chartFormat chart="2" format="60" series="1">
      <pivotArea type="data" outline="0" fieldPosition="0">
        <references count="2">
          <reference field="4294967294" count="1" selected="0">
            <x v="0"/>
          </reference>
          <reference field="1" count="1" selected="0">
            <x v="2"/>
          </reference>
        </references>
      </pivotArea>
    </chartFormat>
    <chartFormat chart="2" format="61" series="1">
      <pivotArea type="data" outline="0" fieldPosition="0">
        <references count="2">
          <reference field="4294967294" count="1" selected="0">
            <x v="0"/>
          </reference>
          <reference field="1" count="1" selected="0">
            <x v="3"/>
          </reference>
        </references>
      </pivotArea>
    </chartFormat>
    <chartFormat chart="2" format="62" series="1">
      <pivotArea type="data" outline="0" fieldPosition="0">
        <references count="2">
          <reference field="4294967294" count="1" selected="0">
            <x v="0"/>
          </reference>
          <reference field="1" count="1" selected="0">
            <x v="4"/>
          </reference>
        </references>
      </pivotArea>
    </chartFormat>
    <chartFormat chart="2" format="63" series="1">
      <pivotArea type="data" outline="0" fieldPosition="0">
        <references count="2">
          <reference field="4294967294" count="1" selected="0">
            <x v="0"/>
          </reference>
          <reference field="1" count="1" selected="0">
            <x v="5"/>
          </reference>
        </references>
      </pivotArea>
    </chartFormat>
    <chartFormat chart="2" format="64" series="1">
      <pivotArea type="data" outline="0" fieldPosition="0">
        <references count="2">
          <reference field="4294967294" count="1" selected="0">
            <x v="0"/>
          </reference>
          <reference field="1" count="1" selected="0">
            <x v="6"/>
          </reference>
        </references>
      </pivotArea>
    </chartFormat>
    <chartFormat chart="2" format="65" series="1">
      <pivotArea type="data" outline="0" fieldPosition="0">
        <references count="2">
          <reference field="4294967294" count="1" selected="0">
            <x v="0"/>
          </reference>
          <reference field="1" count="1" selected="0">
            <x v="7"/>
          </reference>
        </references>
      </pivotArea>
    </chartFormat>
    <chartFormat chart="2" format="66" series="1">
      <pivotArea type="data" outline="0" fieldPosition="0">
        <references count="2">
          <reference field="4294967294" count="1" selected="0">
            <x v="0"/>
          </reference>
          <reference field="1" count="1" selected="0">
            <x v="8"/>
          </reference>
        </references>
      </pivotArea>
    </chartFormat>
    <chartFormat chart="2" format="67" series="1">
      <pivotArea type="data" outline="0" fieldPosition="0">
        <references count="2">
          <reference field="4294967294" count="1" selected="0">
            <x v="0"/>
          </reference>
          <reference field="1" count="1" selected="0">
            <x v="9"/>
          </reference>
        </references>
      </pivotArea>
    </chartFormat>
    <chartFormat chart="2" format="68" series="1">
      <pivotArea type="data" outline="0" fieldPosition="0">
        <references count="2">
          <reference field="4294967294" count="1" selected="0">
            <x v="0"/>
          </reference>
          <reference field="1" count="1" selected="0">
            <x v="10"/>
          </reference>
        </references>
      </pivotArea>
    </chartFormat>
    <chartFormat chart="2" format="69" series="1">
      <pivotArea type="data" outline="0" fieldPosition="0">
        <references count="2">
          <reference field="4294967294" count="1" selected="0">
            <x v="0"/>
          </reference>
          <reference field="1" count="1" selected="0">
            <x v="11"/>
          </reference>
        </references>
      </pivotArea>
    </chartFormat>
    <chartFormat chart="2" format="70" series="1">
      <pivotArea type="data" outline="0" fieldPosition="0">
        <references count="2">
          <reference field="4294967294" count="1" selected="0">
            <x v="0"/>
          </reference>
          <reference field="1" count="1" selected="0">
            <x v="12"/>
          </reference>
        </references>
      </pivotArea>
    </chartFormat>
    <chartFormat chart="2" format="71" series="1">
      <pivotArea type="data" outline="0" fieldPosition="0">
        <references count="2">
          <reference field="4294967294" count="1" selected="0">
            <x v="0"/>
          </reference>
          <reference field="1" count="1" selected="0">
            <x v="13"/>
          </reference>
        </references>
      </pivotArea>
    </chartFormat>
    <chartFormat chart="2" format="72" series="1">
      <pivotArea type="data" outline="0" fieldPosition="0">
        <references count="2">
          <reference field="4294967294" count="1" selected="0">
            <x v="0"/>
          </reference>
          <reference field="1" count="1" selected="0">
            <x v="14"/>
          </reference>
        </references>
      </pivotArea>
    </chartFormat>
    <chartFormat chart="2" format="73" series="1">
      <pivotArea type="data" outline="0" fieldPosition="0">
        <references count="2">
          <reference field="4294967294" count="1" selected="0">
            <x v="0"/>
          </reference>
          <reference field="1" count="1" selected="0">
            <x v="15"/>
          </reference>
        </references>
      </pivotArea>
    </chartFormat>
    <chartFormat chart="2" format="74" series="1">
      <pivotArea type="data" outline="0" fieldPosition="0">
        <references count="2">
          <reference field="4294967294" count="1" selected="0">
            <x v="0"/>
          </reference>
          <reference field="1" count="1" selected="0">
            <x v="16"/>
          </reference>
        </references>
      </pivotArea>
    </chartFormat>
    <chartFormat chart="2" format="75" series="1">
      <pivotArea type="data" outline="0" fieldPosition="0">
        <references count="2">
          <reference field="4294967294" count="1" selected="0">
            <x v="0"/>
          </reference>
          <reference field="1" count="1" selected="0">
            <x v="17"/>
          </reference>
        </references>
      </pivotArea>
    </chartFormat>
    <chartFormat chart="2" format="76" series="1">
      <pivotArea type="data" outline="0" fieldPosition="0">
        <references count="2">
          <reference field="4294967294" count="1" selected="0">
            <x v="0"/>
          </reference>
          <reference field="1" count="1" selected="0">
            <x v="18"/>
          </reference>
        </references>
      </pivotArea>
    </chartFormat>
    <chartFormat chart="2" format="77" series="1">
      <pivotArea type="data" outline="0" fieldPosition="0">
        <references count="2">
          <reference field="4294967294" count="1" selected="0">
            <x v="0"/>
          </reference>
          <reference field="1" count="1" selected="0">
            <x v="19"/>
          </reference>
        </references>
      </pivotArea>
    </chartFormat>
    <chartFormat chart="2" format="78" series="1">
      <pivotArea type="data" outline="0" fieldPosition="0">
        <references count="2">
          <reference field="4294967294" count="1" selected="0">
            <x v="0"/>
          </reference>
          <reference field="1" count="1" selected="0">
            <x v="20"/>
          </reference>
        </references>
      </pivotArea>
    </chartFormat>
    <chartFormat chart="2" format="79" series="1">
      <pivotArea type="data" outline="0" fieldPosition="0">
        <references count="2">
          <reference field="4294967294" count="1" selected="0">
            <x v="0"/>
          </reference>
          <reference field="1" count="1" selected="0">
            <x v="21"/>
          </reference>
        </references>
      </pivotArea>
    </chartFormat>
    <chartFormat chart="2" format="80" series="1">
      <pivotArea type="data" outline="0" fieldPosition="0">
        <references count="2">
          <reference field="4294967294" count="1" selected="0">
            <x v="0"/>
          </reference>
          <reference field="1" count="1" selected="0">
            <x v="22"/>
          </reference>
        </references>
      </pivotArea>
    </chartFormat>
    <chartFormat chart="2" format="81" series="1">
      <pivotArea type="data" outline="0" fieldPosition="0">
        <references count="2">
          <reference field="4294967294" count="1" selected="0">
            <x v="0"/>
          </reference>
          <reference field="1" count="1" selected="0">
            <x v="23"/>
          </reference>
        </references>
      </pivotArea>
    </chartFormat>
    <chartFormat chart="2" format="82" series="1">
      <pivotArea type="data" outline="0" fieldPosition="0">
        <references count="2">
          <reference field="4294967294" count="1" selected="0">
            <x v="0"/>
          </reference>
          <reference field="1" count="1" selected="0">
            <x v="24"/>
          </reference>
        </references>
      </pivotArea>
    </chartFormat>
    <chartFormat chart="2" format="83" series="1">
      <pivotArea type="data" outline="0" fieldPosition="0">
        <references count="2">
          <reference field="4294967294" count="1" selected="0">
            <x v="0"/>
          </reference>
          <reference field="1" count="1" selected="0">
            <x v="25"/>
          </reference>
        </references>
      </pivotArea>
    </chartFormat>
    <chartFormat chart="2" format="84" series="1">
      <pivotArea type="data" outline="0" fieldPosition="0">
        <references count="2">
          <reference field="4294967294" count="1" selected="0">
            <x v="0"/>
          </reference>
          <reference field="1" count="1" selected="0">
            <x v="26"/>
          </reference>
        </references>
      </pivotArea>
    </chartFormat>
    <chartFormat chart="2" format="85" series="1">
      <pivotArea type="data" outline="0" fieldPosition="0">
        <references count="2">
          <reference field="4294967294" count="1" selected="0">
            <x v="0"/>
          </reference>
          <reference field="1" count="1" selected="0">
            <x v="27"/>
          </reference>
        </references>
      </pivotArea>
    </chartFormat>
    <chartFormat chart="2" format="86" series="1">
      <pivotArea type="data" outline="0" fieldPosition="0">
        <references count="2">
          <reference field="4294967294" count="1" selected="0">
            <x v="0"/>
          </reference>
          <reference field="1" count="1" selected="0">
            <x v="2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F18DCA3-7CE4-4796-ABC1-8253290E0CFB}"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29" firstHeaderRow="0" firstDataRow="1" firstDataCol="1"/>
  <pivotFields count="21">
    <pivotField showAll="0"/>
    <pivotField showAll="0"/>
    <pivotField showAll="0"/>
    <pivotField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items count="6">
        <item x="0"/>
        <item x="1"/>
        <item x="2"/>
        <item x="3"/>
        <item x="4"/>
        <item t="default"/>
      </items>
    </pivotField>
    <pivotField showAll="0"/>
    <pivotField showAll="0"/>
    <pivotField showAll="0"/>
    <pivotField showAll="0"/>
    <pivotField dataField="1" showAll="0"/>
    <pivotField dataField="1" showAll="0"/>
    <pivotField dataField="1" showAll="0"/>
    <pivotField showAll="0">
      <items count="9">
        <item x="0"/>
        <item x="1"/>
        <item x="2"/>
        <item x="3"/>
        <item x="4"/>
        <item x="5"/>
        <item x="6"/>
        <item x="7"/>
        <item t="default"/>
      </items>
    </pivotField>
    <pivotField showAll="0"/>
    <pivotField showAll="0"/>
    <pivotField showAll="0"/>
    <pivotField showAll="0">
      <items count="6">
        <item x="2"/>
        <item x="3"/>
        <item x="1"/>
        <item x="0"/>
        <item x="4"/>
        <item t="default"/>
      </items>
    </pivotField>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name="Average of cnt" fld="15" subtotal="average" baseField="5" baseItem="0"/>
    <dataField name="Sum of casual" fld="13" baseField="0" baseItem="0"/>
    <dataField name="Sum of registered"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7794850-DA66-4EF5-AD25-0586359F5082}"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D9" firstHeaderRow="0" firstDataRow="1" firstDataCol="1"/>
  <pivotFields count="21">
    <pivotField showAll="0"/>
    <pivotField showAll="0"/>
    <pivotField showAll="0"/>
    <pivotField showAll="0"/>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axis="axisRow" showAll="0">
      <items count="6">
        <item x="0"/>
        <item x="1"/>
        <item x="2"/>
        <item x="3"/>
        <item x="4"/>
        <item t="default"/>
      </items>
    </pivotField>
    <pivotField showAll="0"/>
    <pivotField showAll="0"/>
    <pivotField showAll="0"/>
    <pivotField showAll="0"/>
    <pivotField dataField="1" showAll="0"/>
    <pivotField dataField="1" showAll="0"/>
    <pivotField dataField="1" showAll="0"/>
    <pivotField showAll="0">
      <items count="9">
        <item x="0"/>
        <item x="1"/>
        <item x="2"/>
        <item x="3"/>
        <item x="4"/>
        <item x="5"/>
        <item x="6"/>
        <item x="7"/>
        <item t="default"/>
      </items>
    </pivotField>
    <pivotField showAll="0"/>
    <pivotField showAll="0"/>
    <pivotField showAll="0"/>
    <pivotField showAll="0">
      <items count="6">
        <item x="2"/>
        <item x="3"/>
        <item x="1"/>
        <item x="0"/>
        <item x="4"/>
        <item t="default"/>
      </items>
    </pivotField>
  </pivotFields>
  <rowFields count="1">
    <field x="8"/>
  </rowFields>
  <rowItems count="6">
    <i>
      <x/>
    </i>
    <i>
      <x v="1"/>
    </i>
    <i>
      <x v="2"/>
    </i>
    <i>
      <x v="3"/>
    </i>
    <i>
      <x v="4"/>
    </i>
    <i t="grand">
      <x/>
    </i>
  </rowItems>
  <colFields count="1">
    <field x="-2"/>
  </colFields>
  <colItems count="3">
    <i>
      <x/>
    </i>
    <i i="1">
      <x v="1"/>
    </i>
    <i i="2">
      <x v="2"/>
    </i>
  </colItems>
  <dataFields count="3">
    <dataField name="Sum of casual" fld="13" baseField="0" baseItem="0"/>
    <dataField name="Sum of registered" fld="14" baseField="0" baseItem="0"/>
    <dataField name="Average of cnt" fld="15" subtotal="average" baseField="8" baseItem="0" numFmtId="2"/>
  </dataFields>
  <formats count="2">
    <format dxfId="9">
      <pivotArea outline="0" collapsedLevelsAreSubtotals="1" fieldPosition="0">
        <references count="1">
          <reference field="4294967294" count="1" selected="0">
            <x v="2"/>
          </reference>
        </references>
      </pivotArea>
    </format>
    <format dxfId="8">
      <pivotArea dataOnly="0" labelOnly="1" outline="0" fieldPosition="0">
        <references count="1">
          <reference field="4294967294" count="1">
            <x v="2"/>
          </reference>
        </references>
      </pivotArea>
    </format>
  </formats>
  <chartFormats count="2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2"/>
          </reference>
          <reference field="8"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2"/>
          </reference>
        </references>
      </pivotArea>
    </chartFormat>
    <chartFormat chart="8" format="11">
      <pivotArea type="data" outline="0" fieldPosition="0">
        <references count="2">
          <reference field="4294967294" count="1" selected="0">
            <x v="2"/>
          </reference>
          <reference field="8" count="1" selected="0">
            <x v="2"/>
          </reference>
        </references>
      </pivotArea>
    </chartFormat>
    <chartFormat chart="8" format="12">
      <pivotArea type="data" outline="0" fieldPosition="0">
        <references count="2">
          <reference field="4294967294" count="1" selected="0">
            <x v="2"/>
          </reference>
          <reference field="8" count="1" selected="0">
            <x v="3"/>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2"/>
          </reference>
        </references>
      </pivotArea>
    </chartFormat>
    <chartFormat chart="9" format="7">
      <pivotArea type="data" outline="0" fieldPosition="0">
        <references count="2">
          <reference field="4294967294" count="1" selected="0">
            <x v="2"/>
          </reference>
          <reference field="8"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2"/>
          </reference>
        </references>
      </pivotArea>
    </chartFormat>
    <chartFormat chart="10" format="11">
      <pivotArea type="data" outline="0" fieldPosition="0">
        <references count="2">
          <reference field="4294967294" count="1" selected="0">
            <x v="2"/>
          </reference>
          <reference field="8" count="1" selected="0">
            <x v="2"/>
          </reference>
        </references>
      </pivotArea>
    </chartFormat>
    <chartFormat chart="10" format="12">
      <pivotArea type="data" outline="0" fieldPosition="0">
        <references count="2">
          <reference field="4294967294" count="1" selected="0">
            <x v="2"/>
          </reference>
          <reference field="8" count="1" selected="0">
            <x v="0"/>
          </reference>
        </references>
      </pivotArea>
    </chartFormat>
    <chartFormat chart="0" format="4">
      <pivotArea type="data" outline="0" fieldPosition="0">
        <references count="2">
          <reference field="4294967294" count="1" selected="0">
            <x v="2"/>
          </reference>
          <reference field="8" count="1" selected="0">
            <x v="3"/>
          </reference>
        </references>
      </pivotArea>
    </chartFormat>
    <chartFormat chart="0" format="5">
      <pivotArea type="data" outline="0" fieldPosition="0">
        <references count="2">
          <reference field="4294967294" count="1" selected="0">
            <x v="1"/>
          </reference>
          <reference field="8" count="1" selected="0">
            <x v="2"/>
          </reference>
        </references>
      </pivotArea>
    </chartFormat>
    <chartFormat chart="0" format="6">
      <pivotArea type="data" outline="0" fieldPosition="0">
        <references count="2">
          <reference field="4294967294" count="1" selected="0">
            <x v="2"/>
          </reference>
          <reference field="8" count="1" selected="0">
            <x v="1"/>
          </reference>
        </references>
      </pivotArea>
    </chartFormat>
    <chartFormat chart="10" format="13">
      <pivotArea type="data" outline="0" fieldPosition="0">
        <references count="2">
          <reference field="4294967294" count="1" selected="0">
            <x v="2"/>
          </reference>
          <reference field="8" count="1" selected="0">
            <x v="3"/>
          </reference>
        </references>
      </pivotArea>
    </chartFormat>
    <chartFormat chart="10" format="14">
      <pivotArea type="data" outline="0" fieldPosition="0">
        <references count="2">
          <reference field="4294967294" count="1" selected="0">
            <x v="1"/>
          </reference>
          <reference field="8" count="1" selected="0">
            <x v="3"/>
          </reference>
        </references>
      </pivotArea>
    </chartFormat>
    <chartFormat chart="10" format="15">
      <pivotArea type="data" outline="0" fieldPosition="0">
        <references count="2">
          <reference field="4294967294" count="1" selected="0">
            <x v="1"/>
          </reference>
          <reference field="8" count="1" selected="0">
            <x v="2"/>
          </reference>
        </references>
      </pivotArea>
    </chartFormat>
    <chartFormat chart="10" format="16">
      <pivotArea type="data" outline="0" fieldPosition="0">
        <references count="2">
          <reference field="4294967294" count="1" selected="0">
            <x v="2"/>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A4BE17E-5CA9-4F43-9C28-E202386379B8}" name="PivotTable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F13" firstHeaderRow="1" firstDataRow="2" firstDataCol="1"/>
  <pivotFields count="21">
    <pivotField showAll="0"/>
    <pivotField showAll="0"/>
    <pivotField showAll="0">
      <items count="3">
        <item x="0"/>
        <item x="1"/>
        <item t="default"/>
      </items>
    </pivotField>
    <pivotField showAll="0"/>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dataField="1" showAll="0"/>
    <pivotField axis="axisRow" showAll="0">
      <items count="9">
        <item x="0"/>
        <item x="1"/>
        <item x="2"/>
        <item x="3"/>
        <item x="4"/>
        <item x="5"/>
        <item x="6"/>
        <item x="7"/>
        <item t="default"/>
      </items>
    </pivotField>
    <pivotField showAll="0"/>
    <pivotField showAll="0"/>
    <pivotField axis="axisCol" showAll="0">
      <items count="5">
        <item x="2"/>
        <item x="0"/>
        <item x="1"/>
        <item x="3"/>
        <item t="default"/>
      </items>
    </pivotField>
    <pivotField showAll="0">
      <items count="6">
        <item x="2"/>
        <item x="3"/>
        <item x="1"/>
        <item x="0"/>
        <item x="4"/>
        <item t="default"/>
      </items>
    </pivotField>
  </pivotFields>
  <rowFields count="1">
    <field x="16"/>
  </rowFields>
  <rowItems count="9">
    <i>
      <x/>
    </i>
    <i>
      <x v="1"/>
    </i>
    <i>
      <x v="2"/>
    </i>
    <i>
      <x v="3"/>
    </i>
    <i>
      <x v="4"/>
    </i>
    <i>
      <x v="5"/>
    </i>
    <i>
      <x v="6"/>
    </i>
    <i>
      <x v="7"/>
    </i>
    <i t="grand">
      <x/>
    </i>
  </rowItems>
  <colFields count="1">
    <field x="19"/>
  </colFields>
  <colItems count="5">
    <i>
      <x/>
    </i>
    <i>
      <x v="1"/>
    </i>
    <i>
      <x v="2"/>
    </i>
    <i>
      <x v="3"/>
    </i>
    <i t="grand">
      <x/>
    </i>
  </colItems>
  <dataFields count="1">
    <dataField name="Average of cnt" fld="15" subtotal="average" baseField="16" baseItem="0"/>
  </dataFields>
  <formats count="8">
    <format dxfId="7">
      <pivotArea collapsedLevelsAreSubtotals="1" fieldPosition="0">
        <references count="2">
          <reference field="16" count="1">
            <x v="0"/>
          </reference>
          <reference field="19" count="1" selected="0">
            <x v="1"/>
          </reference>
        </references>
      </pivotArea>
    </format>
    <format dxfId="6">
      <pivotArea outline="0" collapsedLevelsAreSubtotals="1" fieldPosition="0">
        <references count="1">
          <reference field="19" count="1" selected="0">
            <x v="0"/>
          </reference>
        </references>
      </pivotArea>
    </format>
    <format dxfId="5">
      <pivotArea field="19" type="button" dataOnly="0" labelOnly="1" outline="0" axis="axisCol" fieldPosition="0"/>
    </format>
    <format dxfId="4">
      <pivotArea dataOnly="0" labelOnly="1" fieldPosition="0">
        <references count="1">
          <reference field="19" count="1">
            <x v="0"/>
          </reference>
        </references>
      </pivotArea>
    </format>
    <format dxfId="3">
      <pivotArea outline="0" collapsedLevelsAreSubtotals="1" fieldPosition="0">
        <references count="1">
          <reference field="19" count="1" selected="0">
            <x v="1"/>
          </reference>
        </references>
      </pivotArea>
    </format>
    <format dxfId="2">
      <pivotArea type="topRight" dataOnly="0" labelOnly="1" outline="0" fieldPosition="0"/>
    </format>
    <format dxfId="1">
      <pivotArea dataOnly="0" labelOnly="1" fieldPosition="0">
        <references count="1">
          <reference field="19" count="1">
            <x v="1"/>
          </reference>
        </references>
      </pivotArea>
    </format>
    <format dxfId="0">
      <pivotArea outline="0" collapsedLevelsAreSubtotals="1" fieldPosition="0">
        <references count="1">
          <reference field="19" count="1" selected="0">
            <x v="2"/>
          </reference>
        </references>
      </pivotArea>
    </format>
  </formats>
  <chartFormats count="8">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3"/>
          </reference>
        </references>
      </pivotArea>
    </chartFormat>
    <chartFormat chart="2" format="9" series="1">
      <pivotArea type="data" outline="0" fieldPosition="0">
        <references count="2">
          <reference field="4294967294" count="1" selected="0">
            <x v="0"/>
          </reference>
          <reference field="19" count="1" selected="0">
            <x v="0"/>
          </reference>
        </references>
      </pivotArea>
    </chartFormat>
    <chartFormat chart="2" format="10" series="1">
      <pivotArea type="data" outline="0" fieldPosition="0">
        <references count="2">
          <reference field="4294967294" count="1" selected="0">
            <x v="0"/>
          </reference>
          <reference field="19" count="1" selected="0">
            <x v="1"/>
          </reference>
        </references>
      </pivotArea>
    </chartFormat>
    <chartFormat chart="2" format="11" series="1">
      <pivotArea type="data" outline="0" fieldPosition="0">
        <references count="2">
          <reference field="4294967294" count="1" selected="0">
            <x v="0"/>
          </reference>
          <reference field="19" count="1" selected="0">
            <x v="2"/>
          </reference>
        </references>
      </pivotArea>
    </chartFormat>
    <chartFormat chart="2" format="12"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1B26E89-C5CA-4FD6-AE7D-0C44CA59E761}"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66" firstHeaderRow="1" firstDataRow="1" firstDataCol="1"/>
  <pivotFields count="11">
    <pivotField showAll="0"/>
    <pivotField showAll="0"/>
    <pivotField showAll="0"/>
    <pivotField axis="axisRow" showAll="0">
      <items count="63">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2"/>
        <item x="4"/>
        <item x="5"/>
        <item x="1"/>
        <item x="0"/>
        <item x="7"/>
        <item x="3"/>
        <item x="9"/>
        <item x="8"/>
        <item x="50"/>
        <item x="43"/>
        <item x="10"/>
        <item x="11"/>
        <item x="61"/>
        <item t="default"/>
      </items>
    </pivotField>
    <pivotField showAll="0"/>
    <pivotField showAll="0"/>
    <pivotField showAll="0"/>
    <pivotField dataField="1" showAll="0"/>
    <pivotField showAll="0"/>
    <pivotField showAll="0"/>
    <pivotField showAll="0"/>
  </pivotFields>
  <rowFields count="1">
    <field x="3"/>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Sum of cnt"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43758D6-2C83-492D-9D95-9B8ED3879E18}"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34" firstHeaderRow="1" firstDataRow="1" firstDataCol="1"/>
  <pivotFields count="11">
    <pivotField showAll="0"/>
    <pivotField showAll="0"/>
    <pivotField axis="axisRow" showAll="0">
      <items count="31">
        <item x="27"/>
        <item x="28"/>
        <item x="25"/>
        <item x="26"/>
        <item x="21"/>
        <item x="22"/>
        <item x="23"/>
        <item x="14"/>
        <item x="15"/>
        <item x="13"/>
        <item x="19"/>
        <item x="16"/>
        <item x="17"/>
        <item x="12"/>
        <item x="11"/>
        <item x="10"/>
        <item x="18"/>
        <item x="2"/>
        <item x="1"/>
        <item x="0"/>
        <item x="24"/>
        <item x="20"/>
        <item x="5"/>
        <item x="3"/>
        <item x="4"/>
        <item x="9"/>
        <item x="6"/>
        <item x="8"/>
        <item x="7"/>
        <item x="29"/>
        <item t="default"/>
      </items>
    </pivotField>
    <pivotField showAll="0"/>
    <pivotField showAll="0"/>
    <pivotField showAll="0"/>
    <pivotField showAll="0"/>
    <pivotField dataField="1" showAll="0"/>
    <pivotField showAll="0">
      <items count="5">
        <item x="2"/>
        <item x="0"/>
        <item x="1"/>
        <item x="3"/>
        <item t="default"/>
      </items>
    </pivotField>
    <pivotField showAll="0"/>
    <pivotField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cnt"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B09D58F-D137-4A52-AF79-3ED2BA62782F}"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41" firstHeaderRow="1" firstDataRow="1" firstDataCol="1"/>
  <pivotFields count="14">
    <pivotField showAll="0"/>
    <pivotField showAll="0"/>
    <pivotField showAll="0"/>
    <pivotField showAll="0"/>
    <pivotField showAll="0"/>
    <pivotField showAll="0"/>
    <pivotField axis="axisRow" showAll="0">
      <items count="6">
        <item x="2"/>
        <item x="3"/>
        <item x="1"/>
        <item x="0"/>
        <item x="4"/>
        <item t="default"/>
      </items>
    </pivotField>
    <pivotField dataField="1" showAll="0"/>
    <pivotField showAll="0"/>
    <pivotField showAll="0"/>
    <pivotField axis="axisRow" showAll="0">
      <items count="9">
        <item x="0"/>
        <item x="1"/>
        <item x="2"/>
        <item x="3"/>
        <item x="4"/>
        <item x="6"/>
        <item x="5"/>
        <item x="7"/>
        <item t="default"/>
      </items>
    </pivotField>
    <pivotField showAll="0"/>
    <pivotField showAll="0"/>
    <pivotField showAll="0"/>
  </pivotFields>
  <rowFields count="2">
    <field x="10"/>
    <field x="6"/>
  </rowFields>
  <rowItems count="38">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v="4"/>
    </i>
    <i t="grand">
      <x/>
    </i>
  </rowItems>
  <colItems count="1">
    <i/>
  </colItems>
  <dataFields count="1">
    <dataField name="Count of Rash Hour" fld="7" subtotal="count"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21E66A2A-46CE-4E83-8F2C-B0E7ACAC936C}"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29" firstHeaderRow="1" firstDataRow="1" firstDataCol="1"/>
  <pivotFields count="14">
    <pivotField showAll="0"/>
    <pivotField showAll="0"/>
    <pivotField showAll="0"/>
    <pivotField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showAll="0"/>
    <pivotField dataField="1" showAll="0"/>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emp" fld="1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By_Name" xr10:uid="{8D269D1B-CD6F-4107-B4E6-BBBB747B311B}" sourceName="Weekday_By Name">
  <pivotTables>
    <pivotTable tabId="23" name="PivotTable6"/>
    <pivotTable tabId="20" name="PivotTable3"/>
    <pivotTable tabId="22" name="PivotTable5"/>
    <pivotTable tabId="21" name="PivotTable4"/>
  </pivotTables>
  <data>
    <tabular pivotCacheId="991079606">
      <items count="8">
        <i x="0" s="1"/>
        <i x="1" s="1"/>
        <i x="2" s="1"/>
        <i x="3" s="1"/>
        <i x="4" s="1"/>
        <i x="5" s="1"/>
        <i x="6"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020A5AF0-BA4A-4CD0-B0D9-38EFFC7ABB27}" sourceName="weathersit">
  <pivotTables>
    <pivotTable tabId="22" name="PivotTable5"/>
    <pivotTable tabId="20" name="PivotTable3"/>
    <pivotTable tabId="23" name="PivotTable6"/>
    <pivotTable tabId="21" name="PivotTable4"/>
  </pivotTables>
  <data>
    <tabular pivotCacheId="991079606">
      <items count="5">
        <i x="0" s="1"/>
        <i x="1" s="1"/>
        <i x="2"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AD80D114-4DD0-4DBA-9C81-07A2FD650665}" sourceName="hr">
  <pivotTables>
    <pivotTable tabId="21" name="PivotTable4"/>
    <pivotTable tabId="20" name="PivotTable3"/>
    <pivotTable tabId="22" name="PivotTable5"/>
    <pivotTable tabId="23" name="PivotTable6"/>
  </pivotTables>
  <data>
    <tabular pivotCacheId="991079606">
      <items count="25">
        <i x="0" s="1"/>
        <i x="1" s="1"/>
        <i x="2" s="1"/>
        <i x="3" s="1"/>
        <i x="4" s="1"/>
        <i x="5" s="1"/>
        <i x="6" s="1"/>
        <i x="7" s="1"/>
        <i x="8" s="1"/>
        <i x="9" s="1"/>
        <i x="10" s="1"/>
        <i x="11" s="1"/>
        <i x="12" s="1"/>
        <i x="13" s="1"/>
        <i x="14" s="1"/>
        <i x="15" s="1"/>
        <i x="16" s="1"/>
        <i x="17" s="1"/>
        <i x="18" s="1"/>
        <i x="19" s="1"/>
        <i x="20" s="1"/>
        <i x="21" s="1"/>
        <i x="22" s="1"/>
        <i x="23" s="1"/>
        <i x="2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s_of_Day" xr10:uid="{A85325C8-B976-4D13-978E-093E7A573A18}" sourceName="Times of Day">
  <pivotTables>
    <pivotTable tabId="20" name="PivotTable3"/>
    <pivotTable tabId="22" name="PivotTable5"/>
    <pivotTable tabId="23" name="PivotTable6"/>
    <pivotTable tabId="21" name="PivotTable4"/>
  </pivotTables>
  <data>
    <tabular pivotCacheId="991079606">
      <items count="5">
        <i x="2" s="1"/>
        <i x="3" s="1"/>
        <i x="1" s="1"/>
        <i x="0"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0E670F5E-1D91-4731-8D76-E8F04CD8F624}" sourceName="Weather">
  <pivotTables>
    <pivotTable tabId="34" name="PivotTable5"/>
    <pivotTable tabId="30" name="PivotTable1"/>
    <pivotTable tabId="31" name="PivotTable2"/>
    <pivotTable tabId="32" name="PivotTable3"/>
    <pivotTable tabId="36" name="PivotTable1"/>
    <pivotTable tabId="39" name="PivotTable1"/>
    <pivotTable tabId="41" name="PivotTable2"/>
    <pivotTable tabId="46" name="PivotTable6"/>
    <pivotTable tabId="40" name="PivotTable1"/>
    <pivotTable tabId="42" name="PivotTable3"/>
    <pivotTable tabId="38" name="PivotTable3"/>
  </pivotTables>
  <data>
    <tabular pivotCacheId="1172263388">
      <items count="5">
        <i x="2" s="1"/>
        <i x="0" s="1"/>
        <i x="1" s="1"/>
        <i x="3" s="1"/>
        <i x="4"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By_Name1" xr10:uid="{DDB39AB0-FCC9-47B7-B136-68FD3FD7206F}" sourceName="Weekday_By Name">
  <pivotTables>
    <pivotTable tabId="34" name="PivotTable5"/>
    <pivotTable tabId="30" name="PivotTable1"/>
    <pivotTable tabId="31" name="PivotTable2"/>
    <pivotTable tabId="32" name="PivotTable3"/>
    <pivotTable tabId="36" name="PivotTable1"/>
    <pivotTable tabId="39" name="PivotTable1"/>
    <pivotTable tabId="41" name="PivotTable2"/>
    <pivotTable tabId="46" name="PivotTable6"/>
    <pivotTable tabId="40" name="PivotTable1"/>
    <pivotTable tabId="42" name="PivotTable3"/>
    <pivotTable tabId="38" name="PivotTable3"/>
    <pivotTable tabId="37" name="PivotTable2"/>
  </pivotTables>
  <data>
    <tabular pivotCacheId="1172263388">
      <items count="8">
        <i x="0" s="1"/>
        <i x="1" s="1"/>
        <i x="2" s="1"/>
        <i x="3" s="1"/>
        <i x="4" s="1"/>
        <i x="5" s="1"/>
        <i x="6" s="1"/>
        <i x="7"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mand_Category" xr10:uid="{8F9617CC-8131-453E-A010-F39F3B3915BC}" sourceName="Demand Category">
  <pivotTables>
    <pivotTable tabId="34" name="PivotTable5"/>
    <pivotTable tabId="30" name="PivotTable1"/>
    <pivotTable tabId="31" name="PivotTable2"/>
    <pivotTable tabId="32" name="PivotTable3"/>
    <pivotTable tabId="36" name="PivotTable1"/>
    <pivotTable tabId="39" name="PivotTable1"/>
    <pivotTable tabId="41" name="PivotTable2"/>
    <pivotTable tabId="46" name="PivotTable6"/>
    <pivotTable tabId="40" name="PivotTable1"/>
    <pivotTable tabId="42" name="PivotTable3"/>
    <pivotTable tabId="37" name="PivotTable2"/>
    <pivotTable tabId="38" name="PivotTable3"/>
  </pivotTables>
  <data>
    <tabular pivotCacheId="1172263388">
      <items count="4">
        <i x="2" s="1"/>
        <i x="0" s="1"/>
        <i x="1" s="1"/>
        <i x="3"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sh_Hour" xr10:uid="{55F8DE69-5DCE-444E-B570-B8C355E8FC12}" sourceName="Rash Hour">
  <pivotTables>
    <pivotTable tabId="34" name="PivotTable5"/>
    <pivotTable tabId="30" name="PivotTable1"/>
    <pivotTable tabId="31" name="PivotTable2"/>
    <pivotTable tabId="32" name="PivotTable3"/>
    <pivotTable tabId="36" name="PivotTable1"/>
    <pivotTable tabId="39" name="PivotTable1"/>
    <pivotTable tabId="41" name="PivotTable2"/>
    <pivotTable tabId="46" name="PivotTable6"/>
    <pivotTable tabId="40" name="PivotTable1"/>
    <pivotTable tabId="42" name="PivotTable3"/>
    <pivotTable tabId="38" name="PivotTable3"/>
    <pivotTable tabId="37" name="PivotTable2"/>
  </pivotTables>
  <data>
    <tabular pivotCacheId="1172263388">
      <items count="3">
        <i x="0" s="1"/>
        <i x="1" s="1"/>
        <i x="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s_of_Day1" xr10:uid="{DC361E4F-3415-46F3-9894-FE063C301428}" sourceName="Times of Day">
  <pivotTables>
    <pivotTable tabId="34" name="PivotTable5"/>
    <pivotTable tabId="30" name="PivotTable1"/>
    <pivotTable tabId="31" name="PivotTable2"/>
    <pivotTable tabId="32" name="PivotTable3"/>
    <pivotTable tabId="36" name="PivotTable1"/>
    <pivotTable tabId="39" name="PivotTable1"/>
    <pivotTable tabId="41" name="PivotTable2"/>
    <pivotTable tabId="46" name="PivotTable6"/>
    <pivotTable tabId="40" name="PivotTable1"/>
    <pivotTable tabId="42" name="PivotTable3"/>
    <pivotTable tabId="38" name="PivotTable3"/>
    <pivotTable tabId="37" name="PivotTable2"/>
  </pivotTables>
  <data>
    <tabular pivotCacheId="1172263388">
      <items count="5">
        <i x="2" s="1"/>
        <i x="3" s="1"/>
        <i x="1" s="1"/>
        <i x="0"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xr10:uid="{990D8E27-822E-4F64-B58C-10673B0E1D9B}" cache="Slicer_Weather" caption="Weather" columnCount="3" showCaption="0" style="SlicerStyleDark6" rowHeight="241300"/>
  <slicer name="Weekday_By Name 1" xr10:uid="{772AAB59-C75F-4E4E-BCC5-A6C2FE670D81}" cache="Slicer_Weekday_By_Name1" caption="Weekday" columnCount="3" showCaption="0" style="SlicerStyleDark6" rowHeight="241300"/>
  <slicer name="Demand Category" xr10:uid="{17DC79CE-E6CF-495F-B395-0DFFDAD3C992}" cache="Slicer_Demand_Category" caption="Demand Category" columnCount="3" showCaption="0" style="SlicerStyleDark6" rowHeight="241300"/>
  <slicer name="Rash Hour" xr10:uid="{20434729-5D6D-4493-A001-04EA0F873AD7}" cache="Slicer_Rash_Hour" caption="Rush Hour" columnCount="3" showCaption="0" style="SlicerStyleDark6" rowHeight="241300"/>
  <slicer name="Times of Day 1" xr10:uid="{0C1071CF-1715-4504-B8C1-6A731F0B440F}" cache="Slicer_Times_of_Day1" caption="Times of Day" columnCount="3" showCaption="0"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_By Name" xr10:uid="{81F81E56-36AC-45F2-AFD1-5A43784266D2}" cache="Slicer_Weekday_By_Name" caption="Weekday_By Name" rowHeight="241300"/>
  <slicer name="weathersit" xr10:uid="{DA311B0C-E843-4330-A841-F08E75F868E2}" cache="Slicer_weathersit" caption="weathersit" startItem="2" rowHeight="241300"/>
  <slicer name="hr" xr10:uid="{403C3A31-14A8-4DB8-8955-E84FD9BAEFD8}" cache="Slicer_hr" caption="hr" rowHeight="241300"/>
  <slicer name="Times of Day" xr10:uid="{020CBB5F-8AE5-42C6-A712-8B20F102EC12}" cache="Slicer_Times_of_Day" caption="Times of Da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4B9FE3-33CE-4B5F-B503-10CB5C150699}" name="Table1" displayName="Table1" ref="A1:E53" totalsRowShown="0">
  <autoFilter ref="A1:E53" xr:uid="{B24B9FE3-33CE-4B5F-B503-10CB5C150699}"/>
  <tableColumns count="5">
    <tableColumn id="1" xr3:uid="{BAA0B95A-9AD4-415E-8636-AFC4A24B63D6}" name="Date" dataDxfId="37"/>
    <tableColumn id="2" xr3:uid="{CBB41621-CA42-41AF-8319-ADE9A6E13885}" name="Cnt"/>
    <tableColumn id="3" xr3:uid="{DA01F656-2166-4A18-B991-E058B8749AA2}" name="Forecast(Cnt)" dataDxfId="36">
      <calculatedColumnFormula>_xlfn.FORECAST.ETS(A2,$B$2:$B$46,$A$2:$A$46,1,1)</calculatedColumnFormula>
    </tableColumn>
    <tableColumn id="4" xr3:uid="{E8A85049-3052-449D-8F58-401AABAFD753}" name="Lower Confidence Bound(Cnt)" dataDxfId="35">
      <calculatedColumnFormula>C2-_xlfn.FORECAST.ETS.CONFINT(A2,$B$2:$B$46,$A$2:$A$46,0.95,1,1)</calculatedColumnFormula>
    </tableColumn>
    <tableColumn id="5" xr3:uid="{D5D1FCBC-D003-4814-8BAC-6FAD84B15BAA}" name="Upper Confidence Bound(Cnt)" dataDxfId="34">
      <calculatedColumnFormula>C2+_xlfn.FORECAST.ETS.CONFINT(A2,$B$2:$B$46,$A$2:$A$46,0.95,1,1)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0D1A18-9234-4CD1-A5F7-1BAEE5301919}" name="Table2" displayName="Table2" ref="A1:W1001" totalsRowShown="0" headerRowDxfId="33" dataDxfId="32" tableBorderDxfId="31">
  <autoFilter ref="A1:W1001" xr:uid="{DA0D1A18-9234-4CD1-A5F7-1BAEE5301919}"/>
  <tableColumns count="23">
    <tableColumn id="1" xr3:uid="{98DCE3C5-2F02-471D-A15E-7F62498832CF}" name="instant" dataDxfId="30"/>
    <tableColumn id="2" xr3:uid="{595F1178-CB92-4208-B61A-3634C71FDE11}" name="dteday" dataDxfId="29"/>
    <tableColumn id="3" xr3:uid="{9FF34C2F-BDD8-4BBF-AFFF-20EE8EA78CBB}" name="season" dataDxfId="28"/>
    <tableColumn id="4" xr3:uid="{2000382D-BEAA-48A5-9D09-E93879F6CC41}" name="yr" dataDxfId="27"/>
    <tableColumn id="5" xr3:uid="{4B6071A4-B87D-4EB9-ABDE-14D97D6A8A2B}" name="mnth" dataDxfId="26"/>
    <tableColumn id="6" xr3:uid="{596C5F0D-FB4A-4253-806E-FC3CF161126C}" name="hr" dataDxfId="25"/>
    <tableColumn id="7" xr3:uid="{2F2B4A6F-07C9-4E13-95F6-1603E97300A4}" name="holiday" dataDxfId="24"/>
    <tableColumn id="8" xr3:uid="{1997266E-26E3-41B3-BA3F-EB0586D2E995}" name="weekday" dataDxfId="23"/>
    <tableColumn id="9" xr3:uid="{032D46FB-10D9-48D8-94AD-6C3869E2DB72}" name="weathersit" dataDxfId="22"/>
    <tableColumn id="10" xr3:uid="{38D91BD3-2BAF-406E-B858-C703BC33A634}" name="temp" dataDxfId="21"/>
    <tableColumn id="11" xr3:uid="{77B670BC-DD69-40B3-9B6F-08E3352ED882}" name="atemp" dataDxfId="20"/>
    <tableColumn id="12" xr3:uid="{AD10D809-D296-414B-A27F-44C192FB2FF4}" name="hum" dataDxfId="19"/>
    <tableColumn id="13" xr3:uid="{BC1573AE-919B-4084-A907-F7026F00CA89}" name="windspeed" dataDxfId="18"/>
    <tableColumn id="14" xr3:uid="{0EC822F2-FEFE-44F3-9B60-DC5B6CA7926D}" name="casual" dataDxfId="17"/>
    <tableColumn id="15" xr3:uid="{E59353AD-467F-47F2-8058-273FDFC85969}" name="registered" dataDxfId="16"/>
    <tableColumn id="16" xr3:uid="{C254840F-05F1-4612-84BD-30984D882B78}" name="cnt" dataDxfId="15"/>
    <tableColumn id="17" xr3:uid="{B0790BFC-4B8B-4BA1-B6C8-51B615C13DFB}" name="Weekday_By Name"/>
    <tableColumn id="18" xr3:uid="{26854EF0-A8EE-46B6-9141-EEB84617ECAA}" name="Weather"/>
    <tableColumn id="19" xr3:uid="{588A819B-130C-4357-A718-F56E81C77EB8}" name="Rash Hour" dataDxfId="14">
      <calculatedColumnFormula>IF(OR(AND(F2&gt;=7,F2&lt;=9),AND(F2&gt;=17,F2&lt;=19)),"Rush Hour","Normal")</calculatedColumnFormula>
    </tableColumn>
    <tableColumn id="20" xr3:uid="{CD27454E-8A79-4495-8A07-62D4613F1089}" name="Demand Category" dataDxfId="13">
      <calculatedColumnFormula>IF(P2&gt;150,"High",IF(P2&gt;50,"Medium","Low"))</calculatedColumnFormula>
    </tableColumn>
    <tableColumn id="21" xr3:uid="{5E48A8AD-8B26-4497-A6AF-FC6864896535}" name="Times of Day" dataDxfId="12">
      <calculatedColumnFormula>IF(F2&lt;6,"Night", IF(F2&lt;12,"Morning", IF(F2&lt;18,"Afternoon","Evening")))</calculatedColumnFormula>
    </tableColumn>
    <tableColumn id="22" xr3:uid="{00285EB7-3B7A-44F6-BEE2-475E49BE3F09}" name="Temp Band" dataDxfId="11">
      <calculatedColumnFormula>IF(J2&lt;0.1,"Freezing (0-10%)",
 IF(J2&lt;0.2,"Very Cold (10-20%)",
 IF(J2&lt;0.3,"Cold (20-30%)",
 IF(J2&lt;0.4,"Mild (30-40%)",
 IF(J2&lt;0.5,"Warm (40-50%)",
 "Hot (50%+)")))))</calculatedColumnFormula>
    </tableColumn>
    <tableColumn id="23" xr3:uid="{527E68D4-9028-4125-AB14-40514F907E2D}" name="Detection(surprisingly high or low)" dataDxfId="10">
      <calculatedColumnFormula>IF(ABS(P2-AVERAGE($P$2:$P$1001))&gt;2*STDEV($P$2:$P$1001),IF(P2&gt;AVERAGE($P$2:$P$1001),"⬆ Spike","⬇ Drop"),  "Normal")</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4.bin"/><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5.bin"/><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7.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8.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19.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20.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21.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22.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ivotTable" Target="../pivotTables/pivotTable23.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ivotTable" Target="../pivotTables/pivotTable24.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ivotTable" Target="../pivotTables/pivotTable25.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ivotTable" Target="../pivotTables/pivotTable26.xml"/></Relationships>
</file>

<file path=xl/worksheets/_rels/sheet3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ivotTable" Target="../pivotTables/pivotTable27.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ivotTable" Target="../pivotTables/pivotTable28.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ivotTable" Target="../pivotTables/pivotTable29.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ivotTable" Target="../pivotTables/pivotTable30.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15DFE-9F61-499E-81D4-26EA85A6D6DC}">
  <sheetPr codeName="Sheet1"/>
  <dimension ref="A3:M30"/>
  <sheetViews>
    <sheetView topLeftCell="A4" workbookViewId="0">
      <selection activeCell="A4" sqref="A4:J28"/>
    </sheetView>
  </sheetViews>
  <sheetFormatPr defaultRowHeight="16.5"/>
  <cols>
    <col min="1" max="1" width="13" customWidth="1"/>
    <col min="2" max="2" width="16.25" customWidth="1"/>
    <col min="3" max="8" width="4.875" customWidth="1"/>
    <col min="9" max="9" width="7.25" customWidth="1"/>
    <col min="10" max="10" width="11.25" customWidth="1"/>
  </cols>
  <sheetData>
    <row r="3" spans="1:13">
      <c r="A3" s="25" t="s">
        <v>76</v>
      </c>
      <c r="B3" s="25" t="s">
        <v>116</v>
      </c>
    </row>
    <row r="4" spans="1:13">
      <c r="A4" s="25" t="s">
        <v>33</v>
      </c>
      <c r="B4">
        <v>0</v>
      </c>
      <c r="C4">
        <v>1</v>
      </c>
      <c r="D4">
        <v>2</v>
      </c>
      <c r="E4">
        <v>3</v>
      </c>
      <c r="F4">
        <v>4</v>
      </c>
      <c r="G4">
        <v>5</v>
      </c>
      <c r="H4">
        <v>6</v>
      </c>
      <c r="I4" t="s">
        <v>34</v>
      </c>
      <c r="J4" t="s">
        <v>35</v>
      </c>
    </row>
    <row r="5" spans="1:13">
      <c r="A5" s="26">
        <v>0</v>
      </c>
      <c r="B5" s="28">
        <v>214</v>
      </c>
      <c r="C5" s="28">
        <v>67</v>
      </c>
      <c r="D5" s="28">
        <v>44</v>
      </c>
      <c r="E5" s="28">
        <v>52</v>
      </c>
      <c r="F5" s="28">
        <v>59</v>
      </c>
      <c r="G5" s="28">
        <v>88</v>
      </c>
      <c r="H5" s="28">
        <v>179</v>
      </c>
      <c r="I5" s="28"/>
      <c r="J5" s="28">
        <v>703</v>
      </c>
    </row>
    <row r="6" spans="1:13">
      <c r="A6" s="26">
        <v>1</v>
      </c>
      <c r="B6" s="28">
        <v>162</v>
      </c>
      <c r="C6" s="28">
        <v>39</v>
      </c>
      <c r="D6" s="28">
        <v>17</v>
      </c>
      <c r="E6" s="28">
        <v>34</v>
      </c>
      <c r="F6" s="28">
        <v>23</v>
      </c>
      <c r="G6" s="28">
        <v>35</v>
      </c>
      <c r="H6" s="28">
        <v>150</v>
      </c>
      <c r="I6" s="28"/>
      <c r="J6" s="28">
        <v>460</v>
      </c>
    </row>
    <row r="7" spans="1:13">
      <c r="A7" s="26">
        <v>2</v>
      </c>
      <c r="B7" s="28">
        <v>105</v>
      </c>
      <c r="C7" s="28">
        <v>17</v>
      </c>
      <c r="D7" s="28">
        <v>10</v>
      </c>
      <c r="E7" s="28">
        <v>23</v>
      </c>
      <c r="F7" s="28">
        <v>11</v>
      </c>
      <c r="G7" s="28">
        <v>10</v>
      </c>
      <c r="H7" s="28">
        <v>118</v>
      </c>
      <c r="I7" s="28"/>
      <c r="J7" s="28">
        <v>294</v>
      </c>
    </row>
    <row r="8" spans="1:13">
      <c r="A8" s="26">
        <v>3</v>
      </c>
      <c r="B8" s="28">
        <v>63</v>
      </c>
      <c r="C8" s="28">
        <v>9</v>
      </c>
      <c r="D8" s="28">
        <v>3</v>
      </c>
      <c r="E8" s="28">
        <v>3</v>
      </c>
      <c r="F8" s="28">
        <v>5</v>
      </c>
      <c r="G8" s="28">
        <v>4</v>
      </c>
      <c r="H8" s="28">
        <v>64</v>
      </c>
      <c r="I8" s="28"/>
      <c r="J8" s="28">
        <v>151</v>
      </c>
    </row>
    <row r="9" spans="1:13">
      <c r="A9" s="26">
        <v>4</v>
      </c>
      <c r="B9" s="28">
        <v>10</v>
      </c>
      <c r="C9" s="28">
        <v>14</v>
      </c>
      <c r="D9" s="28">
        <v>6</v>
      </c>
      <c r="E9" s="28">
        <v>5</v>
      </c>
      <c r="F9" s="28">
        <v>7</v>
      </c>
      <c r="G9" s="28">
        <v>2</v>
      </c>
      <c r="H9" s="28">
        <v>25</v>
      </c>
      <c r="I9" s="28"/>
      <c r="J9" s="28">
        <v>69</v>
      </c>
    </row>
    <row r="10" spans="1:13">
      <c r="A10" s="26">
        <v>5</v>
      </c>
      <c r="B10" s="28">
        <v>10</v>
      </c>
      <c r="C10" s="28">
        <v>33</v>
      </c>
      <c r="D10" s="28">
        <v>24</v>
      </c>
      <c r="E10" s="28">
        <v>26</v>
      </c>
      <c r="F10" s="28">
        <v>21</v>
      </c>
      <c r="G10" s="28">
        <v>33</v>
      </c>
      <c r="H10" s="28">
        <v>17</v>
      </c>
      <c r="I10" s="28"/>
      <c r="J10" s="28">
        <v>164</v>
      </c>
    </row>
    <row r="11" spans="1:13">
      <c r="A11" s="26">
        <v>6</v>
      </c>
      <c r="B11" s="28">
        <v>11</v>
      </c>
      <c r="C11" s="28">
        <v>174</v>
      </c>
      <c r="D11" s="28">
        <v>160</v>
      </c>
      <c r="E11" s="28">
        <v>150</v>
      </c>
      <c r="F11" s="28">
        <v>164</v>
      </c>
      <c r="G11" s="28">
        <v>146</v>
      </c>
      <c r="H11" s="28">
        <v>17</v>
      </c>
      <c r="I11" s="28"/>
      <c r="J11" s="28">
        <v>822</v>
      </c>
    </row>
    <row r="12" spans="1:13">
      <c r="A12" s="26">
        <v>7</v>
      </c>
      <c r="B12" s="28">
        <v>26</v>
      </c>
      <c r="C12" s="28">
        <v>503</v>
      </c>
      <c r="D12" s="28">
        <v>453</v>
      </c>
      <c r="E12" s="28">
        <v>410</v>
      </c>
      <c r="F12" s="28">
        <v>454</v>
      </c>
      <c r="G12" s="28">
        <v>443</v>
      </c>
      <c r="H12" s="28">
        <v>50</v>
      </c>
      <c r="I12" s="28"/>
      <c r="J12" s="28">
        <v>2339</v>
      </c>
      <c r="M12" s="8"/>
    </row>
    <row r="13" spans="1:13">
      <c r="A13" s="26">
        <v>8</v>
      </c>
      <c r="B13" s="28">
        <v>102</v>
      </c>
      <c r="C13" s="28">
        <v>967</v>
      </c>
      <c r="D13" s="28">
        <v>1012</v>
      </c>
      <c r="E13" s="28">
        <v>946</v>
      </c>
      <c r="F13" s="28">
        <v>1036</v>
      </c>
      <c r="G13" s="28">
        <v>1178</v>
      </c>
      <c r="H13" s="28">
        <v>147</v>
      </c>
      <c r="I13" s="28"/>
      <c r="J13" s="28">
        <v>5388</v>
      </c>
      <c r="M13" s="33"/>
    </row>
    <row r="14" spans="1:13">
      <c r="A14" s="26">
        <v>9</v>
      </c>
      <c r="B14" s="28">
        <v>229</v>
      </c>
      <c r="C14" s="28">
        <v>561</v>
      </c>
      <c r="D14" s="28">
        <v>625</v>
      </c>
      <c r="E14" s="28">
        <v>609</v>
      </c>
      <c r="F14" s="28">
        <v>659</v>
      </c>
      <c r="G14" s="28">
        <v>785</v>
      </c>
      <c r="H14" s="28">
        <v>204</v>
      </c>
      <c r="I14" s="28"/>
      <c r="J14" s="28">
        <v>3672</v>
      </c>
    </row>
    <row r="15" spans="1:13">
      <c r="A15" s="26">
        <v>10</v>
      </c>
      <c r="B15" s="28">
        <v>497</v>
      </c>
      <c r="C15" s="28">
        <v>296</v>
      </c>
      <c r="D15" s="28">
        <v>246</v>
      </c>
      <c r="E15" s="28">
        <v>291</v>
      </c>
      <c r="F15" s="28">
        <v>227</v>
      </c>
      <c r="G15" s="28">
        <v>314</v>
      </c>
      <c r="H15" s="28">
        <v>382</v>
      </c>
      <c r="I15" s="28"/>
      <c r="J15" s="28">
        <v>2253</v>
      </c>
    </row>
    <row r="16" spans="1:13">
      <c r="A16" s="26">
        <v>11</v>
      </c>
      <c r="B16" s="28">
        <v>599</v>
      </c>
      <c r="C16" s="28">
        <v>286</v>
      </c>
      <c r="D16" s="28">
        <v>254</v>
      </c>
      <c r="E16" s="28">
        <v>267</v>
      </c>
      <c r="F16" s="28">
        <v>273</v>
      </c>
      <c r="G16" s="28">
        <v>337</v>
      </c>
      <c r="H16" s="28">
        <v>478</v>
      </c>
      <c r="I16" s="28"/>
      <c r="J16" s="28">
        <v>2494</v>
      </c>
    </row>
    <row r="17" spans="1:10">
      <c r="A17" s="26">
        <v>12</v>
      </c>
      <c r="B17" s="28">
        <v>819</v>
      </c>
      <c r="C17" s="28">
        <v>390</v>
      </c>
      <c r="D17" s="28">
        <v>364</v>
      </c>
      <c r="E17" s="28">
        <v>377</v>
      </c>
      <c r="F17" s="28">
        <v>358</v>
      </c>
      <c r="G17" s="28">
        <v>384</v>
      </c>
      <c r="H17" s="28">
        <v>591</v>
      </c>
      <c r="I17" s="28"/>
      <c r="J17" s="28">
        <v>3283</v>
      </c>
    </row>
    <row r="18" spans="1:10">
      <c r="A18" s="26">
        <v>13</v>
      </c>
      <c r="B18" s="28">
        <v>775</v>
      </c>
      <c r="C18" s="28">
        <v>386</v>
      </c>
      <c r="D18" s="28">
        <v>366</v>
      </c>
      <c r="E18" s="28">
        <v>389</v>
      </c>
      <c r="F18" s="28">
        <v>361</v>
      </c>
      <c r="G18" s="28">
        <v>446</v>
      </c>
      <c r="H18" s="28">
        <v>653</v>
      </c>
      <c r="I18" s="28"/>
      <c r="J18" s="28">
        <v>3376</v>
      </c>
    </row>
    <row r="19" spans="1:10">
      <c r="A19" s="26">
        <v>14</v>
      </c>
      <c r="B19" s="28">
        <v>776</v>
      </c>
      <c r="C19" s="28">
        <v>401</v>
      </c>
      <c r="D19" s="28">
        <v>340</v>
      </c>
      <c r="E19" s="28">
        <v>338</v>
      </c>
      <c r="F19" s="28">
        <v>288</v>
      </c>
      <c r="G19" s="28">
        <v>389</v>
      </c>
      <c r="H19" s="28">
        <v>668</v>
      </c>
      <c r="I19" s="28"/>
      <c r="J19" s="28">
        <v>3200</v>
      </c>
    </row>
    <row r="20" spans="1:10">
      <c r="A20" s="26">
        <v>15</v>
      </c>
      <c r="B20" s="28">
        <v>799</v>
      </c>
      <c r="C20" s="28">
        <v>361</v>
      </c>
      <c r="D20" s="28">
        <v>334</v>
      </c>
      <c r="E20" s="28">
        <v>376</v>
      </c>
      <c r="F20" s="28">
        <v>302</v>
      </c>
      <c r="G20" s="28">
        <v>410</v>
      </c>
      <c r="H20" s="28">
        <v>770</v>
      </c>
      <c r="I20" s="28"/>
      <c r="J20" s="28">
        <v>3352</v>
      </c>
    </row>
    <row r="21" spans="1:10">
      <c r="A21" s="26">
        <v>16</v>
      </c>
      <c r="B21" s="28">
        <v>746</v>
      </c>
      <c r="C21" s="28">
        <v>502</v>
      </c>
      <c r="D21" s="28">
        <v>483</v>
      </c>
      <c r="E21" s="28">
        <v>479</v>
      </c>
      <c r="F21" s="28">
        <v>437</v>
      </c>
      <c r="G21" s="28">
        <v>578</v>
      </c>
      <c r="H21" s="28">
        <v>703</v>
      </c>
      <c r="I21" s="28"/>
      <c r="J21" s="28">
        <v>3928</v>
      </c>
    </row>
    <row r="22" spans="1:10">
      <c r="A22" s="26">
        <v>17</v>
      </c>
      <c r="B22" s="28">
        <v>610</v>
      </c>
      <c r="C22" s="28">
        <v>967</v>
      </c>
      <c r="D22" s="28">
        <v>1047</v>
      </c>
      <c r="E22" s="28">
        <v>908</v>
      </c>
      <c r="F22" s="28">
        <v>973</v>
      </c>
      <c r="G22" s="28">
        <v>1072</v>
      </c>
      <c r="H22" s="28">
        <v>592</v>
      </c>
      <c r="I22" s="28"/>
      <c r="J22" s="28">
        <v>6169</v>
      </c>
    </row>
    <row r="23" spans="1:10">
      <c r="A23" s="26">
        <v>18</v>
      </c>
      <c r="B23" s="28">
        <v>455</v>
      </c>
      <c r="C23" s="28">
        <v>888</v>
      </c>
      <c r="D23" s="28">
        <v>955</v>
      </c>
      <c r="E23" s="28">
        <v>819</v>
      </c>
      <c r="F23" s="28">
        <v>903</v>
      </c>
      <c r="G23" s="28">
        <v>820</v>
      </c>
      <c r="H23" s="28">
        <v>443</v>
      </c>
      <c r="I23" s="28"/>
      <c r="J23" s="28">
        <v>5283</v>
      </c>
    </row>
    <row r="24" spans="1:10">
      <c r="A24" s="26">
        <v>19</v>
      </c>
      <c r="B24" s="28">
        <v>319</v>
      </c>
      <c r="C24" s="28">
        <v>610</v>
      </c>
      <c r="D24" s="28">
        <v>617</v>
      </c>
      <c r="E24" s="28">
        <v>506</v>
      </c>
      <c r="F24" s="28">
        <v>650</v>
      </c>
      <c r="G24" s="28">
        <v>576</v>
      </c>
      <c r="H24" s="28">
        <v>383</v>
      </c>
      <c r="I24" s="28"/>
      <c r="J24" s="28">
        <v>3661</v>
      </c>
    </row>
    <row r="25" spans="1:10">
      <c r="A25" s="26">
        <v>20</v>
      </c>
      <c r="B25" s="28">
        <v>258</v>
      </c>
      <c r="C25" s="28">
        <v>406</v>
      </c>
      <c r="D25" s="28">
        <v>418</v>
      </c>
      <c r="E25" s="28">
        <v>380</v>
      </c>
      <c r="F25" s="28">
        <v>524</v>
      </c>
      <c r="G25" s="28">
        <v>368</v>
      </c>
      <c r="H25" s="28">
        <v>302</v>
      </c>
      <c r="I25" s="28"/>
      <c r="J25" s="28">
        <v>2656</v>
      </c>
    </row>
    <row r="26" spans="1:10">
      <c r="A26" s="26">
        <v>21</v>
      </c>
      <c r="B26" s="28">
        <v>210</v>
      </c>
      <c r="C26" s="28">
        <v>310</v>
      </c>
      <c r="D26" s="28">
        <v>272</v>
      </c>
      <c r="E26" s="28">
        <v>305</v>
      </c>
      <c r="F26" s="28">
        <v>309</v>
      </c>
      <c r="G26" s="28">
        <v>280</v>
      </c>
      <c r="H26" s="28">
        <v>310</v>
      </c>
      <c r="I26" s="28"/>
      <c r="J26" s="28">
        <v>1996</v>
      </c>
    </row>
    <row r="27" spans="1:10">
      <c r="A27" s="26">
        <v>22</v>
      </c>
      <c r="B27" s="28">
        <v>192</v>
      </c>
      <c r="C27" s="28">
        <v>163</v>
      </c>
      <c r="D27" s="28">
        <v>215</v>
      </c>
      <c r="E27" s="28">
        <v>220</v>
      </c>
      <c r="F27" s="28">
        <v>257</v>
      </c>
      <c r="G27" s="28">
        <v>221</v>
      </c>
      <c r="H27" s="28">
        <v>240</v>
      </c>
      <c r="I27" s="28"/>
      <c r="J27" s="28">
        <v>1508</v>
      </c>
    </row>
    <row r="28" spans="1:10">
      <c r="A28" s="26">
        <v>23</v>
      </c>
      <c r="B28" s="28">
        <v>134</v>
      </c>
      <c r="C28" s="28">
        <v>100</v>
      </c>
      <c r="D28" s="28">
        <v>118</v>
      </c>
      <c r="E28" s="28">
        <v>136</v>
      </c>
      <c r="F28" s="28">
        <v>157</v>
      </c>
      <c r="G28" s="28">
        <v>176</v>
      </c>
      <c r="H28" s="28">
        <v>262</v>
      </c>
      <c r="I28" s="28"/>
      <c r="J28" s="28">
        <v>1083</v>
      </c>
    </row>
    <row r="29" spans="1:10">
      <c r="A29" s="26" t="s">
        <v>34</v>
      </c>
      <c r="B29" s="28"/>
      <c r="C29" s="28"/>
      <c r="D29" s="28"/>
      <c r="E29" s="28"/>
      <c r="F29" s="28"/>
      <c r="G29" s="28"/>
      <c r="H29" s="28"/>
      <c r="I29" s="28"/>
      <c r="J29" s="28"/>
    </row>
    <row r="30" spans="1:10">
      <c r="A30" s="26" t="s">
        <v>35</v>
      </c>
      <c r="B30" s="28">
        <v>8121</v>
      </c>
      <c r="C30" s="28">
        <v>8450</v>
      </c>
      <c r="D30" s="28">
        <v>8383</v>
      </c>
      <c r="E30" s="28">
        <v>8049</v>
      </c>
      <c r="F30" s="28">
        <v>8458</v>
      </c>
      <c r="G30" s="28">
        <v>9095</v>
      </c>
      <c r="H30" s="28">
        <v>7748</v>
      </c>
      <c r="I30" s="28"/>
      <c r="J30" s="28">
        <v>58304</v>
      </c>
    </row>
  </sheetData>
  <conditionalFormatting sqref="A5:J28">
    <cfRule type="colorScale" priority="2">
      <colorScale>
        <cfvo type="min"/>
        <cfvo type="percentile" val="50"/>
        <cfvo type="max"/>
        <color rgb="FFF8696B"/>
        <color rgb="FFFCFCFF"/>
        <color rgb="FF63BE7B"/>
      </colorScale>
    </cfRule>
  </conditionalFormatting>
  <conditionalFormatting sqref="A4:J28">
    <cfRule type="colorScale" priority="1">
      <colorScale>
        <cfvo type="min"/>
        <cfvo type="percentile" val="50"/>
        <cfvo type="max"/>
        <color rgb="FFF8696B"/>
        <color rgb="FFFCFCFF"/>
        <color rgb="FF63BE7B"/>
      </colorScale>
    </cfRule>
  </conditionalFormatting>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5E24-931C-4FEC-95D2-CA3967E03B71}">
  <sheetPr codeName="Sheet2"/>
  <dimension ref="A3:D10"/>
  <sheetViews>
    <sheetView workbookViewId="0">
      <selection activeCell="C30" sqref="C30"/>
    </sheetView>
  </sheetViews>
  <sheetFormatPr defaultRowHeight="16.5"/>
  <cols>
    <col min="1" max="1" width="17.875" customWidth="1"/>
    <col min="2" max="2" width="16.5" style="102" customWidth="1"/>
    <col min="3" max="3" width="20.375" style="102" customWidth="1"/>
    <col min="4" max="4" width="13.75" style="102" customWidth="1"/>
  </cols>
  <sheetData>
    <row r="3" spans="1:4">
      <c r="A3" s="25" t="s">
        <v>33</v>
      </c>
      <c r="B3" s="102" t="s">
        <v>113</v>
      </c>
      <c r="C3" s="102" t="s">
        <v>115</v>
      </c>
      <c r="D3" s="102" t="s">
        <v>111</v>
      </c>
    </row>
    <row r="4" spans="1:4">
      <c r="A4" s="26" t="s">
        <v>148</v>
      </c>
      <c r="B4" s="102">
        <v>4.5400457665903886</v>
      </c>
      <c r="C4" s="102">
        <v>55.455377574370708</v>
      </c>
      <c r="D4" s="102">
        <v>59.995423340961096</v>
      </c>
    </row>
    <row r="5" spans="1:4">
      <c r="A5" s="26" t="s">
        <v>149</v>
      </c>
      <c r="B5" s="102">
        <v>1.8627450980392157</v>
      </c>
      <c r="C5" s="102">
        <v>27.941176470588236</v>
      </c>
      <c r="D5" s="102">
        <v>29.803921568627452</v>
      </c>
    </row>
    <row r="6" spans="1:4">
      <c r="A6" s="26" t="s">
        <v>150</v>
      </c>
      <c r="B6" s="102">
        <v>13.971428571428572</v>
      </c>
      <c r="C6" s="102">
        <v>79.904761904761898</v>
      </c>
      <c r="D6" s="102">
        <v>93.876190476190473</v>
      </c>
    </row>
    <row r="7" spans="1:4">
      <c r="A7" s="26" t="s">
        <v>151</v>
      </c>
      <c r="B7" s="102">
        <v>2.3395721925133688</v>
      </c>
      <c r="C7" s="102">
        <v>47.783422459893046</v>
      </c>
      <c r="D7" s="102">
        <v>50.122994652406419</v>
      </c>
    </row>
    <row r="8" spans="1:4">
      <c r="A8" s="26" t="s">
        <v>152</v>
      </c>
      <c r="B8" s="102">
        <v>15.151515151515152</v>
      </c>
      <c r="C8" s="102">
        <v>44.333333333333336</v>
      </c>
      <c r="D8" s="102">
        <v>59.484848484848484</v>
      </c>
    </row>
    <row r="9" spans="1:4">
      <c r="A9" s="26" t="s">
        <v>34</v>
      </c>
    </row>
    <row r="10" spans="1:4">
      <c r="A10" s="26" t="s">
        <v>35</v>
      </c>
      <c r="B10" s="102">
        <v>4.9210000000000003</v>
      </c>
      <c r="C10" s="102">
        <v>53.383000000000003</v>
      </c>
      <c r="D10" s="102">
        <v>58.304000000000002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0CC1D-B135-46AB-855D-3B3EAAAB5216}">
  <dimension ref="A1:C54"/>
  <sheetViews>
    <sheetView topLeftCell="A37" workbookViewId="0">
      <selection activeCell="J57" sqref="J57"/>
    </sheetView>
  </sheetViews>
  <sheetFormatPr defaultRowHeight="16.5"/>
  <cols>
    <col min="1" max="1" width="13.125" bestFit="1" customWidth="1"/>
    <col min="2" max="2" width="10.625" bestFit="1" customWidth="1"/>
    <col min="3" max="3" width="20.125" bestFit="1" customWidth="1"/>
  </cols>
  <sheetData>
    <row r="1" spans="1:3">
      <c r="A1" s="25" t="s">
        <v>33</v>
      </c>
      <c r="B1" t="s">
        <v>225</v>
      </c>
      <c r="C1" t="s">
        <v>226</v>
      </c>
    </row>
    <row r="2" spans="1:3">
      <c r="A2" s="116" t="s">
        <v>173</v>
      </c>
      <c r="B2" s="28">
        <v>985</v>
      </c>
      <c r="C2" s="28"/>
    </row>
    <row r="3" spans="1:3">
      <c r="A3" s="116" t="s">
        <v>174</v>
      </c>
      <c r="B3" s="28">
        <v>801</v>
      </c>
      <c r="C3" s="28"/>
    </row>
    <row r="4" spans="1:3">
      <c r="A4" s="116" t="s">
        <v>175</v>
      </c>
      <c r="B4" s="28">
        <v>1349</v>
      </c>
      <c r="C4" s="28"/>
    </row>
    <row r="5" spans="1:3">
      <c r="A5" s="116" t="s">
        <v>176</v>
      </c>
      <c r="B5" s="28">
        <v>1562</v>
      </c>
      <c r="C5" s="28"/>
    </row>
    <row r="6" spans="1:3">
      <c r="A6" s="116" t="s">
        <v>177</v>
      </c>
      <c r="B6" s="28">
        <v>1600</v>
      </c>
      <c r="C6" s="28"/>
    </row>
    <row r="7" spans="1:3">
      <c r="A7" s="116" t="s">
        <v>178</v>
      </c>
      <c r="B7" s="28">
        <v>1606</v>
      </c>
      <c r="C7" s="28"/>
    </row>
    <row r="8" spans="1:3">
      <c r="A8" s="116" t="s">
        <v>179</v>
      </c>
      <c r="B8" s="28">
        <v>1510</v>
      </c>
      <c r="C8" s="28"/>
    </row>
    <row r="9" spans="1:3">
      <c r="A9" s="116" t="s">
        <v>180</v>
      </c>
      <c r="B9" s="28">
        <v>959</v>
      </c>
      <c r="C9" s="28"/>
    </row>
    <row r="10" spans="1:3">
      <c r="A10" s="116" t="s">
        <v>181</v>
      </c>
      <c r="B10" s="28">
        <v>822</v>
      </c>
      <c r="C10" s="28"/>
    </row>
    <row r="11" spans="1:3">
      <c r="A11" s="116" t="s">
        <v>182</v>
      </c>
      <c r="B11" s="28">
        <v>1321</v>
      </c>
      <c r="C11" s="28"/>
    </row>
    <row r="12" spans="1:3">
      <c r="A12" s="116" t="s">
        <v>183</v>
      </c>
      <c r="B12" s="28">
        <v>1263</v>
      </c>
      <c r="C12" s="28"/>
    </row>
    <row r="13" spans="1:3">
      <c r="A13" s="116" t="s">
        <v>184</v>
      </c>
      <c r="B13" s="28">
        <v>1162</v>
      </c>
      <c r="C13" s="28"/>
    </row>
    <row r="14" spans="1:3">
      <c r="A14" s="116" t="s">
        <v>185</v>
      </c>
      <c r="B14" s="28">
        <v>1406</v>
      </c>
      <c r="C14" s="28"/>
    </row>
    <row r="15" spans="1:3">
      <c r="A15" s="116" t="s">
        <v>186</v>
      </c>
      <c r="B15" s="28">
        <v>1421</v>
      </c>
      <c r="C15" s="28"/>
    </row>
    <row r="16" spans="1:3">
      <c r="A16" s="116" t="s">
        <v>187</v>
      </c>
      <c r="B16" s="28">
        <v>1248</v>
      </c>
      <c r="C16" s="28"/>
    </row>
    <row r="17" spans="1:3">
      <c r="A17" s="116" t="s">
        <v>188</v>
      </c>
      <c r="B17" s="28">
        <v>1204</v>
      </c>
      <c r="C17" s="28"/>
    </row>
    <row r="18" spans="1:3">
      <c r="A18" s="116" t="s">
        <v>189</v>
      </c>
      <c r="B18" s="28">
        <v>1000</v>
      </c>
      <c r="C18" s="28"/>
    </row>
    <row r="19" spans="1:3">
      <c r="A19" s="116" t="s">
        <v>190</v>
      </c>
      <c r="B19" s="28">
        <v>683</v>
      </c>
      <c r="C19" s="28"/>
    </row>
    <row r="20" spans="1:3">
      <c r="A20" s="116" t="s">
        <v>191</v>
      </c>
      <c r="B20" s="28">
        <v>1650</v>
      </c>
      <c r="C20" s="28"/>
    </row>
    <row r="21" spans="1:3">
      <c r="A21" s="116" t="s">
        <v>192</v>
      </c>
      <c r="B21" s="28">
        <v>1927</v>
      </c>
      <c r="C21" s="28"/>
    </row>
    <row r="22" spans="1:3">
      <c r="A22" s="116" t="s">
        <v>193</v>
      </c>
      <c r="B22" s="28">
        <v>1543</v>
      </c>
      <c r="C22" s="28"/>
    </row>
    <row r="23" spans="1:3">
      <c r="A23" s="116" t="s">
        <v>194</v>
      </c>
      <c r="B23" s="28">
        <v>981</v>
      </c>
      <c r="C23" s="28"/>
    </row>
    <row r="24" spans="1:3">
      <c r="A24" s="116" t="s">
        <v>195</v>
      </c>
      <c r="B24" s="28">
        <v>986</v>
      </c>
      <c r="C24" s="28"/>
    </row>
    <row r="25" spans="1:3">
      <c r="A25" s="116" t="s">
        <v>196</v>
      </c>
      <c r="B25" s="28">
        <v>1416</v>
      </c>
      <c r="C25" s="28"/>
    </row>
    <row r="26" spans="1:3">
      <c r="A26" s="116" t="s">
        <v>197</v>
      </c>
      <c r="B26" s="28">
        <v>1985</v>
      </c>
      <c r="C26" s="28"/>
    </row>
    <row r="27" spans="1:3">
      <c r="A27" s="116" t="s">
        <v>198</v>
      </c>
      <c r="B27" s="28">
        <v>506</v>
      </c>
      <c r="C27" s="28"/>
    </row>
    <row r="28" spans="1:3">
      <c r="A28" s="116" t="s">
        <v>199</v>
      </c>
      <c r="B28" s="28">
        <v>431</v>
      </c>
      <c r="C28" s="28"/>
    </row>
    <row r="29" spans="1:3">
      <c r="A29" s="116" t="s">
        <v>200</v>
      </c>
      <c r="B29" s="28">
        <v>1167</v>
      </c>
      <c r="C29" s="28"/>
    </row>
    <row r="30" spans="1:3">
      <c r="A30" s="116" t="s">
        <v>201</v>
      </c>
      <c r="B30" s="28">
        <v>1098</v>
      </c>
      <c r="C30" s="28"/>
    </row>
    <row r="31" spans="1:3">
      <c r="A31" s="116" t="s">
        <v>202</v>
      </c>
      <c r="B31" s="28">
        <v>1096</v>
      </c>
      <c r="C31" s="28"/>
    </row>
    <row r="32" spans="1:3">
      <c r="A32" s="116" t="s">
        <v>203</v>
      </c>
      <c r="B32" s="28">
        <v>1501</v>
      </c>
      <c r="C32" s="28"/>
    </row>
    <row r="33" spans="1:3">
      <c r="A33" s="116" t="s">
        <v>204</v>
      </c>
      <c r="B33" s="28">
        <v>1360</v>
      </c>
      <c r="C33" s="28"/>
    </row>
    <row r="34" spans="1:3">
      <c r="A34" s="116" t="s">
        <v>205</v>
      </c>
      <c r="B34" s="28">
        <v>1526</v>
      </c>
      <c r="C34" s="28"/>
    </row>
    <row r="35" spans="1:3">
      <c r="A35" s="116" t="s">
        <v>206</v>
      </c>
      <c r="B35" s="28">
        <v>1550</v>
      </c>
      <c r="C35" s="28"/>
    </row>
    <row r="36" spans="1:3">
      <c r="A36" s="116" t="s">
        <v>207</v>
      </c>
      <c r="B36" s="28">
        <v>1708</v>
      </c>
      <c r="C36" s="28"/>
    </row>
    <row r="37" spans="1:3">
      <c r="A37" s="116" t="s">
        <v>208</v>
      </c>
      <c r="B37" s="28">
        <v>1005</v>
      </c>
      <c r="C37" s="28"/>
    </row>
    <row r="38" spans="1:3">
      <c r="A38" s="116" t="s">
        <v>209</v>
      </c>
      <c r="B38" s="28">
        <v>1623</v>
      </c>
      <c r="C38" s="28"/>
    </row>
    <row r="39" spans="1:3">
      <c r="A39" s="116" t="s">
        <v>210</v>
      </c>
      <c r="B39" s="28">
        <v>1712</v>
      </c>
      <c r="C39" s="28"/>
    </row>
    <row r="40" spans="1:3">
      <c r="A40" s="116" t="s">
        <v>211</v>
      </c>
      <c r="B40" s="28">
        <v>1530</v>
      </c>
      <c r="C40" s="28"/>
    </row>
    <row r="41" spans="1:3">
      <c r="A41" s="116" t="s">
        <v>212</v>
      </c>
      <c r="B41" s="28">
        <v>1605</v>
      </c>
      <c r="C41" s="28"/>
    </row>
    <row r="42" spans="1:3">
      <c r="A42" s="116" t="s">
        <v>213</v>
      </c>
      <c r="B42" s="28">
        <v>1538</v>
      </c>
      <c r="C42" s="28"/>
    </row>
    <row r="43" spans="1:3">
      <c r="A43" s="116" t="s">
        <v>214</v>
      </c>
      <c r="B43" s="28">
        <v>1746</v>
      </c>
      <c r="C43" s="28"/>
    </row>
    <row r="44" spans="1:3">
      <c r="A44" s="116" t="s">
        <v>215</v>
      </c>
      <c r="B44" s="28">
        <v>1472</v>
      </c>
      <c r="C44" s="28"/>
    </row>
    <row r="45" spans="1:3">
      <c r="A45" s="116" t="s">
        <v>216</v>
      </c>
      <c r="B45" s="28">
        <v>1589</v>
      </c>
      <c r="C45" s="28"/>
    </row>
    <row r="46" spans="1:3">
      <c r="A46" s="116" t="s">
        <v>217</v>
      </c>
      <c r="B46" s="28">
        <v>151</v>
      </c>
      <c r="C46" s="28">
        <v>151</v>
      </c>
    </row>
    <row r="47" spans="1:3">
      <c r="A47" s="116" t="s">
        <v>218</v>
      </c>
      <c r="B47" s="28"/>
      <c r="C47" s="28">
        <v>1387.2167441635288</v>
      </c>
    </row>
    <row r="48" spans="1:3">
      <c r="A48" s="116" t="s">
        <v>219</v>
      </c>
      <c r="B48" s="28"/>
      <c r="C48" s="28">
        <v>1392.5597746183603</v>
      </c>
    </row>
    <row r="49" spans="1:3">
      <c r="A49" s="116" t="s">
        <v>220</v>
      </c>
      <c r="B49" s="28"/>
      <c r="C49" s="28">
        <v>1397.902805073192</v>
      </c>
    </row>
    <row r="50" spans="1:3">
      <c r="A50" s="116" t="s">
        <v>221</v>
      </c>
      <c r="B50" s="28"/>
      <c r="C50" s="28">
        <v>1403.2458355280237</v>
      </c>
    </row>
    <row r="51" spans="1:3">
      <c r="A51" s="116" t="s">
        <v>222</v>
      </c>
      <c r="B51" s="28"/>
      <c r="C51" s="28">
        <v>1408.5888659828554</v>
      </c>
    </row>
    <row r="52" spans="1:3">
      <c r="A52" s="116" t="s">
        <v>223</v>
      </c>
      <c r="B52" s="28"/>
      <c r="C52" s="28">
        <v>1413.9318964376871</v>
      </c>
    </row>
    <row r="53" spans="1:3">
      <c r="A53" s="116" t="s">
        <v>224</v>
      </c>
      <c r="B53" s="28"/>
      <c r="C53" s="28">
        <v>1419.2749268925186</v>
      </c>
    </row>
    <row r="54" spans="1:3">
      <c r="A54" s="116" t="s">
        <v>35</v>
      </c>
      <c r="B54" s="28">
        <v>58304</v>
      </c>
      <c r="C54" s="28">
        <v>9973.7208486961645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B747B-A82E-42E1-85CB-57B3946EDA36}">
  <sheetPr codeName="Sheet4"/>
  <dimension ref="A1:C53"/>
  <sheetViews>
    <sheetView topLeftCell="A40" workbookViewId="0">
      <selection activeCell="D52" sqref="D52"/>
    </sheetView>
  </sheetViews>
  <sheetFormatPr defaultColWidth="13.5" defaultRowHeight="16.5"/>
  <cols>
    <col min="2" max="2" width="13.5" style="102"/>
  </cols>
  <sheetData>
    <row r="1" spans="1:2">
      <c r="A1" s="106" t="s">
        <v>117</v>
      </c>
      <c r="B1" s="107" t="s">
        <v>153</v>
      </c>
    </row>
    <row r="2" spans="1:2">
      <c r="A2" s="108">
        <v>40544</v>
      </c>
      <c r="B2" s="107">
        <f>SUMIF('Final Dataset'!B:B,A2,'Final Dataset'!P:P)</f>
        <v>985</v>
      </c>
    </row>
    <row r="3" spans="1:2">
      <c r="A3" s="108">
        <v>40545</v>
      </c>
      <c r="B3" s="107">
        <f>SUMIF('Final Dataset'!B:B,A3,'Final Dataset'!P:P)</f>
        <v>801</v>
      </c>
    </row>
    <row r="4" spans="1:2">
      <c r="A4" s="108">
        <v>40546</v>
      </c>
      <c r="B4" s="107">
        <f>SUMIF('Final Dataset'!B:B,A4,'Final Dataset'!P:P)</f>
        <v>1349</v>
      </c>
    </row>
    <row r="5" spans="1:2">
      <c r="A5" s="108">
        <v>40547</v>
      </c>
      <c r="B5" s="107">
        <f>SUMIF('Final Dataset'!B:B,A5,'Final Dataset'!P:P)</f>
        <v>1562</v>
      </c>
    </row>
    <row r="6" spans="1:2">
      <c r="A6" s="108">
        <v>40548</v>
      </c>
      <c r="B6" s="107">
        <f>SUMIF('Final Dataset'!B:B,A6,'Final Dataset'!P:P)</f>
        <v>1600</v>
      </c>
    </row>
    <row r="7" spans="1:2">
      <c r="A7" s="108">
        <v>40549</v>
      </c>
      <c r="B7" s="107">
        <f>SUMIF('Final Dataset'!B:B,A7,'Final Dataset'!P:P)</f>
        <v>1606</v>
      </c>
    </row>
    <row r="8" spans="1:2">
      <c r="A8" s="108">
        <v>40550</v>
      </c>
      <c r="B8" s="107">
        <f>SUMIF('Final Dataset'!B:B,A8,'Final Dataset'!P:P)</f>
        <v>1510</v>
      </c>
    </row>
    <row r="9" spans="1:2">
      <c r="A9" s="108">
        <v>40551</v>
      </c>
      <c r="B9" s="107">
        <f>SUMIF('Final Dataset'!B:B,A9,'Final Dataset'!P:P)</f>
        <v>959</v>
      </c>
    </row>
    <row r="10" spans="1:2">
      <c r="A10" s="108">
        <v>40552</v>
      </c>
      <c r="B10" s="107">
        <f>SUMIF('Final Dataset'!B:B,A10,'Final Dataset'!P:P)</f>
        <v>822</v>
      </c>
    </row>
    <row r="11" spans="1:2">
      <c r="A11" s="108">
        <v>40553</v>
      </c>
      <c r="B11" s="107">
        <f>SUMIF('Final Dataset'!B:B,A11,'Final Dataset'!P:P)</f>
        <v>1321</v>
      </c>
    </row>
    <row r="12" spans="1:2">
      <c r="A12" s="108">
        <v>40554</v>
      </c>
      <c r="B12" s="107">
        <f>SUMIF('Final Dataset'!B:B,A12,'Final Dataset'!P:P)</f>
        <v>1263</v>
      </c>
    </row>
    <row r="13" spans="1:2">
      <c r="A13" s="108">
        <v>40555</v>
      </c>
      <c r="B13" s="107">
        <f>SUMIF('Final Dataset'!B:B,A13,'Final Dataset'!P:P)</f>
        <v>1162</v>
      </c>
    </row>
    <row r="14" spans="1:2">
      <c r="A14" s="108">
        <v>40556</v>
      </c>
      <c r="B14" s="107">
        <f>SUMIF('Final Dataset'!B:B,A14,'Final Dataset'!P:P)</f>
        <v>1406</v>
      </c>
    </row>
    <row r="15" spans="1:2">
      <c r="A15" s="108">
        <v>40557</v>
      </c>
      <c r="B15" s="107">
        <f>SUMIF('Final Dataset'!B:B,A15,'Final Dataset'!P:P)</f>
        <v>1421</v>
      </c>
    </row>
    <row r="16" spans="1:2">
      <c r="A16" s="108">
        <v>40558</v>
      </c>
      <c r="B16" s="107">
        <f>SUMIF('Final Dataset'!B:B,A16,'Final Dataset'!P:P)</f>
        <v>1248</v>
      </c>
    </row>
    <row r="17" spans="1:2">
      <c r="A17" s="108">
        <v>40559</v>
      </c>
      <c r="B17" s="107">
        <f>SUMIF('Final Dataset'!B:B,A17,'Final Dataset'!P:P)</f>
        <v>1204</v>
      </c>
    </row>
    <row r="18" spans="1:2">
      <c r="A18" s="108">
        <v>40560</v>
      </c>
      <c r="B18" s="107">
        <f>SUMIF('Final Dataset'!B:B,A18,'Final Dataset'!P:P)</f>
        <v>1000</v>
      </c>
    </row>
    <row r="19" spans="1:2">
      <c r="A19" s="108">
        <v>40561</v>
      </c>
      <c r="B19" s="107">
        <f>SUMIF('Final Dataset'!B:B,A19,'Final Dataset'!P:P)</f>
        <v>683</v>
      </c>
    </row>
    <row r="20" spans="1:2">
      <c r="A20" s="108">
        <v>40562</v>
      </c>
      <c r="B20" s="107">
        <f>SUMIF('Final Dataset'!B:B,A20,'Final Dataset'!P:P)</f>
        <v>1650</v>
      </c>
    </row>
    <row r="21" spans="1:2">
      <c r="A21" s="108">
        <v>40563</v>
      </c>
      <c r="B21" s="107">
        <f>SUMIF('Final Dataset'!B:B,A21,'Final Dataset'!P:P)</f>
        <v>1927</v>
      </c>
    </row>
    <row r="22" spans="1:2">
      <c r="A22" s="108">
        <v>40564</v>
      </c>
      <c r="B22" s="107">
        <f>SUMIF('Final Dataset'!B:B,A22,'Final Dataset'!P:P)</f>
        <v>1543</v>
      </c>
    </row>
    <row r="23" spans="1:2">
      <c r="A23" s="108">
        <v>40565</v>
      </c>
      <c r="B23" s="107">
        <f>SUMIF('Final Dataset'!B:B,A23,'Final Dataset'!P:P)</f>
        <v>981</v>
      </c>
    </row>
    <row r="24" spans="1:2">
      <c r="A24" s="108">
        <v>40566</v>
      </c>
      <c r="B24" s="107">
        <f>SUMIF('Final Dataset'!B:B,A24,'Final Dataset'!P:P)</f>
        <v>986</v>
      </c>
    </row>
    <row r="25" spans="1:2">
      <c r="A25" s="108">
        <v>40567</v>
      </c>
      <c r="B25" s="107">
        <f>SUMIF('Final Dataset'!B:B,A25,'Final Dataset'!P:P)</f>
        <v>1416</v>
      </c>
    </row>
    <row r="26" spans="1:2">
      <c r="A26" s="108">
        <v>40568</v>
      </c>
      <c r="B26" s="107">
        <f>SUMIF('Final Dataset'!B:B,A26,'Final Dataset'!P:P)</f>
        <v>1985</v>
      </c>
    </row>
    <row r="27" spans="1:2">
      <c r="A27" s="108">
        <v>40569</v>
      </c>
      <c r="B27" s="107">
        <f>SUMIF('Final Dataset'!B:B,A27,'Final Dataset'!P:P)</f>
        <v>506</v>
      </c>
    </row>
    <row r="28" spans="1:2">
      <c r="A28" s="108">
        <v>40570</v>
      </c>
      <c r="B28" s="107">
        <f>SUMIF('Final Dataset'!B:B,A28,'Final Dataset'!P:P)</f>
        <v>431</v>
      </c>
    </row>
    <row r="29" spans="1:2">
      <c r="A29" s="108">
        <v>40571</v>
      </c>
      <c r="B29" s="107">
        <f>SUMIF('Final Dataset'!B:B,A29,'Final Dataset'!P:P)</f>
        <v>1167</v>
      </c>
    </row>
    <row r="30" spans="1:2">
      <c r="A30" s="108">
        <v>40572</v>
      </c>
      <c r="B30" s="107">
        <f>SUMIF('Final Dataset'!B:B,A30,'Final Dataset'!P:P)</f>
        <v>1098</v>
      </c>
    </row>
    <row r="31" spans="1:2">
      <c r="A31" s="108">
        <v>40573</v>
      </c>
      <c r="B31" s="107">
        <f>SUMIF('Final Dataset'!B:B,A31,'Final Dataset'!P:P)</f>
        <v>1096</v>
      </c>
    </row>
    <row r="32" spans="1:2">
      <c r="A32" s="108">
        <v>40574</v>
      </c>
      <c r="B32" s="107">
        <f>SUMIF('Final Dataset'!B:B,A32,'Final Dataset'!P:P)</f>
        <v>1501</v>
      </c>
    </row>
    <row r="33" spans="1:3">
      <c r="A33" s="108">
        <v>40575</v>
      </c>
      <c r="B33" s="107">
        <f>SUMIF('Final Dataset'!B:B,A33,'Final Dataset'!P:P)</f>
        <v>1360</v>
      </c>
    </row>
    <row r="34" spans="1:3">
      <c r="A34" s="108">
        <v>40576</v>
      </c>
      <c r="B34" s="107">
        <f>SUMIF('Final Dataset'!B:B,A34,'Final Dataset'!P:P)</f>
        <v>1526</v>
      </c>
    </row>
    <row r="35" spans="1:3">
      <c r="A35" s="108">
        <v>40577</v>
      </c>
      <c r="B35" s="107">
        <f>SUMIF('Final Dataset'!B:B,A35,'Final Dataset'!P:P)</f>
        <v>1550</v>
      </c>
    </row>
    <row r="36" spans="1:3">
      <c r="A36" s="108">
        <v>40578</v>
      </c>
      <c r="B36" s="107">
        <f>SUMIF('Final Dataset'!B:B,A36,'Final Dataset'!P:P)</f>
        <v>1708</v>
      </c>
    </row>
    <row r="37" spans="1:3">
      <c r="A37" s="108">
        <v>40579</v>
      </c>
      <c r="B37" s="107">
        <f>SUMIF('Final Dataset'!B:B,A37,'Final Dataset'!P:P)</f>
        <v>1005</v>
      </c>
    </row>
    <row r="38" spans="1:3">
      <c r="A38" s="108">
        <v>40580</v>
      </c>
      <c r="B38" s="107">
        <f>SUMIF('Final Dataset'!B:B,A38,'Final Dataset'!P:P)</f>
        <v>1623</v>
      </c>
    </row>
    <row r="39" spans="1:3">
      <c r="A39" s="108">
        <v>40581</v>
      </c>
      <c r="B39" s="107">
        <f>SUMIF('Final Dataset'!B:B,A39,'Final Dataset'!P:P)</f>
        <v>1712</v>
      </c>
    </row>
    <row r="40" spans="1:3">
      <c r="A40" s="108">
        <v>40582</v>
      </c>
      <c r="B40" s="107">
        <f>SUMIF('Final Dataset'!B:B,A40,'Final Dataset'!P:P)</f>
        <v>1530</v>
      </c>
    </row>
    <row r="41" spans="1:3">
      <c r="A41" s="108">
        <v>40583</v>
      </c>
      <c r="B41" s="107">
        <f>SUMIF('Final Dataset'!B:B,A41,'Final Dataset'!P:P)</f>
        <v>1605</v>
      </c>
    </row>
    <row r="42" spans="1:3">
      <c r="A42" s="108">
        <v>40584</v>
      </c>
      <c r="B42" s="107">
        <f>SUMIF('Final Dataset'!B:B,A42,'Final Dataset'!P:P)</f>
        <v>1538</v>
      </c>
    </row>
    <row r="43" spans="1:3">
      <c r="A43" s="108">
        <v>40585</v>
      </c>
      <c r="B43" s="107">
        <f>SUMIF('Final Dataset'!B:B,A43,'Final Dataset'!P:P)</f>
        <v>1746</v>
      </c>
    </row>
    <row r="44" spans="1:3">
      <c r="A44" s="108">
        <v>40586</v>
      </c>
      <c r="B44" s="107">
        <f>SUMIF('Final Dataset'!B:B,A44,'Final Dataset'!P:P)</f>
        <v>1472</v>
      </c>
    </row>
    <row r="45" spans="1:3">
      <c r="A45" s="108">
        <v>40587</v>
      </c>
      <c r="B45" s="107">
        <f>SUMIF('Final Dataset'!B:B,A45,'Final Dataset'!P:P)</f>
        <v>1589</v>
      </c>
    </row>
    <row r="46" spans="1:3">
      <c r="A46" s="108">
        <v>40588</v>
      </c>
      <c r="B46" s="107">
        <f>SUMIF('Final Dataset'!B:B,A46,'Final Dataset'!P:P)</f>
        <v>151</v>
      </c>
    </row>
    <row r="47" spans="1:3">
      <c r="A47" s="109">
        <v>40589</v>
      </c>
      <c r="B47" s="110">
        <f>_xlfn.FORECAST.LINEAR(A47,B2:B46,A2:A46)</f>
        <v>1381.8838383838302</v>
      </c>
      <c r="C47" s="110"/>
    </row>
    <row r="48" spans="1:3">
      <c r="A48" s="109">
        <v>40590</v>
      </c>
      <c r="B48" s="110">
        <f>_xlfn.FORECAST.LINEAR(A48,B2:B47,A2:A47)</f>
        <v>1385.6333772507496</v>
      </c>
    </row>
    <row r="49" spans="1:2">
      <c r="A49" s="109">
        <v>40591</v>
      </c>
      <c r="B49" s="110">
        <f t="shared" ref="B49:B53" si="0">_xlfn.FORECAST.LINEAR(A49,B4:B48,A4:A48)</f>
        <v>1358.11501359666</v>
      </c>
    </row>
    <row r="50" spans="1:2">
      <c r="A50" s="109">
        <v>40592</v>
      </c>
      <c r="B50" s="110">
        <f t="shared" si="0"/>
        <v>1363.2267000103893</v>
      </c>
    </row>
    <row r="51" spans="1:2">
      <c r="A51" s="109">
        <v>40593</v>
      </c>
      <c r="B51" s="110">
        <f t="shared" si="0"/>
        <v>1378.8772585085972</v>
      </c>
    </row>
    <row r="52" spans="1:2">
      <c r="A52" s="109">
        <v>40594</v>
      </c>
      <c r="B52" s="110">
        <f t="shared" si="0"/>
        <v>1398.3253614995338</v>
      </c>
    </row>
    <row r="53" spans="1:2">
      <c r="A53" s="109">
        <v>40595</v>
      </c>
      <c r="B53" s="110">
        <f t="shared" si="0"/>
        <v>1420.457102154789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CD143-97CD-4978-BC5C-F4282E2F9F8E}">
  <sheetPr codeName="Sheet5"/>
  <dimension ref="A3:D29"/>
  <sheetViews>
    <sheetView workbookViewId="0">
      <selection activeCell="O31" sqref="O31"/>
    </sheetView>
  </sheetViews>
  <sheetFormatPr defaultRowHeight="16.5"/>
  <cols>
    <col min="1" max="1" width="13.125" bestFit="1" customWidth="1"/>
    <col min="2" max="2" width="14.625" style="102" bestFit="1" customWidth="1"/>
    <col min="3" max="3" width="21.25" style="102" bestFit="1" customWidth="1"/>
    <col min="4" max="4" width="18" style="102" bestFit="1" customWidth="1"/>
  </cols>
  <sheetData>
    <row r="3" spans="1:4">
      <c r="A3" s="25" t="s">
        <v>33</v>
      </c>
      <c r="B3" s="102" t="s">
        <v>111</v>
      </c>
      <c r="C3" s="102" t="s">
        <v>115</v>
      </c>
      <c r="D3" s="102" t="s">
        <v>113</v>
      </c>
    </row>
    <row r="4" spans="1:4">
      <c r="A4" s="26">
        <v>0</v>
      </c>
      <c r="B4" s="102">
        <v>16.348837209302324</v>
      </c>
      <c r="C4" s="102">
        <v>14.627906976744185</v>
      </c>
      <c r="D4" s="102">
        <v>1.7209302325581395</v>
      </c>
    </row>
    <row r="5" spans="1:4">
      <c r="A5" s="26">
        <v>1</v>
      </c>
      <c r="B5" s="102">
        <v>10.697674418604651</v>
      </c>
      <c r="C5" s="102">
        <v>9.5813953488372086</v>
      </c>
      <c r="D5" s="102">
        <v>1.1162790697674418</v>
      </c>
    </row>
    <row r="6" spans="1:4">
      <c r="A6" s="26">
        <v>2</v>
      </c>
      <c r="B6" s="102">
        <v>7.1707317073170733</v>
      </c>
      <c r="C6" s="102">
        <v>6.3658536585365857</v>
      </c>
      <c r="D6" s="102">
        <v>0.80487804878048785</v>
      </c>
    </row>
    <row r="7" spans="1:4">
      <c r="A7" s="26">
        <v>3</v>
      </c>
      <c r="B7" s="102">
        <v>4.870967741935484</v>
      </c>
      <c r="C7" s="102">
        <v>3.774193548387097</v>
      </c>
      <c r="D7" s="102">
        <v>1.096774193548387</v>
      </c>
    </row>
    <row r="8" spans="1:4">
      <c r="A8" s="26">
        <v>4</v>
      </c>
      <c r="B8" s="102">
        <v>2.15625</v>
      </c>
      <c r="C8" s="102">
        <v>1.9375</v>
      </c>
      <c r="D8" s="102">
        <v>0.21875</v>
      </c>
    </row>
    <row r="9" spans="1:4">
      <c r="A9" s="26">
        <v>5</v>
      </c>
      <c r="B9" s="102">
        <v>4.2051282051282053</v>
      </c>
      <c r="C9" s="102">
        <v>4.1282051282051286</v>
      </c>
      <c r="D9" s="102">
        <v>7.6923076923076927E-2</v>
      </c>
    </row>
    <row r="10" spans="1:4">
      <c r="A10" s="26">
        <v>6</v>
      </c>
      <c r="B10" s="102">
        <v>19.571428571428573</v>
      </c>
      <c r="C10" s="102">
        <v>19.071428571428573</v>
      </c>
      <c r="D10" s="102">
        <v>0.5</v>
      </c>
    </row>
    <row r="11" spans="1:4">
      <c r="A11" s="26">
        <v>7</v>
      </c>
      <c r="B11" s="102">
        <v>54.395348837209305</v>
      </c>
      <c r="C11" s="102">
        <v>52.906976744186046</v>
      </c>
      <c r="D11" s="102">
        <v>1.4883720930232558</v>
      </c>
    </row>
    <row r="12" spans="1:4">
      <c r="A12" s="26">
        <v>8</v>
      </c>
      <c r="B12" s="102">
        <v>128.28571428571428</v>
      </c>
      <c r="C12" s="102">
        <v>125.26190476190476</v>
      </c>
      <c r="D12" s="102">
        <v>3.0238095238095237</v>
      </c>
    </row>
    <row r="13" spans="1:4">
      <c r="A13" s="26">
        <v>9</v>
      </c>
      <c r="B13" s="102">
        <v>87.428571428571431</v>
      </c>
      <c r="C13" s="102">
        <v>83.333333333333329</v>
      </c>
      <c r="D13" s="102">
        <v>4.0952380952380949</v>
      </c>
    </row>
    <row r="14" spans="1:4">
      <c r="A14" s="26">
        <v>10</v>
      </c>
      <c r="B14" s="102">
        <v>53.642857142857146</v>
      </c>
      <c r="C14" s="102">
        <v>48.5</v>
      </c>
      <c r="D14" s="102">
        <v>5.1428571428571432</v>
      </c>
    </row>
    <row r="15" spans="1:4">
      <c r="A15" s="26">
        <v>11</v>
      </c>
      <c r="B15" s="102">
        <v>59.38095238095238</v>
      </c>
      <c r="C15" s="102">
        <v>50.642857142857146</v>
      </c>
      <c r="D15" s="102">
        <v>8.7380952380952372</v>
      </c>
    </row>
    <row r="16" spans="1:4">
      <c r="A16" s="26">
        <v>12</v>
      </c>
      <c r="B16" s="102">
        <v>76.348837209302332</v>
      </c>
      <c r="C16" s="102">
        <v>65.139534883720927</v>
      </c>
      <c r="D16" s="102">
        <v>11.209302325581396</v>
      </c>
    </row>
    <row r="17" spans="1:4">
      <c r="A17" s="26">
        <v>13</v>
      </c>
      <c r="B17" s="102">
        <v>78.511627906976742</v>
      </c>
      <c r="C17" s="102">
        <v>66.581395348837205</v>
      </c>
      <c r="D17" s="102">
        <v>11.930232558139535</v>
      </c>
    </row>
    <row r="18" spans="1:4">
      <c r="A18" s="26">
        <v>14</v>
      </c>
      <c r="B18" s="102">
        <v>74.418604651162795</v>
      </c>
      <c r="C18" s="102">
        <v>63.581395348837212</v>
      </c>
      <c r="D18" s="102">
        <v>10.837209302325581</v>
      </c>
    </row>
    <row r="19" spans="1:4">
      <c r="A19" s="26">
        <v>15</v>
      </c>
      <c r="B19" s="102">
        <v>77.95348837209302</v>
      </c>
      <c r="C19" s="102">
        <v>65.488372093023258</v>
      </c>
      <c r="D19" s="102">
        <v>12.465116279069768</v>
      </c>
    </row>
    <row r="20" spans="1:4">
      <c r="A20" s="26">
        <v>16</v>
      </c>
      <c r="B20" s="102">
        <v>89.272727272727266</v>
      </c>
      <c r="C20" s="102">
        <v>78.068181818181813</v>
      </c>
      <c r="D20" s="102">
        <v>11.204545454545455</v>
      </c>
    </row>
    <row r="21" spans="1:4">
      <c r="A21" s="26">
        <v>17</v>
      </c>
      <c r="B21" s="102">
        <v>140.20454545454547</v>
      </c>
      <c r="C21" s="102">
        <v>131.22727272727272</v>
      </c>
      <c r="D21" s="102">
        <v>8.9772727272727266</v>
      </c>
    </row>
    <row r="22" spans="1:4">
      <c r="A22" s="26">
        <v>18</v>
      </c>
      <c r="B22" s="102">
        <v>122.86046511627907</v>
      </c>
      <c r="C22" s="102">
        <v>117.69767441860465</v>
      </c>
      <c r="D22" s="102">
        <v>5.1627906976744189</v>
      </c>
    </row>
    <row r="23" spans="1:4">
      <c r="A23" s="26">
        <v>19</v>
      </c>
      <c r="B23" s="102">
        <v>85.139534883720927</v>
      </c>
      <c r="C23" s="102">
        <v>80.79069767441861</v>
      </c>
      <c r="D23" s="102">
        <v>4.3488372093023253</v>
      </c>
    </row>
    <row r="24" spans="1:4">
      <c r="A24" s="26">
        <v>20</v>
      </c>
      <c r="B24" s="102">
        <v>61.767441860465119</v>
      </c>
      <c r="C24" s="102">
        <v>58.511627906976742</v>
      </c>
      <c r="D24" s="102">
        <v>3.2558139534883721</v>
      </c>
    </row>
    <row r="25" spans="1:4">
      <c r="A25" s="26">
        <v>21</v>
      </c>
      <c r="B25" s="102">
        <v>46.418604651162788</v>
      </c>
      <c r="C25" s="102">
        <v>43.697674418604649</v>
      </c>
      <c r="D25" s="102">
        <v>2.7209302325581395</v>
      </c>
    </row>
    <row r="26" spans="1:4">
      <c r="A26" s="26">
        <v>22</v>
      </c>
      <c r="B26" s="102">
        <v>35.069767441860463</v>
      </c>
      <c r="C26" s="102">
        <v>32.674418604651166</v>
      </c>
      <c r="D26" s="102">
        <v>2.3953488372093021</v>
      </c>
    </row>
    <row r="27" spans="1:4">
      <c r="A27" s="26">
        <v>23</v>
      </c>
      <c r="B27" s="102">
        <v>25.186046511627907</v>
      </c>
      <c r="C27" s="102">
        <v>22.837209302325583</v>
      </c>
      <c r="D27" s="102">
        <v>2.3488372093023258</v>
      </c>
    </row>
    <row r="28" spans="1:4">
      <c r="A28" s="26" t="s">
        <v>35</v>
      </c>
      <c r="B28" s="102">
        <v>58.304000000000002</v>
      </c>
      <c r="C28" s="102">
        <v>53.383000000000003</v>
      </c>
      <c r="D28" s="102">
        <v>4.9210000000000003</v>
      </c>
    </row>
    <row r="29" spans="1:4">
      <c r="B29"/>
      <c r="C29"/>
      <c r="D29"/>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455AB-6924-466C-AD6C-B059F5C76147}">
  <sheetPr codeName="Sheet6"/>
  <dimension ref="A1:D9"/>
  <sheetViews>
    <sheetView workbookViewId="0">
      <selection activeCell="L32" sqref="L32"/>
    </sheetView>
  </sheetViews>
  <sheetFormatPr defaultRowHeight="16.5"/>
  <cols>
    <col min="1" max="1" width="15" bestFit="1" customWidth="1"/>
    <col min="2" max="2" width="13.75" bestFit="1" customWidth="1"/>
    <col min="3" max="3" width="16.875" bestFit="1" customWidth="1"/>
    <col min="4" max="4" width="14.625" style="102" bestFit="1" customWidth="1"/>
  </cols>
  <sheetData>
    <row r="1" spans="1:4">
      <c r="A1" s="25" t="s">
        <v>8</v>
      </c>
      <c r="B1" t="s">
        <v>161</v>
      </c>
    </row>
    <row r="3" spans="1:4">
      <c r="A3" s="25" t="s">
        <v>33</v>
      </c>
      <c r="B3" t="s">
        <v>112</v>
      </c>
      <c r="C3" t="s">
        <v>114</v>
      </c>
      <c r="D3" s="102" t="s">
        <v>111</v>
      </c>
    </row>
    <row r="4" spans="1:4">
      <c r="A4" s="26" t="s">
        <v>24</v>
      </c>
      <c r="B4" s="28">
        <v>171</v>
      </c>
      <c r="C4" s="28">
        <v>2618</v>
      </c>
      <c r="D4" s="102">
        <v>33.202380952380949</v>
      </c>
    </row>
    <row r="5" spans="1:4">
      <c r="A5" s="26" t="s">
        <v>124</v>
      </c>
      <c r="B5" s="28">
        <v>3211</v>
      </c>
      <c r="C5" s="28">
        <v>34162</v>
      </c>
      <c r="D5" s="102">
        <v>61.671617161716171</v>
      </c>
    </row>
    <row r="6" spans="1:4">
      <c r="A6" s="26" t="s">
        <v>125</v>
      </c>
      <c r="B6" s="28">
        <v>1538</v>
      </c>
      <c r="C6" s="28">
        <v>16568</v>
      </c>
      <c r="D6" s="102">
        <v>58.595469255663431</v>
      </c>
    </row>
    <row r="7" spans="1:4">
      <c r="A7" s="26" t="s">
        <v>31</v>
      </c>
      <c r="B7" s="28">
        <v>1</v>
      </c>
      <c r="C7" s="28">
        <v>35</v>
      </c>
      <c r="D7" s="102">
        <v>36</v>
      </c>
    </row>
    <row r="8" spans="1:4">
      <c r="A8" s="26" t="s">
        <v>35</v>
      </c>
      <c r="B8" s="28">
        <v>4921</v>
      </c>
      <c r="C8" s="28">
        <v>53383</v>
      </c>
      <c r="D8" s="102">
        <v>58.304000000000002</v>
      </c>
    </row>
    <row r="9" spans="1:4">
      <c r="D9"/>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41803-A1BA-4EBE-8901-12A406A71615}">
  <sheetPr codeName="Sheet7"/>
  <dimension ref="A3:F13"/>
  <sheetViews>
    <sheetView workbookViewId="0">
      <selection activeCell="O29" sqref="O29"/>
    </sheetView>
  </sheetViews>
  <sheetFormatPr defaultRowHeight="16.5"/>
  <cols>
    <col min="1" max="1" width="14.625" bestFit="1" customWidth="1"/>
    <col min="2" max="2" width="16.625" style="102" bestFit="1" customWidth="1"/>
    <col min="3" max="3" width="5.375" style="102" bestFit="1" customWidth="1"/>
    <col min="4" max="4" width="8.5" style="102" customWidth="1"/>
    <col min="5" max="5" width="11.5" bestFit="1" customWidth="1"/>
    <col min="6" max="6" width="11.5" style="102" bestFit="1" customWidth="1"/>
  </cols>
  <sheetData>
    <row r="3" spans="1:6">
      <c r="A3" s="103" t="s">
        <v>111</v>
      </c>
      <c r="B3" s="103" t="s">
        <v>116</v>
      </c>
      <c r="E3" s="102"/>
      <c r="F3"/>
    </row>
    <row r="4" spans="1:6">
      <c r="A4" s="25" t="s">
        <v>33</v>
      </c>
      <c r="B4" s="102" t="s">
        <v>120</v>
      </c>
      <c r="C4" s="102" t="s">
        <v>118</v>
      </c>
      <c r="D4" t="s">
        <v>145</v>
      </c>
      <c r="E4" t="s">
        <v>35</v>
      </c>
      <c r="F4"/>
    </row>
    <row r="5" spans="1:6">
      <c r="A5" s="26" t="s">
        <v>13</v>
      </c>
      <c r="B5" s="102">
        <v>174</v>
      </c>
      <c r="C5" s="102">
        <v>20.948979591836736</v>
      </c>
      <c r="D5" s="102">
        <v>82.402985074626869</v>
      </c>
      <c r="E5" s="102">
        <v>46.674698795180724</v>
      </c>
      <c r="F5"/>
    </row>
    <row r="6" spans="1:6">
      <c r="A6" s="26" t="s">
        <v>25</v>
      </c>
      <c r="B6" s="102">
        <v>165</v>
      </c>
      <c r="C6" s="102">
        <v>19.121212121212121</v>
      </c>
      <c r="D6" s="102">
        <v>84.696428571428569</v>
      </c>
      <c r="E6" s="102">
        <v>49.518292682926827</v>
      </c>
      <c r="F6"/>
    </row>
    <row r="7" spans="1:6">
      <c r="A7" s="26" t="s">
        <v>26</v>
      </c>
      <c r="B7" s="102">
        <v>175.06666666666666</v>
      </c>
      <c r="C7" s="102">
        <v>17.421052631578949</v>
      </c>
      <c r="D7" s="102">
        <v>77.58620689655173</v>
      </c>
      <c r="E7" s="102">
        <v>56.711409395973156</v>
      </c>
      <c r="F7"/>
    </row>
    <row r="8" spans="1:6">
      <c r="A8" s="26" t="s">
        <v>27</v>
      </c>
      <c r="B8" s="102">
        <v>199.16666666666666</v>
      </c>
      <c r="C8" s="102">
        <v>19.94736842105263</v>
      </c>
      <c r="D8" s="102">
        <v>83.724137931034477</v>
      </c>
      <c r="E8" s="102">
        <v>66.00787401574803</v>
      </c>
      <c r="F8"/>
    </row>
    <row r="9" spans="1:6">
      <c r="A9" s="26" t="s">
        <v>28</v>
      </c>
      <c r="B9" s="102">
        <v>180.91666666666666</v>
      </c>
      <c r="C9" s="102">
        <v>21.698412698412699</v>
      </c>
      <c r="D9" s="102">
        <v>80.553571428571431</v>
      </c>
      <c r="E9" s="102">
        <v>61.44274809160305</v>
      </c>
      <c r="F9"/>
    </row>
    <row r="10" spans="1:6">
      <c r="A10" s="26" t="s">
        <v>122</v>
      </c>
      <c r="B10" s="102">
        <v>184.64285714285714</v>
      </c>
      <c r="C10" s="102">
        <v>20.037037037037038</v>
      </c>
      <c r="D10" s="102">
        <v>84.05263157894737</v>
      </c>
      <c r="E10" s="102">
        <v>67.664000000000001</v>
      </c>
      <c r="F10"/>
    </row>
    <row r="11" spans="1:6">
      <c r="A11" s="26" t="s">
        <v>30</v>
      </c>
      <c r="B11" s="102">
        <v>185.42857142857142</v>
      </c>
      <c r="C11" s="102">
        <v>19.8</v>
      </c>
      <c r="D11" s="102">
        <v>82.984375</v>
      </c>
      <c r="E11" s="102">
        <v>65.905797101449281</v>
      </c>
      <c r="F11"/>
    </row>
    <row r="12" spans="1:6">
      <c r="A12" s="26" t="s">
        <v>35</v>
      </c>
      <c r="B12" s="102">
        <v>182.16883116883116</v>
      </c>
      <c r="C12" s="102">
        <v>19.810650887573964</v>
      </c>
      <c r="D12" s="102">
        <v>82.290865384615387</v>
      </c>
      <c r="E12" s="102">
        <v>58.304000000000002</v>
      </c>
      <c r="F12"/>
    </row>
    <row r="13" spans="1:6">
      <c r="B13"/>
      <c r="C13"/>
      <c r="D13"/>
      <c r="F13"/>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7DE39-2F88-4474-B5DD-BD0DBEB74127}">
  <sheetPr codeName="Sheet8"/>
  <dimension ref="A1:D8"/>
  <sheetViews>
    <sheetView workbookViewId="0">
      <selection activeCell="O22" sqref="O22"/>
    </sheetView>
  </sheetViews>
  <sheetFormatPr defaultRowHeight="16.5"/>
  <cols>
    <col min="1" max="1" width="13.125" bestFit="1" customWidth="1"/>
    <col min="2" max="2" width="10.375" bestFit="1" customWidth="1"/>
    <col min="3" max="3" width="16.875" bestFit="1" customWidth="1"/>
    <col min="4" max="4" width="13.75" bestFit="1" customWidth="1"/>
    <col min="5" max="5" width="15.625" customWidth="1"/>
  </cols>
  <sheetData>
    <row r="1" spans="1:4">
      <c r="A1" s="25" t="s">
        <v>7</v>
      </c>
      <c r="B1" t="s">
        <v>161</v>
      </c>
    </row>
    <row r="3" spans="1:4">
      <c r="A3" s="25" t="s">
        <v>33</v>
      </c>
      <c r="B3" t="s">
        <v>76</v>
      </c>
      <c r="C3" t="s">
        <v>114</v>
      </c>
      <c r="D3" t="s">
        <v>112</v>
      </c>
    </row>
    <row r="4" spans="1:4">
      <c r="A4" s="26" t="s">
        <v>37</v>
      </c>
      <c r="B4" s="28">
        <v>23308</v>
      </c>
      <c r="C4" s="28">
        <v>20423</v>
      </c>
      <c r="D4" s="28">
        <v>2885</v>
      </c>
    </row>
    <row r="5" spans="1:4">
      <c r="A5" s="26" t="s">
        <v>38</v>
      </c>
      <c r="B5" s="28">
        <v>16187</v>
      </c>
      <c r="C5" s="28">
        <v>15317</v>
      </c>
      <c r="D5" s="28">
        <v>870</v>
      </c>
    </row>
    <row r="6" spans="1:4">
      <c r="A6" s="26" t="s">
        <v>39</v>
      </c>
      <c r="B6" s="28">
        <v>16968</v>
      </c>
      <c r="C6" s="28">
        <v>16001</v>
      </c>
      <c r="D6" s="28">
        <v>967</v>
      </c>
    </row>
    <row r="7" spans="1:4">
      <c r="A7" s="26" t="s">
        <v>40</v>
      </c>
      <c r="B7" s="28">
        <v>1841</v>
      </c>
      <c r="C7" s="28">
        <v>1642</v>
      </c>
      <c r="D7" s="28">
        <v>199</v>
      </c>
    </row>
    <row r="8" spans="1:4">
      <c r="A8" s="26" t="s">
        <v>35</v>
      </c>
      <c r="B8" s="28">
        <v>58304</v>
      </c>
      <c r="C8" s="28">
        <v>53383</v>
      </c>
      <c r="D8" s="28">
        <v>4921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EE120-4E68-41C1-8EDE-6B36B889FC2C}">
  <sheetPr codeName="Sheet9"/>
  <dimension ref="A1:P7"/>
  <sheetViews>
    <sheetView workbookViewId="0">
      <selection activeCell="F19" sqref="F19"/>
    </sheetView>
  </sheetViews>
  <sheetFormatPr defaultRowHeight="16.5"/>
  <cols>
    <col min="1" max="3" width="9" style="113"/>
    <col min="4" max="4" width="25" style="113" customWidth="1"/>
    <col min="5" max="5" width="16.375" style="113" customWidth="1"/>
    <col min="6" max="6" width="17.5" style="113" customWidth="1"/>
    <col min="7" max="7" width="30.5" style="113" customWidth="1"/>
    <col min="8" max="8" width="28.875" style="113" customWidth="1"/>
    <col min="9" max="9" width="15.875" style="113" customWidth="1"/>
    <col min="10" max="10" width="20.25" style="113" customWidth="1"/>
    <col min="11" max="16384" width="9" style="113"/>
  </cols>
  <sheetData>
    <row r="1" spans="1:16" ht="42" customHeight="1">
      <c r="A1" s="126" t="s">
        <v>163</v>
      </c>
      <c r="B1" s="126" t="s">
        <v>163</v>
      </c>
      <c r="C1" s="126" t="s">
        <v>163</v>
      </c>
      <c r="D1" s="126" t="s">
        <v>163</v>
      </c>
      <c r="E1" s="126" t="s">
        <v>163</v>
      </c>
      <c r="F1" s="126" t="s">
        <v>163</v>
      </c>
      <c r="G1" s="126" t="s">
        <v>163</v>
      </c>
      <c r="H1" s="126" t="s">
        <v>163</v>
      </c>
      <c r="I1" s="126" t="s">
        <v>163</v>
      </c>
      <c r="J1" s="126" t="s">
        <v>163</v>
      </c>
      <c r="K1" s="126" t="s">
        <v>163</v>
      </c>
      <c r="L1" s="126" t="s">
        <v>163</v>
      </c>
      <c r="M1" s="126" t="s">
        <v>163</v>
      </c>
      <c r="N1" s="126" t="s">
        <v>163</v>
      </c>
      <c r="O1" s="126" t="s">
        <v>163</v>
      </c>
      <c r="P1" s="126" t="s">
        <v>163</v>
      </c>
    </row>
    <row r="2" spans="1:16" ht="21.95" customHeight="1">
      <c r="A2" s="127"/>
      <c r="B2" s="127"/>
      <c r="C2" s="127"/>
      <c r="D2" s="127"/>
      <c r="E2" s="127"/>
      <c r="F2" s="127"/>
      <c r="G2" s="127"/>
      <c r="H2" s="127"/>
      <c r="I2" s="127"/>
      <c r="J2" s="127"/>
      <c r="K2" s="127"/>
      <c r="L2" s="127"/>
      <c r="M2" s="127"/>
      <c r="N2" s="127"/>
      <c r="O2" s="127"/>
      <c r="P2" s="127"/>
    </row>
    <row r="4" spans="1:16" ht="15.95" customHeight="1">
      <c r="A4" s="124" t="s">
        <v>129</v>
      </c>
      <c r="B4" s="124"/>
      <c r="C4" s="124" t="s">
        <v>132</v>
      </c>
      <c r="D4" s="124"/>
      <c r="E4" s="124" t="s">
        <v>162</v>
      </c>
      <c r="F4" s="124"/>
      <c r="G4" s="124" t="s">
        <v>23</v>
      </c>
      <c r="H4" s="124"/>
      <c r="I4" s="124" t="s">
        <v>227</v>
      </c>
      <c r="J4" s="124"/>
      <c r="K4" s="124" t="s">
        <v>228</v>
      </c>
      <c r="L4" s="124"/>
    </row>
    <row r="5" spans="1:16" ht="26.1" customHeight="1">
      <c r="A5" s="128">
        <f>SUM('Final Dataset'!P:P)</f>
        <v>58304</v>
      </c>
      <c r="B5" s="128"/>
      <c r="C5" s="128">
        <f>AVERAGE('Final Dataset'!P:P)</f>
        <v>58.304000000000002</v>
      </c>
      <c r="D5" s="128"/>
      <c r="E5" s="128" t="str">
        <f>INDEX('Final Dataset'!F:F, MATCH(MAX('Final Dataset'!P:P), 'Final Dataset'!P:P, 0))&amp;":00"</f>
        <v>8:00</v>
      </c>
      <c r="F5" s="128"/>
      <c r="G5" s="128">
        <f>COUNTIF('Final Dataset'!G:G, TRUE)</f>
        <v>24</v>
      </c>
      <c r="H5" s="128"/>
      <c r="I5" s="125">
        <f>SUM('Final Dataset'!O:O)/SUM('Final Dataset'!P:P)</f>
        <v>0.9155975576289791</v>
      </c>
      <c r="J5" s="125"/>
      <c r="K5" s="125">
        <f>SUM('Final Dataset'!N:N)/SUM('Final Dataset'!P:P)</f>
        <v>8.4402442371020861E-2</v>
      </c>
      <c r="L5" s="125"/>
    </row>
    <row r="6" spans="1:16" ht="20.100000000000001" customHeight="1">
      <c r="A6" s="128"/>
      <c r="B6" s="128"/>
      <c r="C6" s="128"/>
      <c r="D6" s="128"/>
      <c r="E6" s="128"/>
      <c r="F6" s="128"/>
      <c r="G6" s="128"/>
      <c r="H6" s="128"/>
      <c r="I6" s="125"/>
      <c r="J6" s="125"/>
      <c r="K6" s="125"/>
      <c r="L6" s="125"/>
    </row>
    <row r="7" spans="1:16" ht="15.95" customHeight="1">
      <c r="A7" s="123" t="s">
        <v>229</v>
      </c>
      <c r="B7" s="123"/>
      <c r="C7" s="123" t="s">
        <v>230</v>
      </c>
      <c r="D7" s="123"/>
      <c r="E7" s="123" t="s">
        <v>231</v>
      </c>
      <c r="F7" s="123"/>
      <c r="G7" s="123" t="s">
        <v>232</v>
      </c>
      <c r="H7" s="123"/>
      <c r="I7" s="123" t="s">
        <v>233</v>
      </c>
      <c r="J7" s="123"/>
      <c r="K7" s="123" t="s">
        <v>233</v>
      </c>
      <c r="L7" s="123"/>
    </row>
  </sheetData>
  <mergeCells count="20">
    <mergeCell ref="A1:P1"/>
    <mergeCell ref="A2:P2"/>
    <mergeCell ref="A4:B4"/>
    <mergeCell ref="A5:B6"/>
    <mergeCell ref="A7:B7"/>
    <mergeCell ref="C4:D4"/>
    <mergeCell ref="C5:D6"/>
    <mergeCell ref="C7:D7"/>
    <mergeCell ref="E4:F4"/>
    <mergeCell ref="E5:F6"/>
    <mergeCell ref="E7:F7"/>
    <mergeCell ref="G4:H4"/>
    <mergeCell ref="G5:H6"/>
    <mergeCell ref="G7:H7"/>
    <mergeCell ref="I4:J4"/>
    <mergeCell ref="I5:J6"/>
    <mergeCell ref="I7:J7"/>
    <mergeCell ref="K4:L4"/>
    <mergeCell ref="K5:L6"/>
    <mergeCell ref="K7: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57127-5106-43AA-8470-13EA6BE9A940}">
  <dimension ref="A3:B29"/>
  <sheetViews>
    <sheetView topLeftCell="A7" workbookViewId="0">
      <selection activeCell="U23" sqref="U23"/>
    </sheetView>
  </sheetViews>
  <sheetFormatPr defaultRowHeight="16.5"/>
  <cols>
    <col min="1" max="1" width="13.125" bestFit="1" customWidth="1"/>
    <col min="2" max="2" width="14.625" style="114" bestFit="1" customWidth="1"/>
  </cols>
  <sheetData>
    <row r="3" spans="1:2">
      <c r="A3" s="25" t="s">
        <v>33</v>
      </c>
      <c r="B3" s="114" t="s">
        <v>111</v>
      </c>
    </row>
    <row r="4" spans="1:2">
      <c r="A4" s="26">
        <v>0</v>
      </c>
      <c r="B4" s="114">
        <v>16.348837209302324</v>
      </c>
    </row>
    <row r="5" spans="1:2">
      <c r="A5" s="26">
        <v>1</v>
      </c>
      <c r="B5" s="114">
        <v>10.697674418604651</v>
      </c>
    </row>
    <row r="6" spans="1:2">
      <c r="A6" s="26">
        <v>2</v>
      </c>
      <c r="B6" s="114">
        <v>7.1707317073170733</v>
      </c>
    </row>
    <row r="7" spans="1:2">
      <c r="A7" s="26">
        <v>3</v>
      </c>
      <c r="B7" s="114">
        <v>4.870967741935484</v>
      </c>
    </row>
    <row r="8" spans="1:2">
      <c r="A8" s="26">
        <v>4</v>
      </c>
      <c r="B8" s="114">
        <v>2.15625</v>
      </c>
    </row>
    <row r="9" spans="1:2">
      <c r="A9" s="26">
        <v>5</v>
      </c>
      <c r="B9" s="114">
        <v>4.2051282051282053</v>
      </c>
    </row>
    <row r="10" spans="1:2">
      <c r="A10" s="26">
        <v>6</v>
      </c>
      <c r="B10" s="114">
        <v>19.571428571428573</v>
      </c>
    </row>
    <row r="11" spans="1:2">
      <c r="A11" s="26">
        <v>7</v>
      </c>
      <c r="B11" s="114">
        <v>54.395348837209305</v>
      </c>
    </row>
    <row r="12" spans="1:2">
      <c r="A12" s="26">
        <v>8</v>
      </c>
      <c r="B12" s="114">
        <v>128.28571428571428</v>
      </c>
    </row>
    <row r="13" spans="1:2">
      <c r="A13" s="26">
        <v>9</v>
      </c>
      <c r="B13" s="114">
        <v>87.428571428571431</v>
      </c>
    </row>
    <row r="14" spans="1:2">
      <c r="A14" s="26">
        <v>10</v>
      </c>
      <c r="B14" s="114">
        <v>53.642857142857146</v>
      </c>
    </row>
    <row r="15" spans="1:2">
      <c r="A15" s="26">
        <v>11</v>
      </c>
      <c r="B15" s="114">
        <v>59.38095238095238</v>
      </c>
    </row>
    <row r="16" spans="1:2">
      <c r="A16" s="26">
        <v>12</v>
      </c>
      <c r="B16" s="114">
        <v>76.348837209302332</v>
      </c>
    </row>
    <row r="17" spans="1:2">
      <c r="A17" s="26">
        <v>13</v>
      </c>
      <c r="B17" s="114">
        <v>78.511627906976742</v>
      </c>
    </row>
    <row r="18" spans="1:2">
      <c r="A18" s="26">
        <v>14</v>
      </c>
      <c r="B18" s="114">
        <v>74.418604651162795</v>
      </c>
    </row>
    <row r="19" spans="1:2">
      <c r="A19" s="26">
        <v>15</v>
      </c>
      <c r="B19" s="114">
        <v>77.95348837209302</v>
      </c>
    </row>
    <row r="20" spans="1:2">
      <c r="A20" s="26">
        <v>16</v>
      </c>
      <c r="B20" s="114">
        <v>89.272727272727266</v>
      </c>
    </row>
    <row r="21" spans="1:2">
      <c r="A21" s="26">
        <v>17</v>
      </c>
      <c r="B21" s="114">
        <v>140.20454545454547</v>
      </c>
    </row>
    <row r="22" spans="1:2">
      <c r="A22" s="26">
        <v>18</v>
      </c>
      <c r="B22" s="114">
        <v>122.86046511627907</v>
      </c>
    </row>
    <row r="23" spans="1:2">
      <c r="A23" s="26">
        <v>19</v>
      </c>
      <c r="B23" s="114">
        <v>85.139534883720927</v>
      </c>
    </row>
    <row r="24" spans="1:2">
      <c r="A24" s="26">
        <v>20</v>
      </c>
      <c r="B24" s="114">
        <v>61.767441860465119</v>
      </c>
    </row>
    <row r="25" spans="1:2">
      <c r="A25" s="26">
        <v>21</v>
      </c>
      <c r="B25" s="114">
        <v>46.418604651162788</v>
      </c>
    </row>
    <row r="26" spans="1:2">
      <c r="A26" s="26">
        <v>22</v>
      </c>
      <c r="B26" s="114">
        <v>35.069767441860463</v>
      </c>
    </row>
    <row r="27" spans="1:2">
      <c r="A27" s="26">
        <v>23</v>
      </c>
      <c r="B27" s="114">
        <v>25.186046511627907</v>
      </c>
    </row>
    <row r="28" spans="1:2">
      <c r="A28" s="26" t="s">
        <v>35</v>
      </c>
      <c r="B28" s="114">
        <v>58.304000000000002</v>
      </c>
    </row>
    <row r="29" spans="1:2">
      <c r="B29"/>
    </row>
  </sheetData>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B8526-D794-4BB6-8973-47D2C1495918}">
  <dimension ref="A3:B12"/>
  <sheetViews>
    <sheetView workbookViewId="0">
      <selection activeCell="F24" sqref="F24"/>
    </sheetView>
  </sheetViews>
  <sheetFormatPr defaultRowHeight="16.5"/>
  <cols>
    <col min="1" max="1" width="13.125" bestFit="1" customWidth="1"/>
    <col min="2" max="2" width="14.625" style="114" bestFit="1" customWidth="1"/>
  </cols>
  <sheetData>
    <row r="3" spans="1:2">
      <c r="A3" s="25" t="s">
        <v>33</v>
      </c>
      <c r="B3" s="114" t="s">
        <v>111</v>
      </c>
    </row>
    <row r="4" spans="1:2">
      <c r="A4" s="26" t="s">
        <v>13</v>
      </c>
      <c r="B4" s="114">
        <v>46.674698795180724</v>
      </c>
    </row>
    <row r="5" spans="1:2">
      <c r="A5" s="26" t="s">
        <v>25</v>
      </c>
      <c r="B5" s="114">
        <v>49.518292682926827</v>
      </c>
    </row>
    <row r="6" spans="1:2">
      <c r="A6" s="26" t="s">
        <v>26</v>
      </c>
      <c r="B6" s="114">
        <v>56.711409395973156</v>
      </c>
    </row>
    <row r="7" spans="1:2">
      <c r="A7" s="26" t="s">
        <v>27</v>
      </c>
      <c r="B7" s="114">
        <v>66.00787401574803</v>
      </c>
    </row>
    <row r="8" spans="1:2">
      <c r="A8" s="26" t="s">
        <v>28</v>
      </c>
      <c r="B8" s="114">
        <v>61.44274809160305</v>
      </c>
    </row>
    <row r="9" spans="1:2">
      <c r="A9" s="26" t="s">
        <v>122</v>
      </c>
      <c r="B9" s="114">
        <v>67.664000000000001</v>
      </c>
    </row>
    <row r="10" spans="1:2">
      <c r="A10" s="26" t="s">
        <v>30</v>
      </c>
      <c r="B10" s="114">
        <v>65.905797101449281</v>
      </c>
    </row>
    <row r="11" spans="1:2">
      <c r="A11" s="26" t="s">
        <v>35</v>
      </c>
      <c r="B11" s="114">
        <v>58.304000000000002</v>
      </c>
    </row>
    <row r="12" spans="1:2">
      <c r="B12"/>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A3D5A-B799-41FB-B778-A0FBF859E33C}">
  <dimension ref="A1:B27"/>
  <sheetViews>
    <sheetView workbookViewId="0">
      <selection activeCell="K31" sqref="K31"/>
    </sheetView>
  </sheetViews>
  <sheetFormatPr defaultRowHeight="16.5"/>
  <cols>
    <col min="1" max="1" width="18.25" bestFit="1" customWidth="1"/>
    <col min="2" max="2" width="16.875" style="114" bestFit="1" customWidth="1"/>
  </cols>
  <sheetData>
    <row r="1" spans="1:2">
      <c r="A1" s="25" t="s">
        <v>78</v>
      </c>
      <c r="B1" t="s">
        <v>239</v>
      </c>
    </row>
    <row r="3" spans="1:2">
      <c r="A3" s="25" t="s">
        <v>33</v>
      </c>
      <c r="B3" s="114" t="s">
        <v>111</v>
      </c>
    </row>
    <row r="4" spans="1:2">
      <c r="A4" s="26" t="s">
        <v>13</v>
      </c>
      <c r="B4" s="114">
        <v>46.674698795180724</v>
      </c>
    </row>
    <row r="5" spans="1:2">
      <c r="A5" s="26" t="s">
        <v>25</v>
      </c>
      <c r="B5" s="114">
        <v>49.518292682926827</v>
      </c>
    </row>
    <row r="6" spans="1:2">
      <c r="A6" s="26" t="s">
        <v>26</v>
      </c>
      <c r="B6" s="114">
        <v>56.711409395973156</v>
      </c>
    </row>
    <row r="7" spans="1:2">
      <c r="A7" s="26" t="s">
        <v>27</v>
      </c>
      <c r="B7" s="114">
        <v>66.00787401574803</v>
      </c>
    </row>
    <row r="8" spans="1:2">
      <c r="A8" s="26" t="s">
        <v>28</v>
      </c>
      <c r="B8" s="114">
        <v>61.44274809160305</v>
      </c>
    </row>
    <row r="9" spans="1:2">
      <c r="A9" s="26" t="s">
        <v>122</v>
      </c>
      <c r="B9" s="114">
        <v>67.664000000000001</v>
      </c>
    </row>
    <row r="10" spans="1:2">
      <c r="A10" s="26" t="s">
        <v>30</v>
      </c>
      <c r="B10" s="114">
        <v>65.905797101449281</v>
      </c>
    </row>
    <row r="11" spans="1:2">
      <c r="A11" s="26" t="s">
        <v>35</v>
      </c>
      <c r="B11" s="114">
        <v>58.304000000000002</v>
      </c>
    </row>
    <row r="12" spans="1:2">
      <c r="B12"/>
    </row>
    <row r="13" spans="1:2">
      <c r="B13"/>
    </row>
    <row r="14" spans="1:2">
      <c r="B14"/>
    </row>
    <row r="15" spans="1:2">
      <c r="B15"/>
    </row>
    <row r="16" spans="1:2">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B037E-E0FF-4E61-85CA-32668F0E8D58}">
  <dimension ref="A3:B9"/>
  <sheetViews>
    <sheetView topLeftCell="A13" workbookViewId="0">
      <selection activeCell="J33" sqref="J33"/>
    </sheetView>
  </sheetViews>
  <sheetFormatPr defaultRowHeight="16.5"/>
  <cols>
    <col min="1" max="1" width="15" bestFit="1" customWidth="1"/>
    <col min="2" max="2" width="14.625" style="114" bestFit="1" customWidth="1"/>
  </cols>
  <sheetData>
    <row r="3" spans="1:2">
      <c r="A3" s="25" t="s">
        <v>33</v>
      </c>
      <c r="B3" s="114" t="s">
        <v>111</v>
      </c>
    </row>
    <row r="4" spans="1:2">
      <c r="A4" s="26" t="s">
        <v>24</v>
      </c>
      <c r="B4" s="114">
        <v>33.202380952380949</v>
      </c>
    </row>
    <row r="5" spans="1:2">
      <c r="A5" s="26" t="s">
        <v>124</v>
      </c>
      <c r="B5" s="114">
        <v>61.671617161716171</v>
      </c>
    </row>
    <row r="6" spans="1:2">
      <c r="A6" s="26" t="s">
        <v>125</v>
      </c>
      <c r="B6" s="114">
        <v>58.595469255663431</v>
      </c>
    </row>
    <row r="7" spans="1:2">
      <c r="A7" s="26" t="s">
        <v>31</v>
      </c>
      <c r="B7" s="114">
        <v>36</v>
      </c>
    </row>
    <row r="8" spans="1:2">
      <c r="A8" s="26" t="s">
        <v>35</v>
      </c>
      <c r="B8" s="114">
        <v>58.304000000000002</v>
      </c>
    </row>
    <row r="9" spans="1:2">
      <c r="B9"/>
    </row>
  </sheetData>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5874E-6AB8-49E3-9A46-5075971B9ED0}">
  <dimension ref="A3:C8"/>
  <sheetViews>
    <sheetView workbookViewId="0">
      <selection activeCell="B18" sqref="B18"/>
    </sheetView>
  </sheetViews>
  <sheetFormatPr defaultRowHeight="16.5"/>
  <cols>
    <col min="1" max="1" width="15" bestFit="1" customWidth="1"/>
    <col min="2" max="2" width="16.875" bestFit="1" customWidth="1"/>
    <col min="3" max="3" width="13.75" bestFit="1" customWidth="1"/>
  </cols>
  <sheetData>
    <row r="3" spans="1:3">
      <c r="A3" s="25" t="s">
        <v>33</v>
      </c>
      <c r="B3" t="s">
        <v>114</v>
      </c>
      <c r="C3" t="s">
        <v>112</v>
      </c>
    </row>
    <row r="4" spans="1:3">
      <c r="A4" s="26" t="s">
        <v>124</v>
      </c>
      <c r="B4" s="28">
        <v>34162</v>
      </c>
      <c r="C4" s="28">
        <v>3211</v>
      </c>
    </row>
    <row r="5" spans="1:3">
      <c r="A5" s="26" t="s">
        <v>125</v>
      </c>
      <c r="B5" s="28">
        <v>16568</v>
      </c>
      <c r="C5" s="28">
        <v>1538</v>
      </c>
    </row>
    <row r="6" spans="1:3">
      <c r="A6" s="26" t="s">
        <v>24</v>
      </c>
      <c r="B6" s="28">
        <v>2618</v>
      </c>
      <c r="C6" s="28">
        <v>171</v>
      </c>
    </row>
    <row r="7" spans="1:3">
      <c r="A7" s="26" t="s">
        <v>31</v>
      </c>
      <c r="B7" s="28">
        <v>35</v>
      </c>
      <c r="C7" s="28">
        <v>1</v>
      </c>
    </row>
    <row r="8" spans="1:3">
      <c r="A8" s="26" t="s">
        <v>35</v>
      </c>
      <c r="B8" s="28">
        <v>53383</v>
      </c>
      <c r="C8" s="28">
        <v>4921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6E863-5AE3-4AB3-84D1-B9C5721FC258}">
  <dimension ref="A3:B10"/>
  <sheetViews>
    <sheetView workbookViewId="0">
      <selection activeCell="O10" sqref="O10"/>
    </sheetView>
  </sheetViews>
  <sheetFormatPr defaultRowHeight="16.5"/>
  <cols>
    <col min="1" max="1" width="18.125" bestFit="1" customWidth="1"/>
    <col min="2" max="2" width="14.625" style="102" bestFit="1" customWidth="1"/>
  </cols>
  <sheetData>
    <row r="3" spans="1:2">
      <c r="A3" s="25" t="s">
        <v>33</v>
      </c>
      <c r="B3" s="102" t="s">
        <v>111</v>
      </c>
    </row>
    <row r="4" spans="1:2">
      <c r="A4" s="26" t="s">
        <v>149</v>
      </c>
      <c r="B4" s="102">
        <v>29.803921568627452</v>
      </c>
    </row>
    <row r="5" spans="1:2">
      <c r="A5" s="26" t="s">
        <v>151</v>
      </c>
      <c r="B5" s="102">
        <v>50.122994652406419</v>
      </c>
    </row>
    <row r="6" spans="1:2">
      <c r="A6" s="26" t="s">
        <v>148</v>
      </c>
      <c r="B6" s="102">
        <v>59.995423340961096</v>
      </c>
    </row>
    <row r="7" spans="1:2">
      <c r="A7" s="26" t="s">
        <v>150</v>
      </c>
      <c r="B7" s="102">
        <v>93.876190476190473</v>
      </c>
    </row>
    <row r="8" spans="1:2">
      <c r="A8" s="26" t="s">
        <v>152</v>
      </c>
      <c r="B8" s="102">
        <v>59.484848484848484</v>
      </c>
    </row>
    <row r="9" spans="1:2">
      <c r="A9" s="26" t="s">
        <v>35</v>
      </c>
      <c r="B9" s="102">
        <v>58.304000000000002</v>
      </c>
    </row>
    <row r="10" spans="1:2">
      <c r="B10"/>
    </row>
  </sheetData>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918FA-2810-4904-9A9F-7E1996078673}">
  <dimension ref="A3:B9"/>
  <sheetViews>
    <sheetView workbookViewId="0">
      <selection activeCell="E20" sqref="E20"/>
    </sheetView>
  </sheetViews>
  <sheetFormatPr defaultRowHeight="16.5"/>
  <cols>
    <col min="1" max="1" width="13.125" bestFit="1" customWidth="1"/>
    <col min="2" max="2" width="14.625" style="102" bestFit="1" customWidth="1"/>
  </cols>
  <sheetData>
    <row r="3" spans="1:2">
      <c r="A3" s="25" t="s">
        <v>33</v>
      </c>
      <c r="B3" s="102" t="s">
        <v>111</v>
      </c>
    </row>
    <row r="4" spans="1:2">
      <c r="A4" s="26" t="s">
        <v>37</v>
      </c>
      <c r="B4" s="102">
        <v>89.646153846153851</v>
      </c>
    </row>
    <row r="5" spans="1:2">
      <c r="A5" s="26" t="s">
        <v>38</v>
      </c>
      <c r="B5" s="102">
        <v>62.740310077519382</v>
      </c>
    </row>
    <row r="6" spans="1:2">
      <c r="A6" s="26" t="s">
        <v>39</v>
      </c>
      <c r="B6" s="102">
        <v>67.067193675889328</v>
      </c>
    </row>
    <row r="7" spans="1:2">
      <c r="A7" s="26" t="s">
        <v>40</v>
      </c>
      <c r="B7" s="102">
        <v>8.039301310043669</v>
      </c>
    </row>
    <row r="8" spans="1:2">
      <c r="A8" s="26" t="s">
        <v>35</v>
      </c>
      <c r="B8" s="102">
        <v>58.304000000000002</v>
      </c>
    </row>
    <row r="9" spans="1:2">
      <c r="B9"/>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B881-3BB2-40DC-8928-74CD2EE9845F}">
  <dimension ref="A3:B8"/>
  <sheetViews>
    <sheetView workbookViewId="0">
      <selection activeCell="F21" sqref="F21"/>
    </sheetView>
  </sheetViews>
  <sheetFormatPr defaultRowHeight="16.5"/>
  <cols>
    <col min="1" max="1" width="14.375" bestFit="1" customWidth="1"/>
    <col min="2" max="2" width="27.875" style="102" bestFit="1" customWidth="1"/>
  </cols>
  <sheetData>
    <row r="3" spans="1:2">
      <c r="A3" s="25" t="s">
        <v>33</v>
      </c>
      <c r="B3" s="102" t="s">
        <v>170</v>
      </c>
    </row>
    <row r="4" spans="1:2">
      <c r="A4" s="26" t="s">
        <v>167</v>
      </c>
      <c r="B4" s="102">
        <v>0.17826434006282421</v>
      </c>
    </row>
    <row r="5" spans="1:2">
      <c r="A5" s="26" t="s">
        <v>168</v>
      </c>
      <c r="B5" s="102">
        <v>-0.25435329828790459</v>
      </c>
    </row>
    <row r="6" spans="1:2">
      <c r="A6" s="26" t="s">
        <v>166</v>
      </c>
      <c r="B6" s="102">
        <v>0.22929155386993369</v>
      </c>
    </row>
    <row r="7" spans="1:2">
      <c r="A7" s="26" t="s">
        <v>169</v>
      </c>
      <c r="B7" s="102">
        <v>0.10399668008577613</v>
      </c>
    </row>
    <row r="8" spans="1:2">
      <c r="A8" s="26" t="s">
        <v>35</v>
      </c>
      <c r="B8" s="102">
        <v>0.25719927573062945</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EEF3-7175-4502-A9BC-63374DB59797}">
  <dimension ref="A1:B5"/>
  <sheetViews>
    <sheetView workbookViewId="0">
      <selection activeCell="I19" sqref="I19"/>
    </sheetView>
  </sheetViews>
  <sheetFormatPr defaultRowHeight="16.5"/>
  <cols>
    <col min="1" max="1" width="17.125" customWidth="1"/>
    <col min="2" max="2" width="22.25" style="102" customWidth="1"/>
  </cols>
  <sheetData>
    <row r="1" spans="1:2">
      <c r="A1" t="s">
        <v>164</v>
      </c>
      <c r="B1" s="102" t="s">
        <v>165</v>
      </c>
    </row>
    <row r="2" spans="1:2">
      <c r="A2" t="s">
        <v>166</v>
      </c>
      <c r="B2" s="102">
        <f>CORREL('Final Dataset'!P:P,'Final Dataset'!J:J)</f>
        <v>0.22929155386993369</v>
      </c>
    </row>
    <row r="3" spans="1:2">
      <c r="A3" t="s">
        <v>167</v>
      </c>
      <c r="B3" s="102">
        <f>CORREL('Final Dataset'!P:P,'Final Dataset'!K:K)</f>
        <v>0.17826434006282421</v>
      </c>
    </row>
    <row r="4" spans="1:2">
      <c r="A4" t="s">
        <v>168</v>
      </c>
      <c r="B4" s="115">
        <f>CORREL('Final Dataset'!P:P,'Final Dataset'!L:L)</f>
        <v>-0.25435329828790459</v>
      </c>
    </row>
    <row r="5" spans="1:2">
      <c r="A5" t="s">
        <v>169</v>
      </c>
      <c r="B5" s="115">
        <f>CORREL('Final Dataset'!P:P,'Final Dataset'!M:M)</f>
        <v>0.10399668008577613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B08E7-2F3D-446D-840D-A2993F1E0D35}">
  <dimension ref="A3:B6"/>
  <sheetViews>
    <sheetView workbookViewId="0">
      <selection activeCell="G20" sqref="G20"/>
    </sheetView>
  </sheetViews>
  <sheetFormatPr defaultRowHeight="16.5"/>
  <cols>
    <col min="1" max="1" width="13.125" bestFit="1" customWidth="1"/>
    <col min="2" max="2" width="14.625" style="102" bestFit="1" customWidth="1"/>
  </cols>
  <sheetData>
    <row r="3" spans="1:2">
      <c r="A3" s="25" t="s">
        <v>33</v>
      </c>
      <c r="B3" s="102" t="s">
        <v>111</v>
      </c>
    </row>
    <row r="4" spans="1:2">
      <c r="A4" s="26" t="s">
        <v>172</v>
      </c>
      <c r="B4" s="102">
        <v>103.15953307392996</v>
      </c>
    </row>
    <row r="5" spans="1:2">
      <c r="A5" s="26" t="s">
        <v>171</v>
      </c>
      <c r="B5" s="102">
        <v>42.788694481830419</v>
      </c>
    </row>
    <row r="6" spans="1:2">
      <c r="A6" s="26" t="s">
        <v>35</v>
      </c>
      <c r="B6" s="102">
        <v>58.304000000000002</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F82EF-2864-498E-B858-AE84352146BC}">
  <dimension ref="A1:E53"/>
  <sheetViews>
    <sheetView topLeftCell="E1" workbookViewId="0">
      <selection activeCell="G32" sqref="G32"/>
    </sheetView>
  </sheetViews>
  <sheetFormatPr defaultRowHeight="16.5"/>
  <cols>
    <col min="1" max="1" width="10.125" bestFit="1" customWidth="1"/>
    <col min="2" max="2" width="7.375" bestFit="1" customWidth="1"/>
    <col min="3" max="3" width="15.375" bestFit="1" customWidth="1"/>
    <col min="4" max="4" width="31.5" bestFit="1" customWidth="1"/>
    <col min="5" max="5" width="31.625" bestFit="1" customWidth="1"/>
  </cols>
  <sheetData>
    <row r="1" spans="1:5">
      <c r="A1" t="s">
        <v>117</v>
      </c>
      <c r="B1" t="s">
        <v>153</v>
      </c>
      <c r="C1" t="s">
        <v>154</v>
      </c>
      <c r="D1" t="s">
        <v>155</v>
      </c>
      <c r="E1" t="s">
        <v>156</v>
      </c>
    </row>
    <row r="2" spans="1:5">
      <c r="A2" s="23">
        <v>40544</v>
      </c>
      <c r="B2" s="102">
        <v>985</v>
      </c>
    </row>
    <row r="3" spans="1:5">
      <c r="A3" s="23">
        <v>40545</v>
      </c>
      <c r="B3" s="102">
        <v>801</v>
      </c>
    </row>
    <row r="4" spans="1:5">
      <c r="A4" s="23">
        <v>40546</v>
      </c>
      <c r="B4" s="102">
        <v>1349</v>
      </c>
    </row>
    <row r="5" spans="1:5">
      <c r="A5" s="23">
        <v>40547</v>
      </c>
      <c r="B5" s="102">
        <v>1562</v>
      </c>
    </row>
    <row r="6" spans="1:5">
      <c r="A6" s="23">
        <v>40548</v>
      </c>
      <c r="B6" s="102">
        <v>1600</v>
      </c>
    </row>
    <row r="7" spans="1:5">
      <c r="A7" s="23">
        <v>40549</v>
      </c>
      <c r="B7" s="102">
        <v>1606</v>
      </c>
    </row>
    <row r="8" spans="1:5">
      <c r="A8" s="23">
        <v>40550</v>
      </c>
      <c r="B8" s="102">
        <v>1510</v>
      </c>
    </row>
    <row r="9" spans="1:5">
      <c r="A9" s="23">
        <v>40551</v>
      </c>
      <c r="B9" s="102">
        <v>959</v>
      </c>
    </row>
    <row r="10" spans="1:5">
      <c r="A10" s="23">
        <v>40552</v>
      </c>
      <c r="B10" s="102">
        <v>822</v>
      </c>
    </row>
    <row r="11" spans="1:5">
      <c r="A11" s="23">
        <v>40553</v>
      </c>
      <c r="B11" s="102">
        <v>1321</v>
      </c>
    </row>
    <row r="12" spans="1:5">
      <c r="A12" s="23">
        <v>40554</v>
      </c>
      <c r="B12" s="102">
        <v>1263</v>
      </c>
    </row>
    <row r="13" spans="1:5">
      <c r="A13" s="23">
        <v>40555</v>
      </c>
      <c r="B13" s="102">
        <v>1162</v>
      </c>
    </row>
    <row r="14" spans="1:5">
      <c r="A14" s="23">
        <v>40556</v>
      </c>
      <c r="B14" s="102">
        <v>1406</v>
      </c>
    </row>
    <row r="15" spans="1:5">
      <c r="A15" s="23">
        <v>40557</v>
      </c>
      <c r="B15" s="102">
        <v>1421</v>
      </c>
    </row>
    <row r="16" spans="1:5">
      <c r="A16" s="23">
        <v>40558</v>
      </c>
      <c r="B16" s="102">
        <v>1248</v>
      </c>
    </row>
    <row r="17" spans="1:2">
      <c r="A17" s="23">
        <v>40559</v>
      </c>
      <c r="B17" s="102">
        <v>1204</v>
      </c>
    </row>
    <row r="18" spans="1:2">
      <c r="A18" s="23">
        <v>40560</v>
      </c>
      <c r="B18" s="102">
        <v>1000</v>
      </c>
    </row>
    <row r="19" spans="1:2">
      <c r="A19" s="23">
        <v>40561</v>
      </c>
      <c r="B19" s="102">
        <v>683</v>
      </c>
    </row>
    <row r="20" spans="1:2">
      <c r="A20" s="23">
        <v>40562</v>
      </c>
      <c r="B20" s="102">
        <v>1650</v>
      </c>
    </row>
    <row r="21" spans="1:2">
      <c r="A21" s="23">
        <v>40563</v>
      </c>
      <c r="B21" s="102">
        <v>1927</v>
      </c>
    </row>
    <row r="22" spans="1:2">
      <c r="A22" s="23">
        <v>40564</v>
      </c>
      <c r="B22" s="102">
        <v>1543</v>
      </c>
    </row>
    <row r="23" spans="1:2">
      <c r="A23" s="23">
        <v>40565</v>
      </c>
      <c r="B23" s="102">
        <v>981</v>
      </c>
    </row>
    <row r="24" spans="1:2">
      <c r="A24" s="23">
        <v>40566</v>
      </c>
      <c r="B24" s="102">
        <v>986</v>
      </c>
    </row>
    <row r="25" spans="1:2">
      <c r="A25" s="23">
        <v>40567</v>
      </c>
      <c r="B25" s="102">
        <v>1416</v>
      </c>
    </row>
    <row r="26" spans="1:2">
      <c r="A26" s="23">
        <v>40568</v>
      </c>
      <c r="B26" s="102">
        <v>1985</v>
      </c>
    </row>
    <row r="27" spans="1:2">
      <c r="A27" s="23">
        <v>40569</v>
      </c>
      <c r="B27" s="102">
        <v>506</v>
      </c>
    </row>
    <row r="28" spans="1:2">
      <c r="A28" s="23">
        <v>40570</v>
      </c>
      <c r="B28" s="102">
        <v>431</v>
      </c>
    </row>
    <row r="29" spans="1:2">
      <c r="A29" s="23">
        <v>40571</v>
      </c>
      <c r="B29" s="102">
        <v>1167</v>
      </c>
    </row>
    <row r="30" spans="1:2">
      <c r="A30" s="23">
        <v>40572</v>
      </c>
      <c r="B30" s="102">
        <v>1098</v>
      </c>
    </row>
    <row r="31" spans="1:2">
      <c r="A31" s="23">
        <v>40573</v>
      </c>
      <c r="B31" s="102">
        <v>1096</v>
      </c>
    </row>
    <row r="32" spans="1:2">
      <c r="A32" s="23">
        <v>40574</v>
      </c>
      <c r="B32" s="102">
        <v>1501</v>
      </c>
    </row>
    <row r="33" spans="1:5">
      <c r="A33" s="23">
        <v>40575</v>
      </c>
      <c r="B33" s="102">
        <v>1360</v>
      </c>
    </row>
    <row r="34" spans="1:5">
      <c r="A34" s="23">
        <v>40576</v>
      </c>
      <c r="B34" s="102">
        <v>1526</v>
      </c>
    </row>
    <row r="35" spans="1:5">
      <c r="A35" s="23">
        <v>40577</v>
      </c>
      <c r="B35" s="102">
        <v>1550</v>
      </c>
    </row>
    <row r="36" spans="1:5">
      <c r="A36" s="23">
        <v>40578</v>
      </c>
      <c r="B36" s="102">
        <v>1708</v>
      </c>
    </row>
    <row r="37" spans="1:5">
      <c r="A37" s="23">
        <v>40579</v>
      </c>
      <c r="B37" s="102">
        <v>1005</v>
      </c>
    </row>
    <row r="38" spans="1:5">
      <c r="A38" s="23">
        <v>40580</v>
      </c>
      <c r="B38" s="102">
        <v>1623</v>
      </c>
    </row>
    <row r="39" spans="1:5">
      <c r="A39" s="23">
        <v>40581</v>
      </c>
      <c r="B39" s="102">
        <v>1712</v>
      </c>
    </row>
    <row r="40" spans="1:5">
      <c r="A40" s="23">
        <v>40582</v>
      </c>
      <c r="B40" s="102">
        <v>1530</v>
      </c>
    </row>
    <row r="41" spans="1:5">
      <c r="A41" s="23">
        <v>40583</v>
      </c>
      <c r="B41" s="102">
        <v>1605</v>
      </c>
    </row>
    <row r="42" spans="1:5">
      <c r="A42" s="23">
        <v>40584</v>
      </c>
      <c r="B42" s="102">
        <v>1538</v>
      </c>
    </row>
    <row r="43" spans="1:5">
      <c r="A43" s="23">
        <v>40585</v>
      </c>
      <c r="B43" s="102">
        <v>1746</v>
      </c>
    </row>
    <row r="44" spans="1:5">
      <c r="A44" s="23">
        <v>40586</v>
      </c>
      <c r="B44" s="102">
        <v>1472</v>
      </c>
    </row>
    <row r="45" spans="1:5">
      <c r="A45" s="23">
        <v>40587</v>
      </c>
      <c r="B45" s="102">
        <v>1589</v>
      </c>
    </row>
    <row r="46" spans="1:5">
      <c r="A46" s="23">
        <v>40588</v>
      </c>
      <c r="B46" s="102">
        <v>151</v>
      </c>
      <c r="C46" s="102">
        <v>151</v>
      </c>
      <c r="D46" s="102">
        <v>151</v>
      </c>
      <c r="E46" s="102">
        <v>151</v>
      </c>
    </row>
    <row r="47" spans="1:5">
      <c r="A47" s="23">
        <v>40589</v>
      </c>
      <c r="C47" s="102">
        <f t="shared" ref="C47:C53" si="0">_xlfn.FORECAST.ETS(A47,$B$2:$B$46,$A$2:$A$46,1,1)</f>
        <v>1387.2167441635288</v>
      </c>
      <c r="D47" s="102">
        <f t="shared" ref="D47:D53" si="1">C47-_xlfn.FORECAST.ETS.CONFINT(A47,$B$2:$B$46,$A$2:$A$46,0.95,1,1)</f>
        <v>585.50542669163815</v>
      </c>
      <c r="E47" s="102">
        <f t="shared" ref="E47:E53" si="2">C47+_xlfn.FORECAST.ETS.CONFINT(A47,$B$2:$B$46,$A$2:$A$46,0.95,1,1)</f>
        <v>2188.9280616354195</v>
      </c>
    </row>
    <row r="48" spans="1:5">
      <c r="A48" s="23">
        <v>40590</v>
      </c>
      <c r="C48" s="102">
        <f t="shared" si="0"/>
        <v>1392.5597746183603</v>
      </c>
      <c r="D48" s="102">
        <f t="shared" si="1"/>
        <v>586.76970401902065</v>
      </c>
      <c r="E48" s="102">
        <f t="shared" si="2"/>
        <v>2198.3498452177</v>
      </c>
    </row>
    <row r="49" spans="1:5">
      <c r="A49" s="23">
        <v>40591</v>
      </c>
      <c r="C49" s="102">
        <f t="shared" si="0"/>
        <v>1397.902805073192</v>
      </c>
      <c r="D49" s="102">
        <f t="shared" si="1"/>
        <v>587.97397139650093</v>
      </c>
      <c r="E49" s="102">
        <f t="shared" si="2"/>
        <v>2207.831638749883</v>
      </c>
    </row>
    <row r="50" spans="1:5">
      <c r="A50" s="23">
        <v>40592</v>
      </c>
      <c r="C50" s="102">
        <f t="shared" si="0"/>
        <v>1403.2458355280237</v>
      </c>
      <c r="D50" s="102">
        <f t="shared" si="1"/>
        <v>589.11835455358994</v>
      </c>
      <c r="E50" s="102">
        <f t="shared" si="2"/>
        <v>2217.3733165024573</v>
      </c>
    </row>
    <row r="51" spans="1:5">
      <c r="A51" s="23">
        <v>40593</v>
      </c>
      <c r="C51" s="102">
        <f t="shared" si="0"/>
        <v>1408.5888659828554</v>
      </c>
      <c r="D51" s="102">
        <f t="shared" si="1"/>
        <v>590.2029898038752</v>
      </c>
      <c r="E51" s="102">
        <f t="shared" si="2"/>
        <v>2226.9747421618358</v>
      </c>
    </row>
    <row r="52" spans="1:5">
      <c r="A52" s="23">
        <v>40594</v>
      </c>
      <c r="C52" s="102">
        <f t="shared" si="0"/>
        <v>1413.9318964376871</v>
      </c>
      <c r="D52" s="102">
        <f t="shared" si="1"/>
        <v>591.22802367584165</v>
      </c>
      <c r="E52" s="102">
        <f t="shared" si="2"/>
        <v>2236.6357691995327</v>
      </c>
    </row>
    <row r="53" spans="1:5">
      <c r="A53" s="23">
        <v>40595</v>
      </c>
      <c r="C53" s="102">
        <f t="shared" si="0"/>
        <v>1419.2749268925186</v>
      </c>
      <c r="D53" s="102">
        <f t="shared" si="1"/>
        <v>592.19361254419198</v>
      </c>
      <c r="E53" s="102">
        <f t="shared" si="2"/>
        <v>2246.3562412408451</v>
      </c>
    </row>
  </sheetData>
  <pageMargins left="0.7" right="0.7" top="0.75" bottom="0.75" header="0.3" footer="0.3"/>
  <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CA8E-C8B6-4892-B1D7-82A587F0A956}">
  <sheetPr codeName="Sheet10"/>
  <dimension ref="A1:AB1001"/>
  <sheetViews>
    <sheetView workbookViewId="0">
      <selection activeCell="G374" sqref="G374:G397"/>
    </sheetView>
  </sheetViews>
  <sheetFormatPr defaultColWidth="14" defaultRowHeight="16.5"/>
  <cols>
    <col min="17" max="17" width="20.375" customWidth="1"/>
    <col min="20" max="20" width="18.75" customWidth="1"/>
    <col min="21" max="21" width="14.375" customWidth="1"/>
    <col min="23" max="23" width="33.75" customWidth="1"/>
  </cols>
  <sheetData>
    <row r="1" spans="1:26" ht="17.25" thickBot="1">
      <c r="A1" s="12" t="s">
        <v>0</v>
      </c>
      <c r="B1" s="1" t="s">
        <v>1</v>
      </c>
      <c r="C1" s="1" t="s">
        <v>2</v>
      </c>
      <c r="D1" s="1" t="s">
        <v>3</v>
      </c>
      <c r="E1" s="1" t="s">
        <v>4</v>
      </c>
      <c r="F1" s="1" t="s">
        <v>5</v>
      </c>
      <c r="G1" s="1" t="s">
        <v>8</v>
      </c>
      <c r="H1" s="1" t="s">
        <v>9</v>
      </c>
      <c r="I1" s="1" t="s">
        <v>10</v>
      </c>
      <c r="J1" s="1" t="s">
        <v>12</v>
      </c>
      <c r="K1" s="93" t="s">
        <v>43</v>
      </c>
      <c r="L1" s="93" t="s">
        <v>44</v>
      </c>
      <c r="M1" s="93" t="s">
        <v>45</v>
      </c>
      <c r="N1" s="93" t="s">
        <v>46</v>
      </c>
      <c r="O1" s="93" t="s">
        <v>47</v>
      </c>
      <c r="P1" s="93" t="s">
        <v>48</v>
      </c>
      <c r="Q1" s="94" t="s">
        <v>121</v>
      </c>
      <c r="R1" s="94" t="s">
        <v>123</v>
      </c>
      <c r="S1" s="94" t="s">
        <v>7</v>
      </c>
      <c r="T1" s="94" t="s">
        <v>78</v>
      </c>
      <c r="U1" s="101" t="s">
        <v>144</v>
      </c>
      <c r="V1" s="101" t="s">
        <v>147</v>
      </c>
      <c r="W1" s="101" t="s">
        <v>160</v>
      </c>
    </row>
    <row r="2" spans="1:26" ht="17.25" thickBot="1">
      <c r="A2" s="112">
        <v>1</v>
      </c>
      <c r="B2" s="7">
        <v>40544</v>
      </c>
      <c r="C2" s="6">
        <v>1</v>
      </c>
      <c r="D2" s="6">
        <v>0</v>
      </c>
      <c r="E2" s="6">
        <v>1</v>
      </c>
      <c r="F2" s="6">
        <v>0</v>
      </c>
      <c r="G2" s="9" t="b">
        <v>0</v>
      </c>
      <c r="H2" s="6">
        <v>6</v>
      </c>
      <c r="I2" s="6">
        <v>1</v>
      </c>
      <c r="J2" s="6">
        <v>0.24</v>
      </c>
      <c r="K2">
        <v>0.28789999999999999</v>
      </c>
      <c r="L2">
        <v>0.81</v>
      </c>
      <c r="M2">
        <v>0</v>
      </c>
      <c r="N2">
        <v>3</v>
      </c>
      <c r="O2">
        <v>13</v>
      </c>
      <c r="P2">
        <v>16</v>
      </c>
      <c r="Q2" t="s">
        <v>13</v>
      </c>
      <c r="R2" t="s">
        <v>124</v>
      </c>
      <c r="S2" s="33" t="str">
        <f>IF(OR(AND(F2&gt;=7,F2&lt;=9),AND(F2&gt;=17,F2&lt;=19)),"Rush Hour","Normal")</f>
        <v>Normal</v>
      </c>
      <c r="T2" s="33" t="str">
        <f>IF(P2&gt;150,"High",IF(P2&gt;50,"Medium","Low"))</f>
        <v>Low</v>
      </c>
      <c r="U2" s="33" t="str">
        <f>IF(F2&lt;6,"Night", IF(F2&lt;12,"Morning", IF(F2&lt;18,"Afternoon","Evening")))</f>
        <v>Night</v>
      </c>
      <c r="V2" s="33" t="str">
        <f>IF(J2&lt;0.1,"Freezing (0-10%)",
 IF(J2&lt;0.2,"Very Cold (10-20%)",
 IF(J2&lt;0.3,"Cold (20-30%)",
 IF(J2&lt;0.4,"Mild (30-40%)",
 IF(J2&lt;0.5,"Warm (40-50%)",
 "Hot (50%+)")))))</f>
        <v>Cold (20-30%)</v>
      </c>
      <c r="W2" s="33" t="str">
        <f>IF(ABS(P2-AVERAGE($P$2:$P$1001))&gt;2*STDEV($P$2:$P$1001),IF(P2&gt;AVERAGE($P$2:$P$1001),"⬆ Spike","⬇ Drop"),  "Normal")</f>
        <v>Normal</v>
      </c>
    </row>
    <row r="3" spans="1:26" ht="17.25" thickBot="1">
      <c r="A3" s="112">
        <v>2</v>
      </c>
      <c r="B3" s="7">
        <v>40544</v>
      </c>
      <c r="C3" s="6">
        <v>1</v>
      </c>
      <c r="D3" s="6">
        <v>0</v>
      </c>
      <c r="E3" s="6">
        <v>1</v>
      </c>
      <c r="F3" s="6">
        <v>1</v>
      </c>
      <c r="G3" s="9" t="b">
        <v>0</v>
      </c>
      <c r="H3" s="6">
        <v>6</v>
      </c>
      <c r="I3" s="6">
        <v>1</v>
      </c>
      <c r="J3" s="6">
        <v>0.22</v>
      </c>
      <c r="K3">
        <v>0.2727</v>
      </c>
      <c r="L3">
        <v>0.8</v>
      </c>
      <c r="M3">
        <v>0</v>
      </c>
      <c r="N3">
        <v>8</v>
      </c>
      <c r="O3">
        <v>32</v>
      </c>
      <c r="P3">
        <v>40</v>
      </c>
      <c r="Q3" t="s">
        <v>13</v>
      </c>
      <c r="R3" t="s">
        <v>124</v>
      </c>
      <c r="S3" s="33" t="str">
        <f t="shared" ref="S3:S66" si="0">IF(OR(AND(F3&gt;=7,F3&lt;=9),AND(F3&gt;=17,F3&lt;=19)),"Rush Hour","Normal")</f>
        <v>Normal</v>
      </c>
      <c r="T3" s="33" t="str">
        <f t="shared" ref="T3:T66" si="1">IF(P3&gt;150,"High",IF(P3&gt;50,"Medium","Low"))</f>
        <v>Low</v>
      </c>
      <c r="U3" s="33" t="str">
        <f t="shared" ref="U3:U66" si="2">IF(F3&lt;6,"Night", IF(F3&lt;12,"Morning", IF(F3&lt;18,"Afternoon","Evening")))</f>
        <v>Night</v>
      </c>
      <c r="V3" s="33" t="str">
        <f t="shared" ref="V3:V66" si="3">IF(J3&lt;0.1,"Freezing (0-10%)",
 IF(J3&lt;0.2,"Very Cold (10-20%)",
 IF(J3&lt;0.3,"Cold (20-30%)",
 IF(J3&lt;0.4,"Mild (30-40%)",
 IF(J3&lt;0.5,"Warm (40-50%)",
 "Hot (50%+)")))))</f>
        <v>Cold (20-30%)</v>
      </c>
      <c r="W3" s="33" t="str">
        <f t="shared" ref="W3:W66" si="4">IF(ABS(P3-AVERAGE($P$2:$P$1001))&gt;2*STDEV($P$2:$P$1001),IF(P3&gt;AVERAGE($P$2:$P$1001),"⬆ Spike","⬇ Drop"),  "Normal")</f>
        <v>Normal</v>
      </c>
      <c r="X3" s="36" t="s">
        <v>80</v>
      </c>
      <c r="Y3" s="36"/>
    </row>
    <row r="4" spans="1:26" ht="17.25" thickBot="1">
      <c r="A4" s="112">
        <v>3</v>
      </c>
      <c r="B4" s="7">
        <v>40544</v>
      </c>
      <c r="C4" s="6">
        <v>1</v>
      </c>
      <c r="D4" s="6">
        <v>0</v>
      </c>
      <c r="E4" s="6">
        <v>1</v>
      </c>
      <c r="F4" s="6">
        <v>2</v>
      </c>
      <c r="G4" s="9" t="b">
        <v>0</v>
      </c>
      <c r="H4" s="6">
        <v>6</v>
      </c>
      <c r="I4" s="6">
        <v>1</v>
      </c>
      <c r="J4" s="6">
        <v>0.22</v>
      </c>
      <c r="K4">
        <v>0.2727</v>
      </c>
      <c r="L4">
        <v>0.8</v>
      </c>
      <c r="M4">
        <v>0</v>
      </c>
      <c r="N4">
        <v>5</v>
      </c>
      <c r="O4">
        <v>27</v>
      </c>
      <c r="P4">
        <v>32</v>
      </c>
      <c r="Q4" t="s">
        <v>13</v>
      </c>
      <c r="R4" t="s">
        <v>124</v>
      </c>
      <c r="S4" s="33" t="str">
        <f t="shared" si="0"/>
        <v>Normal</v>
      </c>
      <c r="T4" s="33" t="str">
        <f t="shared" si="1"/>
        <v>Low</v>
      </c>
      <c r="U4" s="33" t="str">
        <f t="shared" si="2"/>
        <v>Night</v>
      </c>
      <c r="V4" s="33" t="str">
        <f t="shared" si="3"/>
        <v>Cold (20-30%)</v>
      </c>
      <c r="W4" s="33" t="str">
        <f t="shared" si="4"/>
        <v>Normal</v>
      </c>
      <c r="X4" s="41" t="s">
        <v>81</v>
      </c>
      <c r="Y4" s="42"/>
      <c r="Z4" s="43">
        <f>SUM(P:P)</f>
        <v>58304</v>
      </c>
    </row>
    <row r="5" spans="1:26" ht="17.25" thickBot="1">
      <c r="A5" s="112">
        <v>4</v>
      </c>
      <c r="B5" s="7">
        <v>40544</v>
      </c>
      <c r="C5" s="6">
        <v>1</v>
      </c>
      <c r="D5" s="6">
        <v>0</v>
      </c>
      <c r="E5" s="6">
        <v>1</v>
      </c>
      <c r="F5" s="6">
        <v>3</v>
      </c>
      <c r="G5" s="9" t="b">
        <v>0</v>
      </c>
      <c r="H5" s="6">
        <v>6</v>
      </c>
      <c r="I5" s="6">
        <v>1</v>
      </c>
      <c r="J5" s="6">
        <v>0.24</v>
      </c>
      <c r="K5">
        <v>0.28789999999999999</v>
      </c>
      <c r="L5">
        <v>0.75</v>
      </c>
      <c r="M5">
        <v>0</v>
      </c>
      <c r="N5">
        <v>3</v>
      </c>
      <c r="O5">
        <v>10</v>
      </c>
      <c r="P5">
        <v>13</v>
      </c>
      <c r="Q5" t="s">
        <v>13</v>
      </c>
      <c r="R5" t="s">
        <v>124</v>
      </c>
      <c r="S5" s="33" t="str">
        <f t="shared" si="0"/>
        <v>Normal</v>
      </c>
      <c r="T5" s="33" t="str">
        <f t="shared" si="1"/>
        <v>Low</v>
      </c>
      <c r="U5" s="33" t="str">
        <f t="shared" si="2"/>
        <v>Night</v>
      </c>
      <c r="V5" s="33" t="str">
        <f t="shared" si="3"/>
        <v>Cold (20-30%)</v>
      </c>
      <c r="W5" s="33" t="str">
        <f t="shared" si="4"/>
        <v>Normal</v>
      </c>
      <c r="X5" s="44" t="s">
        <v>62</v>
      </c>
      <c r="Y5" s="45"/>
      <c r="Z5" s="46">
        <f>AVERAGE(P:P)</f>
        <v>58.304000000000002</v>
      </c>
    </row>
    <row r="6" spans="1:26" ht="17.25" thickBot="1">
      <c r="A6" s="112">
        <v>5</v>
      </c>
      <c r="B6" s="7">
        <v>40544</v>
      </c>
      <c r="C6" s="6">
        <v>1</v>
      </c>
      <c r="D6" s="6">
        <v>0</v>
      </c>
      <c r="E6" s="6">
        <v>1</v>
      </c>
      <c r="F6" s="6">
        <v>4</v>
      </c>
      <c r="G6" s="9" t="b">
        <v>0</v>
      </c>
      <c r="H6" s="6">
        <v>6</v>
      </c>
      <c r="I6" s="6">
        <v>1</v>
      </c>
      <c r="J6" s="6">
        <v>0.24</v>
      </c>
      <c r="K6">
        <v>0.28789999999999999</v>
      </c>
      <c r="L6">
        <v>0.75</v>
      </c>
      <c r="M6">
        <v>0</v>
      </c>
      <c r="N6">
        <v>0</v>
      </c>
      <c r="O6">
        <v>1</v>
      </c>
      <c r="P6">
        <v>1</v>
      </c>
      <c r="Q6" t="s">
        <v>13</v>
      </c>
      <c r="R6" t="s">
        <v>124</v>
      </c>
      <c r="S6" s="33" t="str">
        <f t="shared" si="0"/>
        <v>Normal</v>
      </c>
      <c r="T6" s="33" t="str">
        <f t="shared" si="1"/>
        <v>Low</v>
      </c>
      <c r="U6" s="33" t="str">
        <f t="shared" si="2"/>
        <v>Night</v>
      </c>
      <c r="V6" s="33" t="str">
        <f t="shared" si="3"/>
        <v>Cold (20-30%)</v>
      </c>
      <c r="W6" s="33" t="str">
        <f t="shared" si="4"/>
        <v>Normal</v>
      </c>
      <c r="X6" s="44" t="s">
        <v>82</v>
      </c>
      <c r="Y6" s="45"/>
      <c r="Z6" s="46">
        <f>MAX(P:P)</f>
        <v>249</v>
      </c>
    </row>
    <row r="7" spans="1:26" ht="17.25" thickBot="1">
      <c r="A7" s="112">
        <v>6</v>
      </c>
      <c r="B7" s="7">
        <v>40544</v>
      </c>
      <c r="C7" s="6">
        <v>1</v>
      </c>
      <c r="D7" s="6">
        <v>0</v>
      </c>
      <c r="E7" s="6">
        <v>1</v>
      </c>
      <c r="F7" s="6">
        <v>5</v>
      </c>
      <c r="G7" s="9" t="b">
        <v>0</v>
      </c>
      <c r="H7" s="6">
        <v>6</v>
      </c>
      <c r="I7" s="6">
        <v>2</v>
      </c>
      <c r="J7" s="6">
        <v>0.24</v>
      </c>
      <c r="K7">
        <v>0.2576</v>
      </c>
      <c r="L7">
        <v>0.75</v>
      </c>
      <c r="M7">
        <v>8.9599999999999999E-2</v>
      </c>
      <c r="N7">
        <v>0</v>
      </c>
      <c r="O7">
        <v>1</v>
      </c>
      <c r="P7">
        <v>1</v>
      </c>
      <c r="Q7" t="s">
        <v>13</v>
      </c>
      <c r="R7" t="s">
        <v>125</v>
      </c>
      <c r="S7" s="33" t="str">
        <f t="shared" si="0"/>
        <v>Normal</v>
      </c>
      <c r="T7" s="33" t="str">
        <f t="shared" si="1"/>
        <v>Low</v>
      </c>
      <c r="U7" s="33" t="str">
        <f t="shared" si="2"/>
        <v>Night</v>
      </c>
      <c r="V7" s="33" t="str">
        <f t="shared" si="3"/>
        <v>Cold (20-30%)</v>
      </c>
      <c r="W7" s="33" t="str">
        <f t="shared" si="4"/>
        <v>Normal</v>
      </c>
      <c r="X7" s="44" t="s">
        <v>83</v>
      </c>
      <c r="Y7" s="45"/>
      <c r="Z7" s="46">
        <f>MIN(P:P)</f>
        <v>1</v>
      </c>
    </row>
    <row r="8" spans="1:26" ht="17.25" thickBot="1">
      <c r="A8" s="112">
        <v>7</v>
      </c>
      <c r="B8" s="7">
        <v>40544</v>
      </c>
      <c r="C8" s="6">
        <v>1</v>
      </c>
      <c r="D8" s="6">
        <v>0</v>
      </c>
      <c r="E8" s="6">
        <v>1</v>
      </c>
      <c r="F8" s="6">
        <v>6</v>
      </c>
      <c r="G8" s="9" t="b">
        <v>0</v>
      </c>
      <c r="H8" s="6">
        <v>6</v>
      </c>
      <c r="I8" s="6">
        <v>1</v>
      </c>
      <c r="J8" s="6">
        <v>0.22</v>
      </c>
      <c r="K8">
        <v>0.2727</v>
      </c>
      <c r="L8">
        <v>0.8</v>
      </c>
      <c r="M8">
        <v>0</v>
      </c>
      <c r="N8">
        <v>2</v>
      </c>
      <c r="O8">
        <v>0</v>
      </c>
      <c r="P8">
        <v>2</v>
      </c>
      <c r="Q8" t="s">
        <v>13</v>
      </c>
      <c r="R8" t="s">
        <v>124</v>
      </c>
      <c r="S8" s="33" t="str">
        <f t="shared" si="0"/>
        <v>Normal</v>
      </c>
      <c r="T8" s="33" t="str">
        <f t="shared" si="1"/>
        <v>Low</v>
      </c>
      <c r="U8" s="33" t="str">
        <f t="shared" si="2"/>
        <v>Morning</v>
      </c>
      <c r="V8" s="33" t="str">
        <f t="shared" si="3"/>
        <v>Cold (20-30%)</v>
      </c>
      <c r="W8" s="33" t="str">
        <f t="shared" si="4"/>
        <v>Normal</v>
      </c>
      <c r="X8" s="44" t="s">
        <v>84</v>
      </c>
      <c r="Y8" s="45"/>
      <c r="Z8" s="46">
        <f>STDEV(P:P)</f>
        <v>50.985557867999354</v>
      </c>
    </row>
    <row r="9" spans="1:26" ht="17.25" thickBot="1">
      <c r="A9" s="112">
        <v>8</v>
      </c>
      <c r="B9" s="7">
        <v>40544</v>
      </c>
      <c r="C9" s="6">
        <v>1</v>
      </c>
      <c r="D9" s="6">
        <v>0</v>
      </c>
      <c r="E9" s="6">
        <v>1</v>
      </c>
      <c r="F9" s="6">
        <v>7</v>
      </c>
      <c r="G9" s="9" t="b">
        <v>0</v>
      </c>
      <c r="H9" s="6">
        <v>6</v>
      </c>
      <c r="I9" s="6">
        <v>1</v>
      </c>
      <c r="J9" s="6">
        <v>0.2</v>
      </c>
      <c r="K9">
        <v>0.2576</v>
      </c>
      <c r="L9">
        <v>0.86</v>
      </c>
      <c r="M9">
        <v>0</v>
      </c>
      <c r="N9">
        <v>1</v>
      </c>
      <c r="O9">
        <v>2</v>
      </c>
      <c r="P9">
        <v>3</v>
      </c>
      <c r="Q9" t="s">
        <v>13</v>
      </c>
      <c r="R9" t="s">
        <v>124</v>
      </c>
      <c r="S9" s="33" t="str">
        <f t="shared" si="0"/>
        <v>Rush Hour</v>
      </c>
      <c r="T9" s="33" t="str">
        <f t="shared" si="1"/>
        <v>Low</v>
      </c>
      <c r="U9" s="33" t="str">
        <f t="shared" si="2"/>
        <v>Morning</v>
      </c>
      <c r="V9" s="33" t="str">
        <f t="shared" si="3"/>
        <v>Cold (20-30%)</v>
      </c>
      <c r="W9" s="33" t="str">
        <f t="shared" si="4"/>
        <v>Normal</v>
      </c>
      <c r="X9" s="47" t="s">
        <v>85</v>
      </c>
      <c r="Y9" s="48"/>
      <c r="Z9" s="49">
        <f>COUNT(P:P)</f>
        <v>1000</v>
      </c>
    </row>
    <row r="10" spans="1:26" ht="17.25" thickBot="1">
      <c r="A10" s="112">
        <v>9</v>
      </c>
      <c r="B10" s="7">
        <v>40544</v>
      </c>
      <c r="C10" s="6">
        <v>1</v>
      </c>
      <c r="D10" s="6">
        <v>0</v>
      </c>
      <c r="E10" s="6">
        <v>1</v>
      </c>
      <c r="F10" s="6">
        <v>8</v>
      </c>
      <c r="G10" s="9" t="b">
        <v>0</v>
      </c>
      <c r="H10" s="6">
        <v>6</v>
      </c>
      <c r="I10" s="6">
        <v>1</v>
      </c>
      <c r="J10" s="6">
        <v>0.24</v>
      </c>
      <c r="K10">
        <v>0.28789999999999999</v>
      </c>
      <c r="L10">
        <v>0.75</v>
      </c>
      <c r="M10">
        <v>0</v>
      </c>
      <c r="N10">
        <v>1</v>
      </c>
      <c r="O10">
        <v>7</v>
      </c>
      <c r="P10">
        <v>8</v>
      </c>
      <c r="Q10" t="s">
        <v>13</v>
      </c>
      <c r="R10" t="s">
        <v>124</v>
      </c>
      <c r="S10" s="33" t="str">
        <f t="shared" si="0"/>
        <v>Rush Hour</v>
      </c>
      <c r="T10" s="33" t="str">
        <f t="shared" si="1"/>
        <v>Low</v>
      </c>
      <c r="U10" s="33" t="str">
        <f t="shared" si="2"/>
        <v>Morning</v>
      </c>
      <c r="V10" s="33" t="str">
        <f t="shared" si="3"/>
        <v>Cold (20-30%)</v>
      </c>
      <c r="W10" s="33" t="str">
        <f t="shared" si="4"/>
        <v>Normal</v>
      </c>
    </row>
    <row r="11" spans="1:26" ht="17.25" thickBot="1">
      <c r="A11" s="112">
        <v>10</v>
      </c>
      <c r="B11" s="7">
        <v>40544</v>
      </c>
      <c r="C11" s="6">
        <v>1</v>
      </c>
      <c r="D11" s="6">
        <v>0</v>
      </c>
      <c r="E11" s="6">
        <v>1</v>
      </c>
      <c r="F11" s="6">
        <v>9</v>
      </c>
      <c r="G11" s="9" t="b">
        <v>0</v>
      </c>
      <c r="H11" s="6">
        <v>6</v>
      </c>
      <c r="I11" s="6">
        <v>1</v>
      </c>
      <c r="J11" s="6">
        <v>0.32</v>
      </c>
      <c r="K11">
        <v>0.34849999999999998</v>
      </c>
      <c r="L11">
        <v>0.76</v>
      </c>
      <c r="M11">
        <v>0</v>
      </c>
      <c r="N11">
        <v>8</v>
      </c>
      <c r="O11">
        <v>6</v>
      </c>
      <c r="P11">
        <v>14</v>
      </c>
      <c r="Q11" t="s">
        <v>13</v>
      </c>
      <c r="R11" t="s">
        <v>124</v>
      </c>
      <c r="S11" s="33" t="str">
        <f t="shared" si="0"/>
        <v>Rush Hour</v>
      </c>
      <c r="T11" s="33" t="str">
        <f t="shared" si="1"/>
        <v>Low</v>
      </c>
      <c r="U11" s="33" t="str">
        <f t="shared" si="2"/>
        <v>Morning</v>
      </c>
      <c r="V11" s="33" t="str">
        <f t="shared" si="3"/>
        <v>Mild (30-40%)</v>
      </c>
      <c r="W11" s="33" t="str">
        <f t="shared" si="4"/>
        <v>Normal</v>
      </c>
      <c r="X11" s="38" t="s">
        <v>86</v>
      </c>
    </row>
    <row r="12" spans="1:26" ht="17.25" thickBot="1">
      <c r="A12" s="112">
        <v>11</v>
      </c>
      <c r="B12" s="7">
        <v>40544</v>
      </c>
      <c r="C12" s="6">
        <v>1</v>
      </c>
      <c r="D12" s="6">
        <v>0</v>
      </c>
      <c r="E12" s="6">
        <v>1</v>
      </c>
      <c r="F12" s="6">
        <v>10</v>
      </c>
      <c r="G12" s="9" t="b">
        <v>0</v>
      </c>
      <c r="H12" s="6">
        <v>6</v>
      </c>
      <c r="I12" s="6">
        <v>1</v>
      </c>
      <c r="J12" s="6">
        <v>0.38</v>
      </c>
      <c r="K12">
        <v>0.39389999999999997</v>
      </c>
      <c r="L12">
        <v>0.76</v>
      </c>
      <c r="M12">
        <v>0.25369999999999998</v>
      </c>
      <c r="N12">
        <v>12</v>
      </c>
      <c r="O12">
        <v>24</v>
      </c>
      <c r="P12">
        <v>36</v>
      </c>
      <c r="Q12" t="s">
        <v>13</v>
      </c>
      <c r="R12" t="s">
        <v>124</v>
      </c>
      <c r="S12" s="33" t="str">
        <f t="shared" si="0"/>
        <v>Normal</v>
      </c>
      <c r="T12" s="33" t="str">
        <f t="shared" si="1"/>
        <v>Low</v>
      </c>
      <c r="U12" s="33" t="str">
        <f t="shared" si="2"/>
        <v>Morning</v>
      </c>
      <c r="V12" s="33" t="str">
        <f t="shared" si="3"/>
        <v>Mild (30-40%)</v>
      </c>
      <c r="W12" s="33" t="str">
        <f t="shared" si="4"/>
        <v>Normal</v>
      </c>
      <c r="X12" s="50" t="s">
        <v>87</v>
      </c>
      <c r="Y12" s="51"/>
      <c r="Z12" s="52">
        <f>SUM(N:N)</f>
        <v>4921</v>
      </c>
    </row>
    <row r="13" spans="1:26" ht="17.25" thickBot="1">
      <c r="A13" s="112">
        <v>12</v>
      </c>
      <c r="B13" s="7">
        <v>40544</v>
      </c>
      <c r="C13" s="6">
        <v>1</v>
      </c>
      <c r="D13" s="6">
        <v>0</v>
      </c>
      <c r="E13" s="6">
        <v>1</v>
      </c>
      <c r="F13" s="6">
        <v>11</v>
      </c>
      <c r="G13" s="9" t="b">
        <v>0</v>
      </c>
      <c r="H13" s="6">
        <v>6</v>
      </c>
      <c r="I13" s="6">
        <v>1</v>
      </c>
      <c r="J13" s="6">
        <v>0.36</v>
      </c>
      <c r="K13">
        <v>0.33329999999999999</v>
      </c>
      <c r="L13">
        <v>0.81</v>
      </c>
      <c r="M13">
        <v>0.28360000000000002</v>
      </c>
      <c r="N13">
        <v>26</v>
      </c>
      <c r="O13">
        <v>30</v>
      </c>
      <c r="P13">
        <v>56</v>
      </c>
      <c r="Q13" t="s">
        <v>13</v>
      </c>
      <c r="R13" t="s">
        <v>124</v>
      </c>
      <c r="S13" s="33" t="str">
        <f t="shared" si="0"/>
        <v>Normal</v>
      </c>
      <c r="T13" s="33" t="str">
        <f t="shared" si="1"/>
        <v>Medium</v>
      </c>
      <c r="U13" s="33" t="str">
        <f t="shared" si="2"/>
        <v>Morning</v>
      </c>
      <c r="V13" s="33" t="str">
        <f t="shared" si="3"/>
        <v>Mild (30-40%)</v>
      </c>
      <c r="W13" s="33" t="str">
        <f t="shared" si="4"/>
        <v>Normal</v>
      </c>
      <c r="X13" s="53" t="s">
        <v>88</v>
      </c>
      <c r="Y13" s="54"/>
      <c r="Z13" s="55">
        <f>SUM(O:O)</f>
        <v>53383</v>
      </c>
    </row>
    <row r="14" spans="1:26" ht="17.25" thickBot="1">
      <c r="A14" s="112">
        <v>13</v>
      </c>
      <c r="B14" s="7">
        <v>40544</v>
      </c>
      <c r="C14" s="6">
        <v>1</v>
      </c>
      <c r="D14" s="6">
        <v>0</v>
      </c>
      <c r="E14" s="6">
        <v>1</v>
      </c>
      <c r="F14" s="6">
        <v>12</v>
      </c>
      <c r="G14" s="9" t="b">
        <v>0</v>
      </c>
      <c r="H14" s="6">
        <v>6</v>
      </c>
      <c r="I14" s="6">
        <v>1</v>
      </c>
      <c r="J14" s="6">
        <v>0.42</v>
      </c>
      <c r="K14">
        <v>0.42420000000000002</v>
      </c>
      <c r="L14">
        <v>0.77</v>
      </c>
      <c r="M14">
        <v>0.28360000000000002</v>
      </c>
      <c r="N14">
        <v>29</v>
      </c>
      <c r="O14">
        <v>55</v>
      </c>
      <c r="P14">
        <v>84</v>
      </c>
      <c r="Q14" t="s">
        <v>13</v>
      </c>
      <c r="R14" t="s">
        <v>124</v>
      </c>
      <c r="S14" s="33" t="str">
        <f t="shared" si="0"/>
        <v>Normal</v>
      </c>
      <c r="T14" s="33" t="str">
        <f t="shared" si="1"/>
        <v>Medium</v>
      </c>
      <c r="U14" s="33" t="str">
        <f t="shared" si="2"/>
        <v>Afternoon</v>
      </c>
      <c r="V14" s="33" t="str">
        <f t="shared" si="3"/>
        <v>Warm (40-50%)</v>
      </c>
      <c r="W14" s="33" t="str">
        <f t="shared" si="4"/>
        <v>Normal</v>
      </c>
      <c r="X14" s="53" t="s">
        <v>89</v>
      </c>
      <c r="Y14" s="54"/>
      <c r="Z14" s="55">
        <f>SUM(N:N)/SUM(P:P)</f>
        <v>8.4402442371020861E-2</v>
      </c>
    </row>
    <row r="15" spans="1:26" ht="17.25" thickBot="1">
      <c r="A15" s="112">
        <v>14</v>
      </c>
      <c r="B15" s="7">
        <v>40544</v>
      </c>
      <c r="C15" s="6">
        <v>1</v>
      </c>
      <c r="D15" s="6">
        <v>0</v>
      </c>
      <c r="E15" s="6">
        <v>1</v>
      </c>
      <c r="F15" s="6">
        <v>13</v>
      </c>
      <c r="G15" s="9" t="b">
        <v>0</v>
      </c>
      <c r="H15" s="6">
        <v>6</v>
      </c>
      <c r="I15" s="6">
        <v>2</v>
      </c>
      <c r="J15" s="6">
        <v>0.46</v>
      </c>
      <c r="K15">
        <v>0.45450000000000002</v>
      </c>
      <c r="L15">
        <v>0.72</v>
      </c>
      <c r="M15">
        <v>0.29849999999999999</v>
      </c>
      <c r="N15">
        <v>47</v>
      </c>
      <c r="O15">
        <v>47</v>
      </c>
      <c r="P15">
        <v>94</v>
      </c>
      <c r="Q15" t="s">
        <v>13</v>
      </c>
      <c r="R15" t="s">
        <v>125</v>
      </c>
      <c r="S15" s="33" t="str">
        <f t="shared" si="0"/>
        <v>Normal</v>
      </c>
      <c r="T15" s="33" t="str">
        <f t="shared" si="1"/>
        <v>Medium</v>
      </c>
      <c r="U15" s="33" t="str">
        <f t="shared" si="2"/>
        <v>Afternoon</v>
      </c>
      <c r="V15" s="33" t="str">
        <f t="shared" si="3"/>
        <v>Warm (40-50%)</v>
      </c>
      <c r="W15" s="33" t="str">
        <f t="shared" si="4"/>
        <v>Normal</v>
      </c>
      <c r="X15" s="56" t="s">
        <v>90</v>
      </c>
      <c r="Y15" s="57"/>
      <c r="Z15" s="58">
        <f>SUM(O:O)/SUM(P:P)</f>
        <v>0.9155975576289791</v>
      </c>
    </row>
    <row r="16" spans="1:26" ht="17.25" thickBot="1">
      <c r="A16" s="112">
        <v>15</v>
      </c>
      <c r="B16" s="7">
        <v>40544</v>
      </c>
      <c r="C16" s="6">
        <v>1</v>
      </c>
      <c r="D16" s="6">
        <v>0</v>
      </c>
      <c r="E16" s="6">
        <v>1</v>
      </c>
      <c r="F16" s="6">
        <v>14</v>
      </c>
      <c r="G16" s="9" t="b">
        <v>0</v>
      </c>
      <c r="H16" s="6">
        <v>6</v>
      </c>
      <c r="I16" s="6">
        <v>2</v>
      </c>
      <c r="J16" s="6">
        <v>0.46</v>
      </c>
      <c r="K16">
        <v>0.45450000000000002</v>
      </c>
      <c r="L16">
        <v>0.72</v>
      </c>
      <c r="M16">
        <v>0.28360000000000002</v>
      </c>
      <c r="N16">
        <v>35</v>
      </c>
      <c r="O16">
        <v>71</v>
      </c>
      <c r="P16">
        <v>106</v>
      </c>
      <c r="Q16" t="s">
        <v>13</v>
      </c>
      <c r="R16" t="s">
        <v>125</v>
      </c>
      <c r="S16" s="33" t="str">
        <f t="shared" si="0"/>
        <v>Normal</v>
      </c>
      <c r="T16" s="33" t="str">
        <f t="shared" si="1"/>
        <v>Medium</v>
      </c>
      <c r="U16" s="33" t="str">
        <f t="shared" si="2"/>
        <v>Afternoon</v>
      </c>
      <c r="V16" s="33" t="str">
        <f t="shared" si="3"/>
        <v>Warm (40-50%)</v>
      </c>
      <c r="W16" s="33" t="str">
        <f t="shared" si="4"/>
        <v>Normal</v>
      </c>
    </row>
    <row r="17" spans="1:26" ht="17.25" thickBot="1">
      <c r="A17" s="112">
        <v>16</v>
      </c>
      <c r="B17" s="7">
        <v>40544</v>
      </c>
      <c r="C17" s="6">
        <v>1</v>
      </c>
      <c r="D17" s="6">
        <v>0</v>
      </c>
      <c r="E17" s="6">
        <v>1</v>
      </c>
      <c r="F17" s="6">
        <v>15</v>
      </c>
      <c r="G17" s="9" t="b">
        <v>0</v>
      </c>
      <c r="H17" s="6">
        <v>6</v>
      </c>
      <c r="I17" s="6">
        <v>2</v>
      </c>
      <c r="J17" s="6">
        <v>0.44</v>
      </c>
      <c r="K17">
        <v>0.43940000000000001</v>
      </c>
      <c r="L17">
        <v>0.77</v>
      </c>
      <c r="M17">
        <v>0.29849999999999999</v>
      </c>
      <c r="N17">
        <v>40</v>
      </c>
      <c r="O17">
        <v>70</v>
      </c>
      <c r="P17">
        <v>110</v>
      </c>
      <c r="Q17" t="s">
        <v>13</v>
      </c>
      <c r="R17" t="s">
        <v>125</v>
      </c>
      <c r="S17" s="33" t="str">
        <f t="shared" si="0"/>
        <v>Normal</v>
      </c>
      <c r="T17" s="33" t="str">
        <f t="shared" si="1"/>
        <v>Medium</v>
      </c>
      <c r="U17" s="33" t="str">
        <f t="shared" si="2"/>
        <v>Afternoon</v>
      </c>
      <c r="V17" s="33" t="str">
        <f t="shared" si="3"/>
        <v>Warm (40-50%)</v>
      </c>
      <c r="W17" s="33" t="str">
        <f t="shared" si="4"/>
        <v>Normal</v>
      </c>
      <c r="X17" s="38" t="s">
        <v>92</v>
      </c>
    </row>
    <row r="18" spans="1:26" ht="17.25" thickBot="1">
      <c r="A18" s="112">
        <v>17</v>
      </c>
      <c r="B18" s="7">
        <v>40544</v>
      </c>
      <c r="C18" s="6">
        <v>1</v>
      </c>
      <c r="D18" s="6">
        <v>0</v>
      </c>
      <c r="E18" s="6">
        <v>1</v>
      </c>
      <c r="F18" s="6">
        <v>16</v>
      </c>
      <c r="G18" s="9" t="b">
        <v>0</v>
      </c>
      <c r="H18" s="6">
        <v>6</v>
      </c>
      <c r="I18" s="6">
        <v>2</v>
      </c>
      <c r="J18" s="6">
        <v>0.42</v>
      </c>
      <c r="K18">
        <v>0.42420000000000002</v>
      </c>
      <c r="L18">
        <v>0.82</v>
      </c>
      <c r="M18">
        <v>0.29849999999999999</v>
      </c>
      <c r="N18">
        <v>41</v>
      </c>
      <c r="O18">
        <v>52</v>
      </c>
      <c r="P18">
        <v>93</v>
      </c>
      <c r="Q18" t="s">
        <v>13</v>
      </c>
      <c r="R18" t="s">
        <v>125</v>
      </c>
      <c r="S18" s="33" t="str">
        <f t="shared" si="0"/>
        <v>Normal</v>
      </c>
      <c r="T18" s="33" t="str">
        <f t="shared" si="1"/>
        <v>Medium</v>
      </c>
      <c r="U18" s="33" t="str">
        <f t="shared" si="2"/>
        <v>Afternoon</v>
      </c>
      <c r="V18" s="33" t="str">
        <f t="shared" si="3"/>
        <v>Warm (40-50%)</v>
      </c>
      <c r="W18" s="33" t="str">
        <f t="shared" si="4"/>
        <v>Normal</v>
      </c>
      <c r="X18" s="59" t="s">
        <v>91</v>
      </c>
      <c r="Y18" s="65"/>
      <c r="Z18" s="60">
        <f>COUNTIF(I:I, 1)</f>
        <v>606</v>
      </c>
    </row>
    <row r="19" spans="1:26" ht="17.25" thickBot="1">
      <c r="A19" s="112">
        <v>18</v>
      </c>
      <c r="B19" s="7">
        <v>40544</v>
      </c>
      <c r="C19" s="6">
        <v>1</v>
      </c>
      <c r="D19" s="6">
        <v>0</v>
      </c>
      <c r="E19" s="6">
        <v>1</v>
      </c>
      <c r="F19" s="6">
        <v>17</v>
      </c>
      <c r="G19" s="9" t="b">
        <v>0</v>
      </c>
      <c r="H19" s="6">
        <v>6</v>
      </c>
      <c r="I19" s="6">
        <v>2</v>
      </c>
      <c r="J19" s="6">
        <v>0.44</v>
      </c>
      <c r="K19">
        <v>0.34849999999999998</v>
      </c>
      <c r="L19">
        <v>0.82</v>
      </c>
      <c r="M19">
        <v>0.28360000000000002</v>
      </c>
      <c r="N19">
        <v>15</v>
      </c>
      <c r="O19">
        <v>52</v>
      </c>
      <c r="P19">
        <v>67</v>
      </c>
      <c r="Q19" t="s">
        <v>13</v>
      </c>
      <c r="R19" t="s">
        <v>125</v>
      </c>
      <c r="S19" s="33" t="str">
        <f t="shared" si="0"/>
        <v>Rush Hour</v>
      </c>
      <c r="T19" s="33" t="str">
        <f t="shared" si="1"/>
        <v>Medium</v>
      </c>
      <c r="U19" s="33" t="str">
        <f t="shared" si="2"/>
        <v>Afternoon</v>
      </c>
      <c r="V19" s="33" t="str">
        <f t="shared" si="3"/>
        <v>Warm (40-50%)</v>
      </c>
      <c r="W19" s="33" t="str">
        <f t="shared" si="4"/>
        <v>Normal</v>
      </c>
      <c r="X19" s="61" t="s">
        <v>93</v>
      </c>
      <c r="Y19" s="64"/>
      <c r="Z19" s="62">
        <f>COUNTIF(I:I, 2)</f>
        <v>309</v>
      </c>
    </row>
    <row r="20" spans="1:26" ht="17.25" thickBot="1">
      <c r="A20" s="112">
        <v>19</v>
      </c>
      <c r="B20" s="7">
        <v>40544</v>
      </c>
      <c r="C20" s="6">
        <v>1</v>
      </c>
      <c r="D20" s="6">
        <v>0</v>
      </c>
      <c r="E20" s="6">
        <v>1</v>
      </c>
      <c r="F20" s="6">
        <v>18</v>
      </c>
      <c r="G20" s="9" t="b">
        <v>0</v>
      </c>
      <c r="H20" s="6">
        <v>6</v>
      </c>
      <c r="I20" s="6">
        <v>3</v>
      </c>
      <c r="J20" s="6">
        <v>0.42</v>
      </c>
      <c r="K20">
        <v>0.42420000000000002</v>
      </c>
      <c r="L20">
        <v>0.88</v>
      </c>
      <c r="M20">
        <v>0.25369999999999998</v>
      </c>
      <c r="N20">
        <v>9</v>
      </c>
      <c r="O20">
        <v>26</v>
      </c>
      <c r="P20">
        <v>35</v>
      </c>
      <c r="Q20" t="s">
        <v>13</v>
      </c>
      <c r="R20" t="s">
        <v>24</v>
      </c>
      <c r="S20" s="33" t="str">
        <f t="shared" si="0"/>
        <v>Rush Hour</v>
      </c>
      <c r="T20" s="33" t="str">
        <f t="shared" si="1"/>
        <v>Low</v>
      </c>
      <c r="U20" s="33" t="str">
        <f t="shared" si="2"/>
        <v>Evening</v>
      </c>
      <c r="V20" s="33" t="str">
        <f t="shared" si="3"/>
        <v>Warm (40-50%)</v>
      </c>
      <c r="W20" s="33" t="str">
        <f t="shared" si="4"/>
        <v>Normal</v>
      </c>
      <c r="X20" s="61" t="s">
        <v>94</v>
      </c>
      <c r="Y20" s="64"/>
      <c r="Z20" s="62">
        <f>COUNTIF(I:I, 3)</f>
        <v>84</v>
      </c>
    </row>
    <row r="21" spans="1:26" ht="17.25" thickBot="1">
      <c r="A21" s="112">
        <v>20</v>
      </c>
      <c r="B21" s="7">
        <v>40544</v>
      </c>
      <c r="C21" s="6">
        <v>1</v>
      </c>
      <c r="D21" s="6">
        <v>0</v>
      </c>
      <c r="E21" s="6">
        <v>1</v>
      </c>
      <c r="F21" s="6">
        <v>19</v>
      </c>
      <c r="G21" s="9" t="b">
        <v>0</v>
      </c>
      <c r="H21" s="6">
        <v>6</v>
      </c>
      <c r="I21" s="6">
        <v>3</v>
      </c>
      <c r="J21" s="6">
        <v>0.42</v>
      </c>
      <c r="K21">
        <v>0.42420000000000002</v>
      </c>
      <c r="L21">
        <v>0.88</v>
      </c>
      <c r="M21">
        <v>0.25369999999999998</v>
      </c>
      <c r="N21">
        <v>6</v>
      </c>
      <c r="O21">
        <v>31</v>
      </c>
      <c r="P21">
        <v>37</v>
      </c>
      <c r="Q21" t="s">
        <v>13</v>
      </c>
      <c r="R21" t="s">
        <v>24</v>
      </c>
      <c r="S21" s="33" t="str">
        <f t="shared" si="0"/>
        <v>Rush Hour</v>
      </c>
      <c r="T21" s="33" t="str">
        <f t="shared" si="1"/>
        <v>Low</v>
      </c>
      <c r="U21" s="33" t="str">
        <f t="shared" si="2"/>
        <v>Evening</v>
      </c>
      <c r="V21" s="33" t="str">
        <f t="shared" si="3"/>
        <v>Warm (40-50%)</v>
      </c>
      <c r="W21" s="33" t="str">
        <f t="shared" si="4"/>
        <v>Normal</v>
      </c>
      <c r="X21" s="61" t="s">
        <v>95</v>
      </c>
      <c r="Y21" s="64"/>
      <c r="Z21" s="62">
        <f>COUNTIF(I:I, 4)</f>
        <v>1</v>
      </c>
    </row>
    <row r="22" spans="1:26" ht="17.25" thickBot="1">
      <c r="A22" s="112">
        <v>21</v>
      </c>
      <c r="B22" s="7">
        <v>40544</v>
      </c>
      <c r="C22" s="6">
        <v>1</v>
      </c>
      <c r="D22" s="6">
        <v>0</v>
      </c>
      <c r="E22" s="6">
        <v>1</v>
      </c>
      <c r="F22" s="6">
        <v>20</v>
      </c>
      <c r="G22" s="9" t="b">
        <v>0</v>
      </c>
      <c r="H22" s="6">
        <v>6</v>
      </c>
      <c r="I22" s="6">
        <v>2</v>
      </c>
      <c r="J22" s="6">
        <v>0.4</v>
      </c>
      <c r="K22">
        <v>0.40910000000000002</v>
      </c>
      <c r="L22">
        <v>0.87</v>
      </c>
      <c r="M22">
        <v>0.25369999999999998</v>
      </c>
      <c r="N22">
        <v>11</v>
      </c>
      <c r="O22">
        <v>25</v>
      </c>
      <c r="P22">
        <v>36</v>
      </c>
      <c r="Q22" t="s">
        <v>13</v>
      </c>
      <c r="R22" t="s">
        <v>125</v>
      </c>
      <c r="S22" s="33" t="str">
        <f t="shared" si="0"/>
        <v>Normal</v>
      </c>
      <c r="T22" s="33" t="str">
        <f t="shared" si="1"/>
        <v>Low</v>
      </c>
      <c r="U22" s="33" t="str">
        <f t="shared" si="2"/>
        <v>Evening</v>
      </c>
      <c r="V22" s="33" t="str">
        <f t="shared" si="3"/>
        <v>Warm (40-50%)</v>
      </c>
      <c r="W22" s="33" t="str">
        <f t="shared" si="4"/>
        <v>Normal</v>
      </c>
      <c r="X22" s="61" t="s">
        <v>96</v>
      </c>
      <c r="Y22" s="64"/>
      <c r="Z22" s="62">
        <f>AVERAGEIF(I:I,1,P:P)</f>
        <v>61.671617161716171</v>
      </c>
    </row>
    <row r="23" spans="1:26" ht="17.25" thickBot="1">
      <c r="A23" s="112">
        <v>22</v>
      </c>
      <c r="B23" s="7">
        <v>40544</v>
      </c>
      <c r="C23" s="6">
        <v>1</v>
      </c>
      <c r="D23" s="6">
        <v>0</v>
      </c>
      <c r="E23" s="6">
        <v>1</v>
      </c>
      <c r="F23" s="6">
        <v>21</v>
      </c>
      <c r="G23" s="9" t="b">
        <v>0</v>
      </c>
      <c r="H23" s="6">
        <v>6</v>
      </c>
      <c r="I23" s="6">
        <v>2</v>
      </c>
      <c r="J23" s="6">
        <v>0.4</v>
      </c>
      <c r="K23">
        <v>0.40910000000000002</v>
      </c>
      <c r="L23">
        <v>0.87</v>
      </c>
      <c r="M23">
        <v>0.19400000000000001</v>
      </c>
      <c r="N23">
        <v>3</v>
      </c>
      <c r="O23">
        <v>31</v>
      </c>
      <c r="P23">
        <v>34</v>
      </c>
      <c r="Q23" t="s">
        <v>13</v>
      </c>
      <c r="R23" t="s">
        <v>125</v>
      </c>
      <c r="S23" s="33" t="str">
        <f t="shared" si="0"/>
        <v>Normal</v>
      </c>
      <c r="T23" s="33" t="str">
        <f t="shared" si="1"/>
        <v>Low</v>
      </c>
      <c r="U23" s="33" t="str">
        <f t="shared" si="2"/>
        <v>Evening</v>
      </c>
      <c r="V23" s="33" t="str">
        <f t="shared" si="3"/>
        <v>Warm (40-50%)</v>
      </c>
      <c r="W23" s="33" t="str">
        <f t="shared" si="4"/>
        <v>Normal</v>
      </c>
      <c r="X23" s="61" t="s">
        <v>97</v>
      </c>
      <c r="Y23" s="64"/>
      <c r="Z23" s="62">
        <f>AVERAGEIF(I:I,2,P:P)</f>
        <v>58.595469255663431</v>
      </c>
    </row>
    <row r="24" spans="1:26" ht="17.25" thickBot="1">
      <c r="A24" s="112">
        <v>23</v>
      </c>
      <c r="B24" s="7">
        <v>40544</v>
      </c>
      <c r="C24" s="6">
        <v>1</v>
      </c>
      <c r="D24" s="6">
        <v>0</v>
      </c>
      <c r="E24" s="6">
        <v>1</v>
      </c>
      <c r="F24" s="6">
        <v>22</v>
      </c>
      <c r="G24" s="9" t="b">
        <v>0</v>
      </c>
      <c r="H24" s="6">
        <v>6</v>
      </c>
      <c r="I24" s="6">
        <v>2</v>
      </c>
      <c r="J24" s="6">
        <v>0.4</v>
      </c>
      <c r="K24">
        <v>0.40910000000000002</v>
      </c>
      <c r="L24">
        <v>0.94</v>
      </c>
      <c r="M24">
        <v>0.22389999999999999</v>
      </c>
      <c r="N24">
        <v>11</v>
      </c>
      <c r="O24">
        <v>17</v>
      </c>
      <c r="P24">
        <v>28</v>
      </c>
      <c r="Q24" t="s">
        <v>13</v>
      </c>
      <c r="R24" t="s">
        <v>125</v>
      </c>
      <c r="S24" s="33" t="str">
        <f t="shared" si="0"/>
        <v>Normal</v>
      </c>
      <c r="T24" s="33" t="str">
        <f t="shared" si="1"/>
        <v>Low</v>
      </c>
      <c r="U24" s="33" t="str">
        <f t="shared" si="2"/>
        <v>Evening</v>
      </c>
      <c r="V24" s="33" t="str">
        <f t="shared" si="3"/>
        <v>Warm (40-50%)</v>
      </c>
      <c r="W24" s="33" t="str">
        <f t="shared" si="4"/>
        <v>Normal</v>
      </c>
      <c r="X24" s="66" t="s">
        <v>98</v>
      </c>
      <c r="Y24" s="67"/>
      <c r="Z24" s="63">
        <f>AVERAGEIF(I:I,3,P:P)</f>
        <v>33.202380952380949</v>
      </c>
    </row>
    <row r="25" spans="1:26" ht="17.25" thickBot="1">
      <c r="A25" s="112">
        <v>24</v>
      </c>
      <c r="B25" s="7">
        <v>40544</v>
      </c>
      <c r="C25" s="6">
        <v>1</v>
      </c>
      <c r="D25" s="6">
        <v>0</v>
      </c>
      <c r="E25" s="6">
        <v>1</v>
      </c>
      <c r="F25" s="6">
        <v>23</v>
      </c>
      <c r="G25" s="9" t="b">
        <v>0</v>
      </c>
      <c r="H25" s="6">
        <v>6</v>
      </c>
      <c r="I25" s="6">
        <v>2</v>
      </c>
      <c r="J25" s="6">
        <v>0.46</v>
      </c>
      <c r="K25">
        <v>0.43940000000000001</v>
      </c>
      <c r="L25">
        <v>0.88</v>
      </c>
      <c r="M25">
        <v>0.29849999999999999</v>
      </c>
      <c r="N25">
        <v>15</v>
      </c>
      <c r="O25">
        <v>24</v>
      </c>
      <c r="P25">
        <v>39</v>
      </c>
      <c r="Q25" t="s">
        <v>13</v>
      </c>
      <c r="R25" t="s">
        <v>125</v>
      </c>
      <c r="S25" s="33" t="str">
        <f t="shared" si="0"/>
        <v>Normal</v>
      </c>
      <c r="T25" s="33" t="str">
        <f t="shared" si="1"/>
        <v>Low</v>
      </c>
      <c r="U25" s="33" t="str">
        <f t="shared" si="2"/>
        <v>Evening</v>
      </c>
      <c r="V25" s="33" t="str">
        <f t="shared" si="3"/>
        <v>Warm (40-50%)</v>
      </c>
      <c r="W25" s="33" t="str">
        <f t="shared" si="4"/>
        <v>Normal</v>
      </c>
    </row>
    <row r="26" spans="1:26" ht="17.25" thickBot="1">
      <c r="A26" s="112">
        <v>25</v>
      </c>
      <c r="B26" s="7">
        <v>40545</v>
      </c>
      <c r="C26" s="6">
        <v>1</v>
      </c>
      <c r="D26" s="6">
        <v>0</v>
      </c>
      <c r="E26" s="6">
        <v>1</v>
      </c>
      <c r="F26" s="6">
        <v>0</v>
      </c>
      <c r="G26" s="9" t="b">
        <v>0</v>
      </c>
      <c r="H26" s="6">
        <v>0</v>
      </c>
      <c r="I26" s="6">
        <v>2</v>
      </c>
      <c r="J26" s="6">
        <v>0.46</v>
      </c>
      <c r="K26">
        <v>0.45450000000000002</v>
      </c>
      <c r="L26">
        <v>0.88</v>
      </c>
      <c r="M26">
        <v>0.29849999999999999</v>
      </c>
      <c r="N26">
        <v>4</v>
      </c>
      <c r="O26">
        <v>13</v>
      </c>
      <c r="P26">
        <v>17</v>
      </c>
      <c r="Q26" t="s">
        <v>25</v>
      </c>
      <c r="R26" t="s">
        <v>125</v>
      </c>
      <c r="S26" s="33" t="str">
        <f t="shared" si="0"/>
        <v>Normal</v>
      </c>
      <c r="T26" s="33" t="str">
        <f t="shared" si="1"/>
        <v>Low</v>
      </c>
      <c r="U26" s="33" t="str">
        <f t="shared" si="2"/>
        <v>Night</v>
      </c>
      <c r="V26" s="33" t="str">
        <f t="shared" si="3"/>
        <v>Warm (40-50%)</v>
      </c>
      <c r="W26" s="33" t="str">
        <f t="shared" si="4"/>
        <v>Normal</v>
      </c>
      <c r="X26" s="38" t="s">
        <v>99</v>
      </c>
    </row>
    <row r="27" spans="1:26" ht="17.25" thickBot="1">
      <c r="A27" s="112">
        <v>26</v>
      </c>
      <c r="B27" s="7">
        <v>40545</v>
      </c>
      <c r="C27" s="6">
        <v>1</v>
      </c>
      <c r="D27" s="6">
        <v>0</v>
      </c>
      <c r="E27" s="6">
        <v>1</v>
      </c>
      <c r="F27" s="6">
        <v>1</v>
      </c>
      <c r="G27" s="9" t="b">
        <v>0</v>
      </c>
      <c r="H27" s="6">
        <v>0</v>
      </c>
      <c r="I27" s="6">
        <v>2</v>
      </c>
      <c r="J27" s="6">
        <v>0.44</v>
      </c>
      <c r="K27">
        <v>0.43940000000000001</v>
      </c>
      <c r="L27">
        <v>0.94</v>
      </c>
      <c r="M27">
        <v>0.25369999999999998</v>
      </c>
      <c r="N27">
        <v>1</v>
      </c>
      <c r="O27">
        <v>16</v>
      </c>
      <c r="P27">
        <v>17</v>
      </c>
      <c r="Q27" t="s">
        <v>25</v>
      </c>
      <c r="R27" t="s">
        <v>125</v>
      </c>
      <c r="S27" s="33" t="str">
        <f t="shared" si="0"/>
        <v>Normal</v>
      </c>
      <c r="T27" s="33" t="str">
        <f t="shared" si="1"/>
        <v>Low</v>
      </c>
      <c r="U27" s="33" t="str">
        <f t="shared" si="2"/>
        <v>Night</v>
      </c>
      <c r="V27" s="33" t="str">
        <f t="shared" si="3"/>
        <v>Warm (40-50%)</v>
      </c>
      <c r="W27" s="33" t="str">
        <f t="shared" si="4"/>
        <v>Normal</v>
      </c>
      <c r="X27" s="68" t="s">
        <v>101</v>
      </c>
      <c r="Y27" s="69"/>
      <c r="Z27" s="70">
        <f>CORREL(J:J,P:P)</f>
        <v>0.22929155386993369</v>
      </c>
    </row>
    <row r="28" spans="1:26" ht="17.25" thickBot="1">
      <c r="A28" s="112">
        <v>27</v>
      </c>
      <c r="B28" s="7">
        <v>40545</v>
      </c>
      <c r="C28" s="6">
        <v>1</v>
      </c>
      <c r="D28" s="6">
        <v>0</v>
      </c>
      <c r="E28" s="6">
        <v>1</v>
      </c>
      <c r="F28" s="6">
        <v>2</v>
      </c>
      <c r="G28" s="9" t="b">
        <v>0</v>
      </c>
      <c r="H28" s="6">
        <v>0</v>
      </c>
      <c r="I28" s="6">
        <v>2</v>
      </c>
      <c r="J28" s="6">
        <v>0.42</v>
      </c>
      <c r="K28">
        <v>0.42420000000000002</v>
      </c>
      <c r="L28">
        <v>1</v>
      </c>
      <c r="M28">
        <v>0.28360000000000002</v>
      </c>
      <c r="N28">
        <v>1</v>
      </c>
      <c r="O28">
        <v>8</v>
      </c>
      <c r="P28">
        <v>9</v>
      </c>
      <c r="Q28" t="s">
        <v>25</v>
      </c>
      <c r="R28" t="s">
        <v>125</v>
      </c>
      <c r="S28" s="33" t="str">
        <f t="shared" si="0"/>
        <v>Normal</v>
      </c>
      <c r="T28" s="33" t="str">
        <f t="shared" si="1"/>
        <v>Low</v>
      </c>
      <c r="U28" s="33" t="str">
        <f t="shared" si="2"/>
        <v>Night</v>
      </c>
      <c r="V28" s="33" t="str">
        <f t="shared" si="3"/>
        <v>Warm (40-50%)</v>
      </c>
      <c r="W28" s="33" t="str">
        <f t="shared" si="4"/>
        <v>Normal</v>
      </c>
      <c r="X28" s="71" t="s">
        <v>102</v>
      </c>
      <c r="Y28" s="72"/>
      <c r="Z28" s="73">
        <f>CORREL(K:K,P:P)</f>
        <v>0.17826434006282421</v>
      </c>
    </row>
    <row r="29" spans="1:26" ht="17.25" thickBot="1">
      <c r="A29" s="112">
        <v>28</v>
      </c>
      <c r="B29" s="7">
        <v>40545</v>
      </c>
      <c r="C29" s="6">
        <v>1</v>
      </c>
      <c r="D29" s="6">
        <v>0</v>
      </c>
      <c r="E29" s="6">
        <v>1</v>
      </c>
      <c r="F29" s="6">
        <v>3</v>
      </c>
      <c r="G29" s="9" t="b">
        <v>0</v>
      </c>
      <c r="H29" s="6">
        <v>0</v>
      </c>
      <c r="I29" s="6">
        <v>2</v>
      </c>
      <c r="J29" s="6">
        <v>0.46</v>
      </c>
      <c r="K29">
        <v>0.45450000000000002</v>
      </c>
      <c r="L29">
        <v>0.94</v>
      </c>
      <c r="M29">
        <v>0.19400000000000001</v>
      </c>
      <c r="N29">
        <v>2</v>
      </c>
      <c r="O29">
        <v>4</v>
      </c>
      <c r="P29">
        <v>6</v>
      </c>
      <c r="Q29" t="s">
        <v>25</v>
      </c>
      <c r="R29" t="s">
        <v>125</v>
      </c>
      <c r="S29" s="33" t="str">
        <f t="shared" si="0"/>
        <v>Normal</v>
      </c>
      <c r="T29" s="33" t="str">
        <f t="shared" si="1"/>
        <v>Low</v>
      </c>
      <c r="U29" s="33" t="str">
        <f t="shared" si="2"/>
        <v>Night</v>
      </c>
      <c r="V29" s="33" t="str">
        <f t="shared" si="3"/>
        <v>Warm (40-50%)</v>
      </c>
      <c r="W29" s="33" t="str">
        <f t="shared" si="4"/>
        <v>Normal</v>
      </c>
      <c r="X29" s="71" t="s">
        <v>103</v>
      </c>
      <c r="Y29" s="72"/>
      <c r="Z29" s="73">
        <f>CORREL(L:L,P:P)</f>
        <v>-0.25435329828790459</v>
      </c>
    </row>
    <row r="30" spans="1:26" ht="17.25" thickBot="1">
      <c r="A30" s="112">
        <v>29</v>
      </c>
      <c r="B30" s="7">
        <v>40545</v>
      </c>
      <c r="C30" s="6">
        <v>1</v>
      </c>
      <c r="D30" s="6">
        <v>0</v>
      </c>
      <c r="E30" s="6">
        <v>1</v>
      </c>
      <c r="F30" s="6">
        <v>4</v>
      </c>
      <c r="G30" s="9" t="b">
        <v>0</v>
      </c>
      <c r="H30" s="6">
        <v>0</v>
      </c>
      <c r="I30" s="6">
        <v>2</v>
      </c>
      <c r="J30" s="6">
        <v>0.46</v>
      </c>
      <c r="K30">
        <v>0.40910000000000002</v>
      </c>
      <c r="L30">
        <v>0.94</v>
      </c>
      <c r="M30">
        <v>0.19400000000000001</v>
      </c>
      <c r="N30">
        <v>2</v>
      </c>
      <c r="O30">
        <v>1</v>
      </c>
      <c r="P30">
        <v>3</v>
      </c>
      <c r="Q30" t="s">
        <v>25</v>
      </c>
      <c r="R30" t="s">
        <v>125</v>
      </c>
      <c r="S30" s="33" t="str">
        <f t="shared" si="0"/>
        <v>Normal</v>
      </c>
      <c r="T30" s="33" t="str">
        <f t="shared" si="1"/>
        <v>Low</v>
      </c>
      <c r="U30" s="33" t="str">
        <f t="shared" si="2"/>
        <v>Night</v>
      </c>
      <c r="V30" s="33" t="str">
        <f t="shared" si="3"/>
        <v>Warm (40-50%)</v>
      </c>
      <c r="W30" s="33" t="str">
        <f t="shared" si="4"/>
        <v>Normal</v>
      </c>
      <c r="X30" s="74" t="s">
        <v>104</v>
      </c>
      <c r="Y30" s="75"/>
      <c r="Z30" s="76">
        <f>CORREL(M:M,P:P)</f>
        <v>0.10399668008577613</v>
      </c>
    </row>
    <row r="31" spans="1:26" ht="17.25" thickBot="1">
      <c r="A31" s="112">
        <v>30</v>
      </c>
      <c r="B31" s="7">
        <v>40545</v>
      </c>
      <c r="C31" s="6">
        <v>1</v>
      </c>
      <c r="D31" s="6">
        <v>0</v>
      </c>
      <c r="E31" s="6">
        <v>1</v>
      </c>
      <c r="F31" s="6">
        <v>6</v>
      </c>
      <c r="G31" s="9" t="b">
        <v>0</v>
      </c>
      <c r="H31" s="6">
        <v>0</v>
      </c>
      <c r="I31" s="6">
        <v>3</v>
      </c>
      <c r="J31" s="6">
        <v>0.42</v>
      </c>
      <c r="K31">
        <v>0.42420000000000002</v>
      </c>
      <c r="L31">
        <v>0.77</v>
      </c>
      <c r="M31">
        <v>0.29849999999999999</v>
      </c>
      <c r="N31">
        <v>0</v>
      </c>
      <c r="O31">
        <v>2</v>
      </c>
      <c r="P31">
        <v>2</v>
      </c>
      <c r="Q31" t="s">
        <v>25</v>
      </c>
      <c r="R31" t="s">
        <v>24</v>
      </c>
      <c r="S31" s="33" t="str">
        <f t="shared" si="0"/>
        <v>Normal</v>
      </c>
      <c r="T31" s="33" t="str">
        <f t="shared" si="1"/>
        <v>Low</v>
      </c>
      <c r="U31" s="33" t="str">
        <f t="shared" si="2"/>
        <v>Morning</v>
      </c>
      <c r="V31" s="33" t="str">
        <f t="shared" si="3"/>
        <v>Warm (40-50%)</v>
      </c>
      <c r="W31" s="33" t="str">
        <f t="shared" si="4"/>
        <v>Normal</v>
      </c>
    </row>
    <row r="32" spans="1:26" ht="17.25" thickBot="1">
      <c r="A32" s="112">
        <v>31</v>
      </c>
      <c r="B32" s="7">
        <v>40545</v>
      </c>
      <c r="C32" s="6">
        <v>1</v>
      </c>
      <c r="D32" s="6">
        <v>0</v>
      </c>
      <c r="E32" s="6">
        <v>1</v>
      </c>
      <c r="F32" s="6">
        <v>7</v>
      </c>
      <c r="G32" s="9" t="b">
        <v>0</v>
      </c>
      <c r="H32" s="6">
        <v>0</v>
      </c>
      <c r="I32" s="6">
        <v>2</v>
      </c>
      <c r="J32" s="6">
        <v>0.4</v>
      </c>
      <c r="K32">
        <v>0.40910000000000002</v>
      </c>
      <c r="L32">
        <v>0.76</v>
      </c>
      <c r="M32">
        <v>0.19400000000000001</v>
      </c>
      <c r="N32">
        <v>0</v>
      </c>
      <c r="O32">
        <v>1</v>
      </c>
      <c r="P32">
        <v>1</v>
      </c>
      <c r="Q32" t="s">
        <v>25</v>
      </c>
      <c r="R32" t="s">
        <v>125</v>
      </c>
      <c r="S32" s="33" t="str">
        <f t="shared" si="0"/>
        <v>Rush Hour</v>
      </c>
      <c r="T32" s="33" t="str">
        <f t="shared" si="1"/>
        <v>Low</v>
      </c>
      <c r="U32" s="33" t="str">
        <f t="shared" si="2"/>
        <v>Morning</v>
      </c>
      <c r="V32" s="33" t="str">
        <f t="shared" si="3"/>
        <v>Warm (40-50%)</v>
      </c>
      <c r="W32" s="33" t="str">
        <f t="shared" si="4"/>
        <v>Normal</v>
      </c>
      <c r="X32" s="38" t="s">
        <v>107</v>
      </c>
    </row>
    <row r="33" spans="1:26" ht="17.25" thickBot="1">
      <c r="A33" s="112">
        <v>32</v>
      </c>
      <c r="B33" s="7">
        <v>40545</v>
      </c>
      <c r="C33" s="6">
        <v>1</v>
      </c>
      <c r="D33" s="6">
        <v>0</v>
      </c>
      <c r="E33" s="6">
        <v>1</v>
      </c>
      <c r="F33" s="6">
        <v>8</v>
      </c>
      <c r="G33" s="9" t="b">
        <v>0</v>
      </c>
      <c r="H33" s="6">
        <v>0</v>
      </c>
      <c r="I33" s="6">
        <v>3</v>
      </c>
      <c r="J33" s="6">
        <v>0.4</v>
      </c>
      <c r="K33">
        <v>0.40910000000000002</v>
      </c>
      <c r="L33">
        <v>0.71</v>
      </c>
      <c r="M33">
        <v>0.22389999999999999</v>
      </c>
      <c r="N33">
        <v>0</v>
      </c>
      <c r="O33">
        <v>8</v>
      </c>
      <c r="P33">
        <v>8</v>
      </c>
      <c r="Q33" t="s">
        <v>25</v>
      </c>
      <c r="R33" t="s">
        <v>24</v>
      </c>
      <c r="S33" s="33" t="str">
        <f t="shared" si="0"/>
        <v>Rush Hour</v>
      </c>
      <c r="T33" s="33" t="str">
        <f t="shared" si="1"/>
        <v>Low</v>
      </c>
      <c r="U33" s="33" t="str">
        <f t="shared" si="2"/>
        <v>Morning</v>
      </c>
      <c r="V33" s="33" t="str">
        <f t="shared" si="3"/>
        <v>Warm (40-50%)</v>
      </c>
      <c r="W33" s="33" t="str">
        <f t="shared" si="4"/>
        <v>Normal</v>
      </c>
      <c r="X33" s="84" t="s">
        <v>108</v>
      </c>
      <c r="Y33" s="85"/>
      <c r="Z33" s="86">
        <f>COUNTIF(T:T, "High")</f>
        <v>77</v>
      </c>
    </row>
    <row r="34" spans="1:26" ht="17.25" thickBot="1">
      <c r="A34" s="112">
        <v>33</v>
      </c>
      <c r="B34" s="7">
        <v>40545</v>
      </c>
      <c r="C34" s="6">
        <v>1</v>
      </c>
      <c r="D34" s="6">
        <v>0</v>
      </c>
      <c r="E34" s="6">
        <v>1</v>
      </c>
      <c r="F34" s="6">
        <v>9</v>
      </c>
      <c r="G34" s="9" t="b">
        <v>0</v>
      </c>
      <c r="H34" s="6">
        <v>0</v>
      </c>
      <c r="I34" s="6">
        <v>2</v>
      </c>
      <c r="J34" s="6">
        <v>0.38</v>
      </c>
      <c r="K34">
        <v>0.45450000000000002</v>
      </c>
      <c r="L34">
        <v>0.76</v>
      </c>
      <c r="M34">
        <v>0.22389999999999999</v>
      </c>
      <c r="N34">
        <v>1</v>
      </c>
      <c r="O34">
        <v>19</v>
      </c>
      <c r="P34">
        <v>20</v>
      </c>
      <c r="Q34" t="s">
        <v>25</v>
      </c>
      <c r="R34" t="s">
        <v>125</v>
      </c>
      <c r="S34" s="33" t="str">
        <f t="shared" si="0"/>
        <v>Rush Hour</v>
      </c>
      <c r="T34" s="33" t="str">
        <f t="shared" si="1"/>
        <v>Low</v>
      </c>
      <c r="U34" s="33" t="str">
        <f t="shared" si="2"/>
        <v>Morning</v>
      </c>
      <c r="V34" s="33" t="str">
        <f t="shared" si="3"/>
        <v>Mild (30-40%)</v>
      </c>
      <c r="W34" s="33" t="str">
        <f t="shared" si="4"/>
        <v>Normal</v>
      </c>
      <c r="X34" s="87" t="s">
        <v>109</v>
      </c>
      <c r="Y34" s="88"/>
      <c r="Z34" s="89">
        <f>COUNTIF(T:T, "Medium")</f>
        <v>416</v>
      </c>
    </row>
    <row r="35" spans="1:26" ht="17.25" thickBot="1">
      <c r="A35" s="112">
        <v>34</v>
      </c>
      <c r="B35" s="7">
        <v>40545</v>
      </c>
      <c r="C35" s="6">
        <v>1</v>
      </c>
      <c r="D35" s="6">
        <v>0</v>
      </c>
      <c r="E35" s="6">
        <v>1</v>
      </c>
      <c r="F35" s="6">
        <v>10</v>
      </c>
      <c r="G35" s="9" t="b">
        <v>0</v>
      </c>
      <c r="H35" s="6">
        <v>0</v>
      </c>
      <c r="I35" s="6">
        <v>2</v>
      </c>
      <c r="J35" s="6">
        <v>0.36</v>
      </c>
      <c r="K35">
        <v>0.34849999999999998</v>
      </c>
      <c r="L35">
        <v>0.81</v>
      </c>
      <c r="M35">
        <v>0.22389999999999999</v>
      </c>
      <c r="N35">
        <v>7</v>
      </c>
      <c r="O35">
        <v>46</v>
      </c>
      <c r="P35">
        <v>53</v>
      </c>
      <c r="Q35" t="s">
        <v>25</v>
      </c>
      <c r="R35" t="s">
        <v>125</v>
      </c>
      <c r="S35" s="33" t="str">
        <f t="shared" si="0"/>
        <v>Normal</v>
      </c>
      <c r="T35" s="33" t="str">
        <f t="shared" si="1"/>
        <v>Medium</v>
      </c>
      <c r="U35" s="33" t="str">
        <f t="shared" si="2"/>
        <v>Morning</v>
      </c>
      <c r="V35" s="33" t="str">
        <f t="shared" si="3"/>
        <v>Mild (30-40%)</v>
      </c>
      <c r="W35" s="33" t="str">
        <f t="shared" si="4"/>
        <v>Normal</v>
      </c>
      <c r="X35" s="90" t="s">
        <v>110</v>
      </c>
      <c r="Y35" s="91"/>
      <c r="Z35" s="92">
        <f>COUNTIF(T:T, "Low")</f>
        <v>507</v>
      </c>
    </row>
    <row r="36" spans="1:26" ht="17.25" thickBot="1">
      <c r="A36" s="112">
        <v>35</v>
      </c>
      <c r="B36" s="7">
        <v>40545</v>
      </c>
      <c r="C36" s="6">
        <v>1</v>
      </c>
      <c r="D36" s="6">
        <v>0</v>
      </c>
      <c r="E36" s="6">
        <v>1</v>
      </c>
      <c r="F36" s="6">
        <v>11</v>
      </c>
      <c r="G36" s="9" t="b">
        <v>0</v>
      </c>
      <c r="H36" s="6">
        <v>0</v>
      </c>
      <c r="I36" s="6">
        <v>2</v>
      </c>
      <c r="J36" s="6">
        <v>0.36</v>
      </c>
      <c r="K36">
        <v>0.33329999999999999</v>
      </c>
      <c r="L36">
        <v>0.71</v>
      </c>
      <c r="M36">
        <v>0.25369999999999998</v>
      </c>
      <c r="N36">
        <v>16</v>
      </c>
      <c r="O36">
        <v>54</v>
      </c>
      <c r="P36">
        <v>70</v>
      </c>
      <c r="Q36" t="s">
        <v>25</v>
      </c>
      <c r="R36" t="s">
        <v>125</v>
      </c>
      <c r="S36" s="33" t="str">
        <f t="shared" si="0"/>
        <v>Normal</v>
      </c>
      <c r="T36" s="33" t="str">
        <f t="shared" si="1"/>
        <v>Medium</v>
      </c>
      <c r="U36" s="33" t="str">
        <f t="shared" si="2"/>
        <v>Morning</v>
      </c>
      <c r="V36" s="33" t="str">
        <f t="shared" si="3"/>
        <v>Mild (30-40%)</v>
      </c>
      <c r="W36" s="33" t="str">
        <f t="shared" si="4"/>
        <v>Normal</v>
      </c>
    </row>
    <row r="37" spans="1:26" ht="17.25" thickBot="1">
      <c r="A37" s="112">
        <v>36</v>
      </c>
      <c r="B37" s="7">
        <v>40545</v>
      </c>
      <c r="C37" s="6">
        <v>1</v>
      </c>
      <c r="D37" s="6">
        <v>0</v>
      </c>
      <c r="E37" s="6">
        <v>1</v>
      </c>
      <c r="F37" s="6">
        <v>12</v>
      </c>
      <c r="G37" s="9" t="b">
        <v>0</v>
      </c>
      <c r="H37" s="6">
        <v>0</v>
      </c>
      <c r="I37" s="6">
        <v>2</v>
      </c>
      <c r="J37" s="6">
        <v>0.36</v>
      </c>
      <c r="K37">
        <v>0.33329999999999999</v>
      </c>
      <c r="L37">
        <v>0.66</v>
      </c>
      <c r="M37">
        <v>0.29849999999999999</v>
      </c>
      <c r="N37">
        <v>20</v>
      </c>
      <c r="O37">
        <v>73</v>
      </c>
      <c r="P37">
        <v>93</v>
      </c>
      <c r="Q37" t="s">
        <v>25</v>
      </c>
      <c r="R37" t="s">
        <v>125</v>
      </c>
      <c r="S37" s="33" t="str">
        <f t="shared" si="0"/>
        <v>Normal</v>
      </c>
      <c r="T37" s="33" t="str">
        <f t="shared" si="1"/>
        <v>Medium</v>
      </c>
      <c r="U37" s="33" t="str">
        <f t="shared" si="2"/>
        <v>Afternoon</v>
      </c>
      <c r="V37" s="33" t="str">
        <f t="shared" si="3"/>
        <v>Mild (30-40%)</v>
      </c>
      <c r="W37" s="33" t="str">
        <f t="shared" si="4"/>
        <v>Normal</v>
      </c>
      <c r="X37" s="38" t="s">
        <v>100</v>
      </c>
      <c r="Y37" s="77"/>
    </row>
    <row r="38" spans="1:26" ht="17.25" thickBot="1">
      <c r="A38" s="112">
        <v>37</v>
      </c>
      <c r="B38" s="7">
        <v>40545</v>
      </c>
      <c r="C38" s="6">
        <v>1</v>
      </c>
      <c r="D38" s="6">
        <v>0</v>
      </c>
      <c r="E38" s="6">
        <v>1</v>
      </c>
      <c r="F38" s="6">
        <v>13</v>
      </c>
      <c r="G38" s="9" t="b">
        <v>0</v>
      </c>
      <c r="H38" s="6">
        <v>0</v>
      </c>
      <c r="I38" s="6">
        <v>2</v>
      </c>
      <c r="J38" s="6">
        <v>0.36</v>
      </c>
      <c r="K38">
        <v>0.34849999999999998</v>
      </c>
      <c r="L38">
        <v>0.66</v>
      </c>
      <c r="M38">
        <v>0.1343</v>
      </c>
      <c r="N38">
        <v>11</v>
      </c>
      <c r="O38">
        <v>64</v>
      </c>
      <c r="P38">
        <v>75</v>
      </c>
      <c r="Q38" t="s">
        <v>25</v>
      </c>
      <c r="R38" t="s">
        <v>125</v>
      </c>
      <c r="S38" s="33" t="str">
        <f t="shared" si="0"/>
        <v>Normal</v>
      </c>
      <c r="T38" s="33" t="str">
        <f t="shared" si="1"/>
        <v>Medium</v>
      </c>
      <c r="U38" s="33" t="str">
        <f t="shared" si="2"/>
        <v>Afternoon</v>
      </c>
      <c r="V38" s="33" t="str">
        <f t="shared" si="3"/>
        <v>Mild (30-40%)</v>
      </c>
      <c r="W38" s="33" t="str">
        <f t="shared" si="4"/>
        <v>Normal</v>
      </c>
      <c r="X38" s="78" t="s">
        <v>105</v>
      </c>
      <c r="Y38" s="79"/>
      <c r="Z38" s="80">
        <f>AVERAGEIF(S:S, "Rush Hour",P:P)</f>
        <v>103.15953307392996</v>
      </c>
    </row>
    <row r="39" spans="1:26" ht="17.25" thickBot="1">
      <c r="A39" s="112">
        <v>38</v>
      </c>
      <c r="B39" s="7">
        <v>40545</v>
      </c>
      <c r="C39" s="6">
        <v>1</v>
      </c>
      <c r="D39" s="6">
        <v>0</v>
      </c>
      <c r="E39" s="6">
        <v>1</v>
      </c>
      <c r="F39" s="6">
        <v>14</v>
      </c>
      <c r="G39" s="9" t="b">
        <v>0</v>
      </c>
      <c r="H39" s="6">
        <v>0</v>
      </c>
      <c r="I39" s="6">
        <v>3</v>
      </c>
      <c r="J39" s="6">
        <v>0.36</v>
      </c>
      <c r="K39">
        <v>0.42420000000000002</v>
      </c>
      <c r="L39">
        <v>0.76</v>
      </c>
      <c r="M39">
        <v>0.19400000000000001</v>
      </c>
      <c r="N39">
        <v>4</v>
      </c>
      <c r="O39">
        <v>55</v>
      </c>
      <c r="P39">
        <v>59</v>
      </c>
      <c r="Q39" t="s">
        <v>25</v>
      </c>
      <c r="R39" t="s">
        <v>24</v>
      </c>
      <c r="S39" s="33" t="str">
        <f t="shared" si="0"/>
        <v>Normal</v>
      </c>
      <c r="T39" s="33" t="str">
        <f t="shared" si="1"/>
        <v>Medium</v>
      </c>
      <c r="U39" s="33" t="str">
        <f t="shared" si="2"/>
        <v>Afternoon</v>
      </c>
      <c r="V39" s="33" t="str">
        <f t="shared" si="3"/>
        <v>Mild (30-40%)</v>
      </c>
      <c r="W39" s="33" t="str">
        <f t="shared" si="4"/>
        <v>Normal</v>
      </c>
      <c r="X39" s="81" t="s">
        <v>106</v>
      </c>
      <c r="Y39" s="82"/>
      <c r="Z39" s="83">
        <f>AVERAGEIF(S:S, "Normal",P:P)</f>
        <v>42.788694481830419</v>
      </c>
    </row>
    <row r="40" spans="1:26" ht="17.25" thickBot="1">
      <c r="A40" s="112">
        <v>39</v>
      </c>
      <c r="B40" s="7">
        <v>40545</v>
      </c>
      <c r="C40" s="6">
        <v>1</v>
      </c>
      <c r="D40" s="6">
        <v>0</v>
      </c>
      <c r="E40" s="6">
        <v>1</v>
      </c>
      <c r="F40" s="6">
        <v>15</v>
      </c>
      <c r="G40" s="9" t="b">
        <v>0</v>
      </c>
      <c r="H40" s="6">
        <v>0</v>
      </c>
      <c r="I40" s="6">
        <v>3</v>
      </c>
      <c r="J40" s="6">
        <v>0.34</v>
      </c>
      <c r="K40">
        <v>0.33329999999999999</v>
      </c>
      <c r="L40">
        <v>0.81</v>
      </c>
      <c r="M40">
        <v>0.16420000000000001</v>
      </c>
      <c r="N40">
        <v>19</v>
      </c>
      <c r="O40">
        <v>55</v>
      </c>
      <c r="P40">
        <v>74</v>
      </c>
      <c r="Q40" t="s">
        <v>25</v>
      </c>
      <c r="R40" t="s">
        <v>24</v>
      </c>
      <c r="S40" s="33" t="str">
        <f t="shared" si="0"/>
        <v>Normal</v>
      </c>
      <c r="T40" s="33" t="str">
        <f t="shared" si="1"/>
        <v>Medium</v>
      </c>
      <c r="U40" s="33" t="str">
        <f t="shared" si="2"/>
        <v>Afternoon</v>
      </c>
      <c r="V40" s="33" t="str">
        <f t="shared" si="3"/>
        <v>Mild (30-40%)</v>
      </c>
      <c r="W40" s="33" t="str">
        <f t="shared" si="4"/>
        <v>Normal</v>
      </c>
    </row>
    <row r="41" spans="1:26" ht="17.25" thickBot="1">
      <c r="A41" s="112">
        <v>40</v>
      </c>
      <c r="B41" s="7">
        <v>40545</v>
      </c>
      <c r="C41" s="6">
        <v>1</v>
      </c>
      <c r="D41" s="6">
        <v>0</v>
      </c>
      <c r="E41" s="6">
        <v>1</v>
      </c>
      <c r="F41" s="6">
        <v>16</v>
      </c>
      <c r="G41" s="9" t="b">
        <v>0</v>
      </c>
      <c r="H41" s="6">
        <v>0</v>
      </c>
      <c r="I41" s="6">
        <v>3</v>
      </c>
      <c r="J41" s="6">
        <v>0.34</v>
      </c>
      <c r="K41">
        <v>0.33329999999999999</v>
      </c>
      <c r="L41">
        <v>0.71</v>
      </c>
      <c r="M41">
        <v>0.16420000000000001</v>
      </c>
      <c r="N41">
        <v>9</v>
      </c>
      <c r="O41">
        <v>67</v>
      </c>
      <c r="P41">
        <v>76</v>
      </c>
      <c r="Q41" t="s">
        <v>25</v>
      </c>
      <c r="R41" t="s">
        <v>24</v>
      </c>
      <c r="S41" s="33" t="str">
        <f t="shared" si="0"/>
        <v>Normal</v>
      </c>
      <c r="T41" s="33" t="str">
        <f t="shared" si="1"/>
        <v>Medium</v>
      </c>
      <c r="U41" s="33" t="str">
        <f t="shared" si="2"/>
        <v>Afternoon</v>
      </c>
      <c r="V41" s="33" t="str">
        <f t="shared" si="3"/>
        <v>Mild (30-40%)</v>
      </c>
      <c r="W41" s="33" t="str">
        <f t="shared" si="4"/>
        <v>Normal</v>
      </c>
      <c r="X41" s="111"/>
    </row>
    <row r="42" spans="1:26" ht="17.25" thickBot="1">
      <c r="A42" s="112">
        <v>41</v>
      </c>
      <c r="B42" s="7">
        <v>40545</v>
      </c>
      <c r="C42" s="6">
        <v>1</v>
      </c>
      <c r="D42" s="6">
        <v>0</v>
      </c>
      <c r="E42" s="6">
        <v>1</v>
      </c>
      <c r="F42" s="6">
        <v>17</v>
      </c>
      <c r="G42" s="9" t="b">
        <v>0</v>
      </c>
      <c r="H42" s="6">
        <v>0</v>
      </c>
      <c r="I42" s="6">
        <v>1</v>
      </c>
      <c r="J42" s="6">
        <v>0.34</v>
      </c>
      <c r="K42">
        <v>0.33329999999999999</v>
      </c>
      <c r="L42">
        <v>0.56999999999999995</v>
      </c>
      <c r="M42">
        <v>0.19400000000000001</v>
      </c>
      <c r="N42">
        <v>7</v>
      </c>
      <c r="O42">
        <v>58</v>
      </c>
      <c r="P42">
        <v>65</v>
      </c>
      <c r="Q42" t="s">
        <v>25</v>
      </c>
      <c r="R42" t="s">
        <v>124</v>
      </c>
      <c r="S42" s="33" t="str">
        <f t="shared" si="0"/>
        <v>Rush Hour</v>
      </c>
      <c r="T42" s="33" t="str">
        <f t="shared" si="1"/>
        <v>Medium</v>
      </c>
      <c r="U42" s="33" t="str">
        <f t="shared" si="2"/>
        <v>Afternoon</v>
      </c>
      <c r="V42" s="33" t="str">
        <f t="shared" si="3"/>
        <v>Mild (30-40%)</v>
      </c>
      <c r="W42" s="33" t="str">
        <f t="shared" si="4"/>
        <v>Normal</v>
      </c>
      <c r="X42" s="36" t="s">
        <v>157</v>
      </c>
    </row>
    <row r="43" spans="1:26" ht="17.25" thickBot="1">
      <c r="A43" s="112">
        <v>42</v>
      </c>
      <c r="B43" s="7">
        <v>40545</v>
      </c>
      <c r="C43" s="6">
        <v>1</v>
      </c>
      <c r="D43" s="6">
        <v>0</v>
      </c>
      <c r="E43" s="6">
        <v>1</v>
      </c>
      <c r="F43" s="6">
        <v>18</v>
      </c>
      <c r="G43" s="9" t="b">
        <v>0</v>
      </c>
      <c r="H43" s="6">
        <v>0</v>
      </c>
      <c r="I43" s="6">
        <v>2</v>
      </c>
      <c r="J43" s="6">
        <v>0.36</v>
      </c>
      <c r="K43">
        <v>0.33329999999999999</v>
      </c>
      <c r="L43">
        <v>0.46</v>
      </c>
      <c r="M43">
        <v>0.32840000000000003</v>
      </c>
      <c r="N43">
        <v>10</v>
      </c>
      <c r="O43">
        <v>43</v>
      </c>
      <c r="P43">
        <v>53</v>
      </c>
      <c r="Q43" t="s">
        <v>25</v>
      </c>
      <c r="R43" t="s">
        <v>125</v>
      </c>
      <c r="S43" s="33" t="str">
        <f t="shared" si="0"/>
        <v>Rush Hour</v>
      </c>
      <c r="T43" s="33" t="str">
        <f t="shared" si="1"/>
        <v>Medium</v>
      </c>
      <c r="U43" s="33" t="str">
        <f t="shared" si="2"/>
        <v>Evening</v>
      </c>
      <c r="V43" s="33" t="str">
        <f t="shared" si="3"/>
        <v>Mild (30-40%)</v>
      </c>
      <c r="W43" s="33" t="str">
        <f t="shared" si="4"/>
        <v>Normal</v>
      </c>
      <c r="X43" s="117" t="s">
        <v>158</v>
      </c>
      <c r="Y43" s="118"/>
      <c r="Z43" s="117">
        <f>COUNTIF(W:W,"⬆ Spike")</f>
        <v>60</v>
      </c>
    </row>
    <row r="44" spans="1:26" ht="17.25" thickBot="1">
      <c r="A44" s="112">
        <v>43</v>
      </c>
      <c r="B44" s="7">
        <v>40545</v>
      </c>
      <c r="C44" s="6">
        <v>1</v>
      </c>
      <c r="D44" s="6">
        <v>0</v>
      </c>
      <c r="E44" s="6">
        <v>1</v>
      </c>
      <c r="F44" s="6">
        <v>19</v>
      </c>
      <c r="G44" s="9" t="b">
        <v>0</v>
      </c>
      <c r="H44" s="6">
        <v>0</v>
      </c>
      <c r="I44" s="6">
        <v>1</v>
      </c>
      <c r="J44" s="6">
        <v>0.32</v>
      </c>
      <c r="K44">
        <v>0.28789999999999999</v>
      </c>
      <c r="L44">
        <v>0.42</v>
      </c>
      <c r="M44">
        <v>0.44779999999999998</v>
      </c>
      <c r="N44">
        <v>1</v>
      </c>
      <c r="O44">
        <v>29</v>
      </c>
      <c r="P44">
        <v>30</v>
      </c>
      <c r="Q44" t="s">
        <v>25</v>
      </c>
      <c r="R44" t="s">
        <v>124</v>
      </c>
      <c r="S44" s="33" t="str">
        <f t="shared" si="0"/>
        <v>Rush Hour</v>
      </c>
      <c r="T44" s="33" t="str">
        <f t="shared" si="1"/>
        <v>Low</v>
      </c>
      <c r="U44" s="33" t="str">
        <f t="shared" si="2"/>
        <v>Evening</v>
      </c>
      <c r="V44" s="33" t="str">
        <f t="shared" si="3"/>
        <v>Mild (30-40%)</v>
      </c>
      <c r="W44" s="33" t="str">
        <f t="shared" si="4"/>
        <v>Normal</v>
      </c>
      <c r="X44" s="117" t="s">
        <v>159</v>
      </c>
      <c r="Y44" s="118"/>
      <c r="Z44" s="117">
        <f>COUNTIF(W:W,"⬇ Drop")</f>
        <v>0</v>
      </c>
    </row>
    <row r="45" spans="1:26" ht="17.25" thickBot="1">
      <c r="A45" s="112">
        <v>44</v>
      </c>
      <c r="B45" s="7">
        <v>40545</v>
      </c>
      <c r="C45" s="6">
        <v>1</v>
      </c>
      <c r="D45" s="6">
        <v>0</v>
      </c>
      <c r="E45" s="6">
        <v>1</v>
      </c>
      <c r="F45" s="6">
        <v>20</v>
      </c>
      <c r="G45" s="9" t="b">
        <v>0</v>
      </c>
      <c r="H45" s="6">
        <v>0</v>
      </c>
      <c r="I45" s="6">
        <v>1</v>
      </c>
      <c r="J45" s="6">
        <v>0.3</v>
      </c>
      <c r="K45">
        <v>0.33329999999999999</v>
      </c>
      <c r="L45">
        <v>0.39</v>
      </c>
      <c r="M45">
        <v>0.35820000000000002</v>
      </c>
      <c r="N45">
        <v>5</v>
      </c>
      <c r="O45">
        <v>17</v>
      </c>
      <c r="P45">
        <v>22</v>
      </c>
      <c r="Q45" t="s">
        <v>25</v>
      </c>
      <c r="R45" t="s">
        <v>124</v>
      </c>
      <c r="S45" s="33" t="str">
        <f t="shared" si="0"/>
        <v>Normal</v>
      </c>
      <c r="T45" s="33" t="str">
        <f t="shared" si="1"/>
        <v>Low</v>
      </c>
      <c r="U45" s="33" t="str">
        <f t="shared" si="2"/>
        <v>Evening</v>
      </c>
      <c r="V45" s="33" t="str">
        <f t="shared" si="3"/>
        <v>Mild (30-40%)</v>
      </c>
      <c r="W45" s="33" t="str">
        <f t="shared" si="4"/>
        <v>Normal</v>
      </c>
    </row>
    <row r="46" spans="1:26" ht="19.5" thickBot="1">
      <c r="A46" s="112">
        <v>45</v>
      </c>
      <c r="B46" s="7">
        <v>40545</v>
      </c>
      <c r="C46" s="6">
        <v>1</v>
      </c>
      <c r="D46" s="6">
        <v>0</v>
      </c>
      <c r="E46" s="6">
        <v>1</v>
      </c>
      <c r="F46" s="6">
        <v>21</v>
      </c>
      <c r="G46" s="9" t="b">
        <v>0</v>
      </c>
      <c r="H46" s="6">
        <v>0</v>
      </c>
      <c r="I46" s="6">
        <v>1</v>
      </c>
      <c r="J46" s="6">
        <v>0.26</v>
      </c>
      <c r="K46">
        <v>0.2273</v>
      </c>
      <c r="L46">
        <v>0.44</v>
      </c>
      <c r="M46">
        <v>0.32840000000000003</v>
      </c>
      <c r="N46">
        <v>11</v>
      </c>
      <c r="O46">
        <v>20</v>
      </c>
      <c r="P46">
        <v>31</v>
      </c>
      <c r="Q46" t="s">
        <v>25</v>
      </c>
      <c r="R46" t="s">
        <v>124</v>
      </c>
      <c r="S46" s="33" t="str">
        <f t="shared" si="0"/>
        <v>Normal</v>
      </c>
      <c r="T46" s="33" t="str">
        <f t="shared" si="1"/>
        <v>Low</v>
      </c>
      <c r="U46" s="33" t="str">
        <f t="shared" si="2"/>
        <v>Evening</v>
      </c>
      <c r="V46" s="33" t="str">
        <f t="shared" si="3"/>
        <v>Cold (20-30%)</v>
      </c>
      <c r="W46" s="33" t="str">
        <f t="shared" si="4"/>
        <v>Normal</v>
      </c>
      <c r="X46" s="119" t="s">
        <v>238</v>
      </c>
    </row>
    <row r="47" spans="1:26" ht="26.25" customHeight="1" thickBot="1">
      <c r="A47" s="112">
        <v>46</v>
      </c>
      <c r="B47" s="7">
        <v>40545</v>
      </c>
      <c r="C47" s="6">
        <v>1</v>
      </c>
      <c r="D47" s="6">
        <v>0</v>
      </c>
      <c r="E47" s="6">
        <v>1</v>
      </c>
      <c r="F47" s="6">
        <v>22</v>
      </c>
      <c r="G47" s="9" t="b">
        <v>0</v>
      </c>
      <c r="H47" s="6">
        <v>0</v>
      </c>
      <c r="I47" s="6">
        <v>1</v>
      </c>
      <c r="J47" s="6">
        <v>0.24</v>
      </c>
      <c r="K47">
        <v>0.21210000000000001</v>
      </c>
      <c r="L47">
        <v>0.44</v>
      </c>
      <c r="M47">
        <v>0.29849999999999999</v>
      </c>
      <c r="N47">
        <v>0</v>
      </c>
      <c r="O47">
        <v>9</v>
      </c>
      <c r="P47">
        <v>9</v>
      </c>
      <c r="Q47" t="s">
        <v>25</v>
      </c>
      <c r="R47" t="s">
        <v>124</v>
      </c>
      <c r="S47" s="33" t="str">
        <f t="shared" si="0"/>
        <v>Normal</v>
      </c>
      <c r="T47" s="33" t="str">
        <f t="shared" si="1"/>
        <v>Low</v>
      </c>
      <c r="U47" s="33" t="str">
        <f t="shared" si="2"/>
        <v>Evening</v>
      </c>
      <c r="V47" s="33" t="str">
        <f t="shared" si="3"/>
        <v>Cold (20-30%)</v>
      </c>
      <c r="W47" s="33" t="str">
        <f t="shared" si="4"/>
        <v>Normal</v>
      </c>
      <c r="X47" s="131" t="s">
        <v>234</v>
      </c>
      <c r="Y47" s="131"/>
      <c r="Z47" s="122">
        <f>SUM(P2:P1001)</f>
        <v>58304</v>
      </c>
    </row>
    <row r="48" spans="1:26" ht="26.25" customHeight="1" thickBot="1">
      <c r="A48" s="112">
        <v>47</v>
      </c>
      <c r="B48" s="7">
        <v>40545</v>
      </c>
      <c r="C48" s="6">
        <v>1</v>
      </c>
      <c r="D48" s="6">
        <v>0</v>
      </c>
      <c r="E48" s="6">
        <v>1</v>
      </c>
      <c r="F48" s="6">
        <v>23</v>
      </c>
      <c r="G48" s="9" t="b">
        <v>0</v>
      </c>
      <c r="H48" s="6">
        <v>0</v>
      </c>
      <c r="I48" s="6">
        <v>1</v>
      </c>
      <c r="J48" s="6">
        <v>0.22</v>
      </c>
      <c r="K48">
        <v>0.2273</v>
      </c>
      <c r="L48">
        <v>0.47</v>
      </c>
      <c r="M48">
        <v>0.16420000000000001</v>
      </c>
      <c r="N48">
        <v>0</v>
      </c>
      <c r="O48">
        <v>8</v>
      </c>
      <c r="P48">
        <v>8</v>
      </c>
      <c r="Q48" t="s">
        <v>25</v>
      </c>
      <c r="R48" t="s">
        <v>124</v>
      </c>
      <c r="S48" s="33" t="str">
        <f t="shared" si="0"/>
        <v>Normal</v>
      </c>
      <c r="T48" s="33" t="str">
        <f t="shared" si="1"/>
        <v>Low</v>
      </c>
      <c r="U48" s="33" t="str">
        <f t="shared" si="2"/>
        <v>Evening</v>
      </c>
      <c r="V48" s="33" t="str">
        <f t="shared" si="3"/>
        <v>Cold (20-30%)</v>
      </c>
      <c r="W48" s="33" t="str">
        <f t="shared" si="4"/>
        <v>Normal</v>
      </c>
      <c r="X48" s="131" t="s">
        <v>62</v>
      </c>
      <c r="Y48" s="131"/>
      <c r="Z48" s="122">
        <f>AVERAGE(P2:P1001)</f>
        <v>58.304000000000002</v>
      </c>
    </row>
    <row r="49" spans="1:28" ht="26.25" customHeight="1" thickBot="1">
      <c r="A49" s="112">
        <v>48</v>
      </c>
      <c r="B49" s="7">
        <v>40546</v>
      </c>
      <c r="C49" s="6">
        <v>1</v>
      </c>
      <c r="D49" s="6">
        <v>0</v>
      </c>
      <c r="E49" s="6">
        <v>1</v>
      </c>
      <c r="F49" s="6">
        <v>0</v>
      </c>
      <c r="G49" s="9" t="b">
        <v>0</v>
      </c>
      <c r="H49" s="6">
        <v>1</v>
      </c>
      <c r="I49" s="6">
        <v>1</v>
      </c>
      <c r="J49" s="6">
        <v>0.22</v>
      </c>
      <c r="K49">
        <v>0.19700000000000001</v>
      </c>
      <c r="L49">
        <v>0.44</v>
      </c>
      <c r="M49">
        <v>0.35820000000000002</v>
      </c>
      <c r="N49">
        <v>0</v>
      </c>
      <c r="O49">
        <v>5</v>
      </c>
      <c r="P49">
        <v>5</v>
      </c>
      <c r="Q49" t="s">
        <v>26</v>
      </c>
      <c r="R49" t="s">
        <v>124</v>
      </c>
      <c r="S49" s="33" t="str">
        <f t="shared" si="0"/>
        <v>Normal</v>
      </c>
      <c r="T49" s="33" t="str">
        <f t="shared" si="1"/>
        <v>Low</v>
      </c>
      <c r="U49" s="33" t="str">
        <f t="shared" si="2"/>
        <v>Night</v>
      </c>
      <c r="V49" s="33" t="str">
        <f t="shared" si="3"/>
        <v>Cold (20-30%)</v>
      </c>
      <c r="W49" s="33" t="str">
        <f t="shared" si="4"/>
        <v>Normal</v>
      </c>
      <c r="X49" s="131" t="s">
        <v>235</v>
      </c>
      <c r="Y49" s="131"/>
      <c r="Z49" s="122">
        <f>COUNT(P2:P1001)</f>
        <v>1000</v>
      </c>
    </row>
    <row r="50" spans="1:28" ht="26.25" customHeight="1" thickBot="1">
      <c r="A50" s="112">
        <v>49</v>
      </c>
      <c r="B50" s="7">
        <v>40546</v>
      </c>
      <c r="C50" s="6">
        <v>1</v>
      </c>
      <c r="D50" s="6">
        <v>0</v>
      </c>
      <c r="E50" s="6">
        <v>1</v>
      </c>
      <c r="F50" s="6">
        <v>1</v>
      </c>
      <c r="G50" s="9" t="b">
        <v>0</v>
      </c>
      <c r="H50" s="6">
        <v>1</v>
      </c>
      <c r="I50" s="6">
        <v>1</v>
      </c>
      <c r="J50" s="6">
        <v>0.2</v>
      </c>
      <c r="K50">
        <v>0.33329999999999999</v>
      </c>
      <c r="L50">
        <v>0.44</v>
      </c>
      <c r="M50">
        <v>0.41789999999999999</v>
      </c>
      <c r="N50">
        <v>0</v>
      </c>
      <c r="O50">
        <v>2</v>
      </c>
      <c r="P50">
        <v>2</v>
      </c>
      <c r="Q50" t="s">
        <v>26</v>
      </c>
      <c r="R50" t="s">
        <v>124</v>
      </c>
      <c r="S50" s="33" t="str">
        <f t="shared" si="0"/>
        <v>Normal</v>
      </c>
      <c r="T50" s="33" t="str">
        <f t="shared" si="1"/>
        <v>Low</v>
      </c>
      <c r="U50" s="33" t="str">
        <f t="shared" si="2"/>
        <v>Night</v>
      </c>
      <c r="V50" s="33" t="str">
        <f t="shared" si="3"/>
        <v>Cold (20-30%)</v>
      </c>
      <c r="W50" s="33" t="str">
        <f t="shared" si="4"/>
        <v>Normal</v>
      </c>
      <c r="X50" s="131" t="s">
        <v>236</v>
      </c>
      <c r="Y50" s="131"/>
      <c r="Z50" s="122">
        <f>SUM(O2:O1001)/SUM(P2:P1001)</f>
        <v>0.9155975576289791</v>
      </c>
    </row>
    <row r="51" spans="1:28" ht="17.25" thickBot="1">
      <c r="A51" s="112">
        <v>50</v>
      </c>
      <c r="B51" s="7">
        <v>40546</v>
      </c>
      <c r="C51" s="6">
        <v>1</v>
      </c>
      <c r="D51" s="6">
        <v>0</v>
      </c>
      <c r="E51" s="6">
        <v>1</v>
      </c>
      <c r="F51" s="6">
        <v>4</v>
      </c>
      <c r="G51" s="9" t="b">
        <v>0</v>
      </c>
      <c r="H51" s="6">
        <v>1</v>
      </c>
      <c r="I51" s="6">
        <v>1</v>
      </c>
      <c r="J51" s="6">
        <v>0.16</v>
      </c>
      <c r="K51">
        <v>0.13639999999999999</v>
      </c>
      <c r="L51">
        <v>0.47</v>
      </c>
      <c r="M51">
        <v>0.3881</v>
      </c>
      <c r="N51">
        <v>0</v>
      </c>
      <c r="O51">
        <v>1</v>
      </c>
      <c r="P51">
        <v>1</v>
      </c>
      <c r="Q51" t="s">
        <v>26</v>
      </c>
      <c r="R51" t="s">
        <v>124</v>
      </c>
      <c r="S51" s="33" t="str">
        <f t="shared" si="0"/>
        <v>Normal</v>
      </c>
      <c r="T51" s="33" t="str">
        <f t="shared" si="1"/>
        <v>Low</v>
      </c>
      <c r="U51" s="33" t="str">
        <f t="shared" si="2"/>
        <v>Night</v>
      </c>
      <c r="V51" s="33" t="str">
        <f t="shared" si="3"/>
        <v>Very Cold (10-20%)</v>
      </c>
      <c r="W51" s="33" t="str">
        <f t="shared" si="4"/>
        <v>Normal</v>
      </c>
      <c r="X51" s="131" t="s">
        <v>237</v>
      </c>
      <c r="Y51" s="131"/>
      <c r="Z51" s="122">
        <f>SUM(N2:N1001)/SUM(P2:P1001)</f>
        <v>8.4402442371020861E-2</v>
      </c>
    </row>
    <row r="52" spans="1:28" ht="17.25" thickBot="1">
      <c r="A52" s="112">
        <v>51</v>
      </c>
      <c r="B52" s="7">
        <v>40546</v>
      </c>
      <c r="C52" s="6">
        <v>1</v>
      </c>
      <c r="D52" s="6">
        <v>0</v>
      </c>
      <c r="E52" s="6">
        <v>1</v>
      </c>
      <c r="F52" s="6">
        <v>5</v>
      </c>
      <c r="G52" s="9" t="b">
        <v>0</v>
      </c>
      <c r="H52" s="6">
        <v>1</v>
      </c>
      <c r="I52" s="6">
        <v>1</v>
      </c>
      <c r="J52" s="6">
        <v>0.16</v>
      </c>
      <c r="K52">
        <v>0.13639999999999999</v>
      </c>
      <c r="L52">
        <v>0.47</v>
      </c>
      <c r="M52">
        <v>0.28360000000000002</v>
      </c>
      <c r="N52">
        <v>0</v>
      </c>
      <c r="O52">
        <v>3</v>
      </c>
      <c r="P52">
        <v>3</v>
      </c>
      <c r="Q52" t="s">
        <v>26</v>
      </c>
      <c r="R52" t="s">
        <v>124</v>
      </c>
      <c r="S52" s="33" t="str">
        <f t="shared" si="0"/>
        <v>Normal</v>
      </c>
      <c r="T52" s="33" t="str">
        <f t="shared" si="1"/>
        <v>Low</v>
      </c>
      <c r="U52" s="33" t="str">
        <f t="shared" si="2"/>
        <v>Night</v>
      </c>
      <c r="V52" s="33" t="str">
        <f t="shared" si="3"/>
        <v>Very Cold (10-20%)</v>
      </c>
      <c r="W52" s="33" t="str">
        <f t="shared" si="4"/>
        <v>Normal</v>
      </c>
    </row>
    <row r="53" spans="1:28" ht="17.25" thickBot="1">
      <c r="A53" s="112">
        <v>52</v>
      </c>
      <c r="B53" s="7">
        <v>40546</v>
      </c>
      <c r="C53" s="6">
        <v>1</v>
      </c>
      <c r="D53" s="6">
        <v>0</v>
      </c>
      <c r="E53" s="6">
        <v>1</v>
      </c>
      <c r="F53" s="6">
        <v>6</v>
      </c>
      <c r="G53" s="9" t="b">
        <v>0</v>
      </c>
      <c r="H53" s="6">
        <v>1</v>
      </c>
      <c r="I53" s="6">
        <v>1</v>
      </c>
      <c r="J53" s="6">
        <v>0.14000000000000001</v>
      </c>
      <c r="K53">
        <v>0.1061</v>
      </c>
      <c r="L53">
        <v>0.5</v>
      </c>
      <c r="M53">
        <v>0.3881</v>
      </c>
      <c r="N53">
        <v>0</v>
      </c>
      <c r="O53">
        <v>30</v>
      </c>
      <c r="P53">
        <v>30</v>
      </c>
      <c r="Q53" t="s">
        <v>26</v>
      </c>
      <c r="R53" t="s">
        <v>124</v>
      </c>
      <c r="S53" s="33" t="str">
        <f t="shared" si="0"/>
        <v>Normal</v>
      </c>
      <c r="T53" s="33" t="str">
        <f t="shared" si="1"/>
        <v>Low</v>
      </c>
      <c r="U53" s="33" t="str">
        <f t="shared" si="2"/>
        <v>Morning</v>
      </c>
      <c r="V53" s="33" t="str">
        <f t="shared" si="3"/>
        <v>Very Cold (10-20%)</v>
      </c>
      <c r="W53" s="33" t="str">
        <f t="shared" si="4"/>
        <v>Normal</v>
      </c>
    </row>
    <row r="54" spans="1:28" ht="17.25" thickBot="1">
      <c r="A54" s="112">
        <v>53</v>
      </c>
      <c r="B54" s="7">
        <v>40546</v>
      </c>
      <c r="C54" s="6">
        <v>1</v>
      </c>
      <c r="D54" s="6">
        <v>0</v>
      </c>
      <c r="E54" s="6">
        <v>1</v>
      </c>
      <c r="F54" s="6">
        <v>7</v>
      </c>
      <c r="G54" s="9" t="b">
        <v>0</v>
      </c>
      <c r="H54" s="6">
        <v>1</v>
      </c>
      <c r="I54" s="6">
        <v>1</v>
      </c>
      <c r="J54" s="6">
        <v>0.14000000000000001</v>
      </c>
      <c r="K54">
        <v>0.13639999999999999</v>
      </c>
      <c r="L54">
        <v>0.5</v>
      </c>
      <c r="M54">
        <v>0.19400000000000001</v>
      </c>
      <c r="N54">
        <v>1</v>
      </c>
      <c r="O54">
        <v>63</v>
      </c>
      <c r="P54">
        <v>64</v>
      </c>
      <c r="Q54" t="s">
        <v>26</v>
      </c>
      <c r="R54" t="s">
        <v>124</v>
      </c>
      <c r="S54" s="33" t="str">
        <f t="shared" si="0"/>
        <v>Rush Hour</v>
      </c>
      <c r="T54" s="33" t="str">
        <f t="shared" si="1"/>
        <v>Medium</v>
      </c>
      <c r="U54" s="33" t="str">
        <f t="shared" si="2"/>
        <v>Morning</v>
      </c>
      <c r="V54" s="33" t="str">
        <f t="shared" si="3"/>
        <v>Very Cold (10-20%)</v>
      </c>
      <c r="W54" s="33" t="str">
        <f t="shared" si="4"/>
        <v>Normal</v>
      </c>
      <c r="X54" s="121"/>
      <c r="Y54" s="120"/>
      <c r="Z54" s="120"/>
      <c r="AA54" s="120"/>
      <c r="AB54" s="120"/>
    </row>
    <row r="55" spans="1:28" ht="17.25" thickBot="1">
      <c r="A55" s="112">
        <v>54</v>
      </c>
      <c r="B55" s="7">
        <v>40546</v>
      </c>
      <c r="C55" s="6">
        <v>1</v>
      </c>
      <c r="D55" s="6">
        <v>0</v>
      </c>
      <c r="E55" s="6">
        <v>1</v>
      </c>
      <c r="F55" s="6">
        <v>8</v>
      </c>
      <c r="G55" s="9" t="b">
        <v>0</v>
      </c>
      <c r="H55" s="6">
        <v>1</v>
      </c>
      <c r="I55" s="6">
        <v>1</v>
      </c>
      <c r="J55" s="6">
        <v>0.14000000000000001</v>
      </c>
      <c r="K55">
        <v>0.1212</v>
      </c>
      <c r="L55">
        <v>0.5</v>
      </c>
      <c r="M55">
        <v>0.28360000000000002</v>
      </c>
      <c r="N55">
        <v>1</v>
      </c>
      <c r="O55">
        <v>153</v>
      </c>
      <c r="P55">
        <v>154</v>
      </c>
      <c r="Q55" t="s">
        <v>26</v>
      </c>
      <c r="R55" t="s">
        <v>124</v>
      </c>
      <c r="S55" s="33" t="str">
        <f t="shared" si="0"/>
        <v>Rush Hour</v>
      </c>
      <c r="T55" s="33" t="str">
        <f t="shared" si="1"/>
        <v>High</v>
      </c>
      <c r="U55" s="33" t="str">
        <f t="shared" si="2"/>
        <v>Morning</v>
      </c>
      <c r="V55" s="33" t="str">
        <f t="shared" si="3"/>
        <v>Very Cold (10-20%)</v>
      </c>
      <c r="W55" s="33" t="str">
        <f t="shared" si="4"/>
        <v>Normal</v>
      </c>
      <c r="X55" s="130"/>
      <c r="Y55" s="130"/>
      <c r="Z55" s="120"/>
      <c r="AA55" s="120"/>
      <c r="AB55" s="120"/>
    </row>
    <row r="56" spans="1:28" ht="17.25" thickBot="1">
      <c r="A56" s="112">
        <v>55</v>
      </c>
      <c r="B56" s="7">
        <v>40546</v>
      </c>
      <c r="C56" s="6">
        <v>1</v>
      </c>
      <c r="D56" s="6">
        <v>0</v>
      </c>
      <c r="E56" s="6">
        <v>1</v>
      </c>
      <c r="F56" s="6">
        <v>9</v>
      </c>
      <c r="G56" s="9" t="b">
        <v>0</v>
      </c>
      <c r="H56" s="6">
        <v>1</v>
      </c>
      <c r="I56" s="6">
        <v>1</v>
      </c>
      <c r="J56" s="6">
        <v>0.16</v>
      </c>
      <c r="K56">
        <v>0.13639999999999999</v>
      </c>
      <c r="L56">
        <v>0.43</v>
      </c>
      <c r="M56">
        <v>0.3881</v>
      </c>
      <c r="N56">
        <v>7</v>
      </c>
      <c r="O56">
        <v>81</v>
      </c>
      <c r="P56">
        <v>88</v>
      </c>
      <c r="Q56" t="s">
        <v>26</v>
      </c>
      <c r="R56" t="s">
        <v>124</v>
      </c>
      <c r="S56" s="33" t="str">
        <f t="shared" si="0"/>
        <v>Rush Hour</v>
      </c>
      <c r="T56" s="33" t="str">
        <f t="shared" si="1"/>
        <v>Medium</v>
      </c>
      <c r="U56" s="33" t="str">
        <f t="shared" si="2"/>
        <v>Morning</v>
      </c>
      <c r="V56" s="33" t="str">
        <f t="shared" si="3"/>
        <v>Very Cold (10-20%)</v>
      </c>
      <c r="W56" s="33" t="str">
        <f t="shared" si="4"/>
        <v>Normal</v>
      </c>
      <c r="X56" s="129"/>
      <c r="Y56" s="129"/>
      <c r="Z56" s="120"/>
      <c r="AA56" s="120"/>
      <c r="AB56" s="120"/>
    </row>
    <row r="57" spans="1:28" ht="17.25" thickBot="1">
      <c r="A57" s="112">
        <v>56</v>
      </c>
      <c r="B57" s="7">
        <v>40546</v>
      </c>
      <c r="C57" s="6">
        <v>1</v>
      </c>
      <c r="D57" s="6">
        <v>0</v>
      </c>
      <c r="E57" s="6">
        <v>1</v>
      </c>
      <c r="F57" s="6">
        <v>10</v>
      </c>
      <c r="G57" s="9" t="b">
        <v>0</v>
      </c>
      <c r="H57" s="6">
        <v>1</v>
      </c>
      <c r="I57" s="6">
        <v>1</v>
      </c>
      <c r="J57" s="6">
        <v>0.18</v>
      </c>
      <c r="K57">
        <v>0.16669999999999999</v>
      </c>
      <c r="L57">
        <v>0.43</v>
      </c>
      <c r="M57">
        <v>0.25369999999999998</v>
      </c>
      <c r="N57">
        <v>11</v>
      </c>
      <c r="O57">
        <v>33</v>
      </c>
      <c r="P57">
        <v>44</v>
      </c>
      <c r="Q57" t="s">
        <v>26</v>
      </c>
      <c r="R57" t="s">
        <v>124</v>
      </c>
      <c r="S57" s="33" t="str">
        <f t="shared" si="0"/>
        <v>Normal</v>
      </c>
      <c r="T57" s="33" t="str">
        <f t="shared" si="1"/>
        <v>Low</v>
      </c>
      <c r="U57" s="33" t="str">
        <f t="shared" si="2"/>
        <v>Morning</v>
      </c>
      <c r="V57" s="33" t="str">
        <f t="shared" si="3"/>
        <v>Very Cold (10-20%)</v>
      </c>
      <c r="W57" s="33" t="str">
        <f t="shared" si="4"/>
        <v>Normal</v>
      </c>
      <c r="X57" s="130"/>
      <c r="Y57" s="130"/>
      <c r="Z57" s="120"/>
      <c r="AA57" s="120"/>
      <c r="AB57" s="120"/>
    </row>
    <row r="58" spans="1:28" ht="17.25" thickBot="1">
      <c r="A58" s="112">
        <v>57</v>
      </c>
      <c r="B58" s="7">
        <v>40546</v>
      </c>
      <c r="C58" s="6">
        <v>1</v>
      </c>
      <c r="D58" s="6">
        <v>0</v>
      </c>
      <c r="E58" s="6">
        <v>1</v>
      </c>
      <c r="F58" s="6">
        <v>11</v>
      </c>
      <c r="G58" s="9" t="b">
        <v>0</v>
      </c>
      <c r="H58" s="6">
        <v>1</v>
      </c>
      <c r="I58" s="6">
        <v>1</v>
      </c>
      <c r="J58" s="6">
        <v>0.2</v>
      </c>
      <c r="K58">
        <v>0.18179999999999999</v>
      </c>
      <c r="L58">
        <v>0.4</v>
      </c>
      <c r="M58">
        <v>0.32840000000000003</v>
      </c>
      <c r="N58">
        <v>10</v>
      </c>
      <c r="O58">
        <v>41</v>
      </c>
      <c r="P58">
        <v>51</v>
      </c>
      <c r="Q58" t="s">
        <v>26</v>
      </c>
      <c r="R58" t="s">
        <v>124</v>
      </c>
      <c r="S58" s="33" t="str">
        <f t="shared" si="0"/>
        <v>Normal</v>
      </c>
      <c r="T58" s="33" t="str">
        <f t="shared" si="1"/>
        <v>Medium</v>
      </c>
      <c r="U58" s="33" t="str">
        <f t="shared" si="2"/>
        <v>Morning</v>
      </c>
      <c r="V58" s="33" t="str">
        <f t="shared" si="3"/>
        <v>Cold (20-30%)</v>
      </c>
      <c r="W58" s="33" t="str">
        <f t="shared" si="4"/>
        <v>Normal</v>
      </c>
    </row>
    <row r="59" spans="1:28" ht="17.25" thickBot="1">
      <c r="A59" s="112">
        <v>58</v>
      </c>
      <c r="B59" s="7">
        <v>40546</v>
      </c>
      <c r="C59" s="6">
        <v>1</v>
      </c>
      <c r="D59" s="6">
        <v>0</v>
      </c>
      <c r="E59" s="6">
        <v>1</v>
      </c>
      <c r="F59" s="6">
        <v>12</v>
      </c>
      <c r="G59" s="9" t="b">
        <v>0</v>
      </c>
      <c r="H59" s="6">
        <v>1</v>
      </c>
      <c r="I59" s="6">
        <v>1</v>
      </c>
      <c r="J59" s="6">
        <v>0.22</v>
      </c>
      <c r="K59">
        <v>0.21210000000000001</v>
      </c>
      <c r="L59">
        <v>0.35</v>
      </c>
      <c r="M59">
        <v>0.29849999999999999</v>
      </c>
      <c r="N59">
        <v>13</v>
      </c>
      <c r="O59">
        <v>48</v>
      </c>
      <c r="P59">
        <v>61</v>
      </c>
      <c r="Q59" t="s">
        <v>26</v>
      </c>
      <c r="R59" t="s">
        <v>124</v>
      </c>
      <c r="S59" s="33" t="str">
        <f t="shared" si="0"/>
        <v>Normal</v>
      </c>
      <c r="T59" s="33" t="str">
        <f t="shared" si="1"/>
        <v>Medium</v>
      </c>
      <c r="U59" s="33" t="str">
        <f t="shared" si="2"/>
        <v>Afternoon</v>
      </c>
      <c r="V59" s="33" t="str">
        <f t="shared" si="3"/>
        <v>Cold (20-30%)</v>
      </c>
      <c r="W59" s="33" t="str">
        <f t="shared" si="4"/>
        <v>Normal</v>
      </c>
    </row>
    <row r="60" spans="1:28" ht="17.25" thickBot="1">
      <c r="A60" s="112">
        <v>59</v>
      </c>
      <c r="B60" s="7">
        <v>40546</v>
      </c>
      <c r="C60" s="6">
        <v>1</v>
      </c>
      <c r="D60" s="6">
        <v>0</v>
      </c>
      <c r="E60" s="6">
        <v>1</v>
      </c>
      <c r="F60" s="6">
        <v>13</v>
      </c>
      <c r="G60" s="9" t="b">
        <v>0</v>
      </c>
      <c r="H60" s="6">
        <v>1</v>
      </c>
      <c r="I60" s="6">
        <v>1</v>
      </c>
      <c r="J60" s="6">
        <v>0.24</v>
      </c>
      <c r="K60">
        <v>0.13639999999999999</v>
      </c>
      <c r="L60">
        <v>0.35</v>
      </c>
      <c r="M60">
        <v>0.28360000000000002</v>
      </c>
      <c r="N60">
        <v>8</v>
      </c>
      <c r="O60">
        <v>53</v>
      </c>
      <c r="P60">
        <v>61</v>
      </c>
      <c r="Q60" t="s">
        <v>26</v>
      </c>
      <c r="R60" t="s">
        <v>124</v>
      </c>
      <c r="S60" s="33" t="str">
        <f t="shared" si="0"/>
        <v>Normal</v>
      </c>
      <c r="T60" s="33" t="str">
        <f t="shared" si="1"/>
        <v>Medium</v>
      </c>
      <c r="U60" s="33" t="str">
        <f t="shared" si="2"/>
        <v>Afternoon</v>
      </c>
      <c r="V60" s="33" t="str">
        <f t="shared" si="3"/>
        <v>Cold (20-30%)</v>
      </c>
      <c r="W60" s="33" t="str">
        <f t="shared" si="4"/>
        <v>Normal</v>
      </c>
    </row>
    <row r="61" spans="1:28" ht="17.25" thickBot="1">
      <c r="A61" s="112">
        <v>60</v>
      </c>
      <c r="B61" s="7">
        <v>40546</v>
      </c>
      <c r="C61" s="6">
        <v>1</v>
      </c>
      <c r="D61" s="6">
        <v>0</v>
      </c>
      <c r="E61" s="6">
        <v>1</v>
      </c>
      <c r="F61" s="6">
        <v>14</v>
      </c>
      <c r="G61" s="9" t="b">
        <v>0</v>
      </c>
      <c r="H61" s="6">
        <v>1</v>
      </c>
      <c r="I61" s="6">
        <v>1</v>
      </c>
      <c r="J61" s="6">
        <v>0.26</v>
      </c>
      <c r="K61">
        <v>0.2424</v>
      </c>
      <c r="L61">
        <v>0.3</v>
      </c>
      <c r="M61">
        <v>0.28360000000000002</v>
      </c>
      <c r="N61">
        <v>11</v>
      </c>
      <c r="O61">
        <v>66</v>
      </c>
      <c r="P61">
        <v>77</v>
      </c>
      <c r="Q61" t="s">
        <v>26</v>
      </c>
      <c r="R61" t="s">
        <v>124</v>
      </c>
      <c r="S61" s="33" t="str">
        <f t="shared" si="0"/>
        <v>Normal</v>
      </c>
      <c r="T61" s="33" t="str">
        <f t="shared" si="1"/>
        <v>Medium</v>
      </c>
      <c r="U61" s="33" t="str">
        <f t="shared" si="2"/>
        <v>Afternoon</v>
      </c>
      <c r="V61" s="33" t="str">
        <f t="shared" si="3"/>
        <v>Cold (20-30%)</v>
      </c>
      <c r="W61" s="33" t="str">
        <f t="shared" si="4"/>
        <v>Normal</v>
      </c>
    </row>
    <row r="62" spans="1:28" ht="17.25" thickBot="1">
      <c r="A62" s="112">
        <v>61</v>
      </c>
      <c r="B62" s="7">
        <v>40546</v>
      </c>
      <c r="C62" s="6">
        <v>1</v>
      </c>
      <c r="D62" s="6">
        <v>0</v>
      </c>
      <c r="E62" s="6">
        <v>1</v>
      </c>
      <c r="F62" s="6">
        <v>15</v>
      </c>
      <c r="G62" s="9" t="b">
        <v>0</v>
      </c>
      <c r="H62" s="6">
        <v>1</v>
      </c>
      <c r="I62" s="6">
        <v>1</v>
      </c>
      <c r="J62" s="6">
        <v>0.26</v>
      </c>
      <c r="K62">
        <v>0.2424</v>
      </c>
      <c r="L62">
        <v>0.3</v>
      </c>
      <c r="M62">
        <v>0.25369999999999998</v>
      </c>
      <c r="N62">
        <v>14</v>
      </c>
      <c r="O62">
        <v>58</v>
      </c>
      <c r="P62">
        <v>72</v>
      </c>
      <c r="Q62" t="s">
        <v>26</v>
      </c>
      <c r="R62" t="s">
        <v>124</v>
      </c>
      <c r="S62" s="33" t="str">
        <f t="shared" si="0"/>
        <v>Normal</v>
      </c>
      <c r="T62" s="33" t="str">
        <f t="shared" si="1"/>
        <v>Medium</v>
      </c>
      <c r="U62" s="33" t="str">
        <f t="shared" si="2"/>
        <v>Afternoon</v>
      </c>
      <c r="V62" s="33" t="str">
        <f t="shared" si="3"/>
        <v>Cold (20-30%)</v>
      </c>
      <c r="W62" s="33" t="str">
        <f t="shared" si="4"/>
        <v>Normal</v>
      </c>
    </row>
    <row r="63" spans="1:28" ht="17.25" thickBot="1">
      <c r="A63" s="112">
        <v>62</v>
      </c>
      <c r="B63" s="7">
        <v>40546</v>
      </c>
      <c r="C63" s="6">
        <v>1</v>
      </c>
      <c r="D63" s="6">
        <v>0</v>
      </c>
      <c r="E63" s="6">
        <v>1</v>
      </c>
      <c r="F63" s="6">
        <v>16</v>
      </c>
      <c r="G63" s="9" t="b">
        <v>0</v>
      </c>
      <c r="H63" s="6">
        <v>1</v>
      </c>
      <c r="I63" s="6">
        <v>1</v>
      </c>
      <c r="J63" s="6">
        <v>0.26</v>
      </c>
      <c r="K63">
        <v>0.2424</v>
      </c>
      <c r="L63">
        <v>0.3</v>
      </c>
      <c r="M63">
        <v>0.25369999999999998</v>
      </c>
      <c r="N63">
        <v>9</v>
      </c>
      <c r="O63">
        <v>67</v>
      </c>
      <c r="P63">
        <v>76</v>
      </c>
      <c r="Q63" t="s">
        <v>26</v>
      </c>
      <c r="R63" t="s">
        <v>124</v>
      </c>
      <c r="S63" s="33" t="str">
        <f t="shared" si="0"/>
        <v>Normal</v>
      </c>
      <c r="T63" s="33" t="str">
        <f t="shared" si="1"/>
        <v>Medium</v>
      </c>
      <c r="U63" s="33" t="str">
        <f t="shared" si="2"/>
        <v>Afternoon</v>
      </c>
      <c r="V63" s="33" t="str">
        <f t="shared" si="3"/>
        <v>Cold (20-30%)</v>
      </c>
      <c r="W63" s="33" t="str">
        <f t="shared" si="4"/>
        <v>Normal</v>
      </c>
    </row>
    <row r="64" spans="1:28" ht="17.25" thickBot="1">
      <c r="A64" s="112">
        <v>63</v>
      </c>
      <c r="B64" s="7">
        <v>40546</v>
      </c>
      <c r="C64" s="6">
        <v>1</v>
      </c>
      <c r="D64" s="6">
        <v>0</v>
      </c>
      <c r="E64" s="6">
        <v>1</v>
      </c>
      <c r="F64" s="6">
        <v>17</v>
      </c>
      <c r="G64" s="9" t="b">
        <v>0</v>
      </c>
      <c r="H64" s="6">
        <v>1</v>
      </c>
      <c r="I64" s="6">
        <v>1</v>
      </c>
      <c r="J64" s="6">
        <v>0.24</v>
      </c>
      <c r="K64">
        <v>0.2273</v>
      </c>
      <c r="L64">
        <v>0.3</v>
      </c>
      <c r="M64">
        <v>0.22389999999999999</v>
      </c>
      <c r="N64">
        <v>11</v>
      </c>
      <c r="O64">
        <v>146</v>
      </c>
      <c r="P64">
        <v>157</v>
      </c>
      <c r="Q64" t="s">
        <v>26</v>
      </c>
      <c r="R64" t="s">
        <v>124</v>
      </c>
      <c r="S64" s="33" t="str">
        <f t="shared" si="0"/>
        <v>Rush Hour</v>
      </c>
      <c r="T64" s="33" t="str">
        <f t="shared" si="1"/>
        <v>High</v>
      </c>
      <c r="U64" s="33" t="str">
        <f t="shared" si="2"/>
        <v>Afternoon</v>
      </c>
      <c r="V64" s="33" t="str">
        <f t="shared" si="3"/>
        <v>Cold (20-30%)</v>
      </c>
      <c r="W64" s="33" t="str">
        <f t="shared" si="4"/>
        <v>Normal</v>
      </c>
    </row>
    <row r="65" spans="1:23" ht="17.25" thickBot="1">
      <c r="A65" s="112">
        <v>64</v>
      </c>
      <c r="B65" s="7">
        <v>40546</v>
      </c>
      <c r="C65" s="6">
        <v>1</v>
      </c>
      <c r="D65" s="6">
        <v>0</v>
      </c>
      <c r="E65" s="6">
        <v>1</v>
      </c>
      <c r="F65" s="6">
        <v>18</v>
      </c>
      <c r="G65" s="9" t="b">
        <v>0</v>
      </c>
      <c r="H65" s="6">
        <v>1</v>
      </c>
      <c r="I65" s="6">
        <v>1</v>
      </c>
      <c r="J65" s="6">
        <v>0.24</v>
      </c>
      <c r="K65">
        <v>0.2576</v>
      </c>
      <c r="L65">
        <v>0.32</v>
      </c>
      <c r="M65">
        <v>0.1045</v>
      </c>
      <c r="N65">
        <v>9</v>
      </c>
      <c r="O65">
        <v>148</v>
      </c>
      <c r="P65">
        <v>157</v>
      </c>
      <c r="Q65" t="s">
        <v>26</v>
      </c>
      <c r="R65" t="s">
        <v>124</v>
      </c>
      <c r="S65" s="33" t="str">
        <f t="shared" si="0"/>
        <v>Rush Hour</v>
      </c>
      <c r="T65" s="33" t="str">
        <f t="shared" si="1"/>
        <v>High</v>
      </c>
      <c r="U65" s="33" t="str">
        <f t="shared" si="2"/>
        <v>Evening</v>
      </c>
      <c r="V65" s="33" t="str">
        <f t="shared" si="3"/>
        <v>Cold (20-30%)</v>
      </c>
      <c r="W65" s="33" t="str">
        <f t="shared" si="4"/>
        <v>Normal</v>
      </c>
    </row>
    <row r="66" spans="1:23" ht="17.25" thickBot="1">
      <c r="A66" s="112">
        <v>65</v>
      </c>
      <c r="B66" s="7">
        <v>40546</v>
      </c>
      <c r="C66" s="6">
        <v>1</v>
      </c>
      <c r="D66" s="6">
        <v>0</v>
      </c>
      <c r="E66" s="6">
        <v>1</v>
      </c>
      <c r="F66" s="6">
        <v>19</v>
      </c>
      <c r="G66" s="9" t="b">
        <v>0</v>
      </c>
      <c r="H66" s="6">
        <v>1</v>
      </c>
      <c r="I66" s="6">
        <v>1</v>
      </c>
      <c r="J66" s="6">
        <v>0.2</v>
      </c>
      <c r="K66">
        <v>0.2576</v>
      </c>
      <c r="L66">
        <v>0.47</v>
      </c>
      <c r="M66">
        <v>0</v>
      </c>
      <c r="N66">
        <v>8</v>
      </c>
      <c r="O66">
        <v>102</v>
      </c>
      <c r="P66">
        <v>110</v>
      </c>
      <c r="Q66" t="s">
        <v>26</v>
      </c>
      <c r="R66" t="s">
        <v>124</v>
      </c>
      <c r="S66" s="33" t="str">
        <f t="shared" si="0"/>
        <v>Rush Hour</v>
      </c>
      <c r="T66" s="33" t="str">
        <f t="shared" si="1"/>
        <v>Medium</v>
      </c>
      <c r="U66" s="33" t="str">
        <f t="shared" si="2"/>
        <v>Evening</v>
      </c>
      <c r="V66" s="33" t="str">
        <f t="shared" si="3"/>
        <v>Cold (20-30%)</v>
      </c>
      <c r="W66" s="33" t="str">
        <f t="shared" si="4"/>
        <v>Normal</v>
      </c>
    </row>
    <row r="67" spans="1:23" ht="17.25" thickBot="1">
      <c r="A67" s="112">
        <v>66</v>
      </c>
      <c r="B67" s="7">
        <v>40546</v>
      </c>
      <c r="C67" s="6">
        <v>1</v>
      </c>
      <c r="D67" s="6">
        <v>0</v>
      </c>
      <c r="E67" s="6">
        <v>1</v>
      </c>
      <c r="F67" s="6">
        <v>20</v>
      </c>
      <c r="G67" s="9" t="b">
        <v>0</v>
      </c>
      <c r="H67" s="6">
        <v>1</v>
      </c>
      <c r="I67" s="6">
        <v>1</v>
      </c>
      <c r="J67" s="6">
        <v>0.2</v>
      </c>
      <c r="K67">
        <v>0.21210000000000001</v>
      </c>
      <c r="L67">
        <v>0.47</v>
      </c>
      <c r="M67">
        <v>0.1045</v>
      </c>
      <c r="N67">
        <v>3</v>
      </c>
      <c r="O67">
        <v>49</v>
      </c>
      <c r="P67">
        <v>52</v>
      </c>
      <c r="Q67" t="s">
        <v>26</v>
      </c>
      <c r="R67" t="s">
        <v>124</v>
      </c>
      <c r="S67" s="33" t="str">
        <f t="shared" ref="S67:S130" si="5">IF(OR(AND(F67&gt;=7,F67&lt;=9),AND(F67&gt;=17,F67&lt;=19)),"Rush Hour","Normal")</f>
        <v>Normal</v>
      </c>
      <c r="T67" s="33" t="str">
        <f t="shared" ref="T67:T130" si="6">IF(P67&gt;150,"High",IF(P67&gt;50,"Medium","Low"))</f>
        <v>Medium</v>
      </c>
      <c r="U67" s="33" t="str">
        <f t="shared" ref="U67:U130" si="7">IF(F67&lt;6,"Night", IF(F67&lt;12,"Morning", IF(F67&lt;18,"Afternoon","Evening")))</f>
        <v>Evening</v>
      </c>
      <c r="V67" s="33" t="str">
        <f t="shared" ref="V67:V130" si="8">IF(J67&lt;0.1,"Freezing (0-10%)",
 IF(J67&lt;0.2,"Very Cold (10-20%)",
 IF(J67&lt;0.3,"Cold (20-30%)",
 IF(J67&lt;0.4,"Mild (30-40%)",
 IF(J67&lt;0.5,"Warm (40-50%)",
 "Hot (50%+)")))))</f>
        <v>Cold (20-30%)</v>
      </c>
      <c r="W67" s="33" t="str">
        <f t="shared" ref="W67:W130" si="9">IF(ABS(P67-AVERAGE($P$2:$P$1001))&gt;2*STDEV($P$2:$P$1001),IF(P67&gt;AVERAGE($P$2:$P$1001),"⬆ Spike","⬇ Drop"),  "Normal")</f>
        <v>Normal</v>
      </c>
    </row>
    <row r="68" spans="1:23" ht="17.25" thickBot="1">
      <c r="A68" s="112">
        <v>67</v>
      </c>
      <c r="B68" s="7">
        <v>40546</v>
      </c>
      <c r="C68" s="6">
        <v>1</v>
      </c>
      <c r="D68" s="6">
        <v>0</v>
      </c>
      <c r="E68" s="6">
        <v>1</v>
      </c>
      <c r="F68" s="6">
        <v>21</v>
      </c>
      <c r="G68" s="9" t="b">
        <v>0</v>
      </c>
      <c r="H68" s="6">
        <v>1</v>
      </c>
      <c r="I68" s="6">
        <v>1</v>
      </c>
      <c r="J68" s="6">
        <v>0.18</v>
      </c>
      <c r="K68">
        <v>0.19700000000000001</v>
      </c>
      <c r="L68">
        <v>0.64</v>
      </c>
      <c r="M68">
        <v>0.1343</v>
      </c>
      <c r="N68">
        <v>3</v>
      </c>
      <c r="O68">
        <v>49</v>
      </c>
      <c r="P68">
        <v>52</v>
      </c>
      <c r="Q68" t="s">
        <v>26</v>
      </c>
      <c r="R68" t="s">
        <v>124</v>
      </c>
      <c r="S68" s="33" t="str">
        <f t="shared" si="5"/>
        <v>Normal</v>
      </c>
      <c r="T68" s="33" t="str">
        <f t="shared" si="6"/>
        <v>Medium</v>
      </c>
      <c r="U68" s="33" t="str">
        <f t="shared" si="7"/>
        <v>Evening</v>
      </c>
      <c r="V68" s="33" t="str">
        <f t="shared" si="8"/>
        <v>Very Cold (10-20%)</v>
      </c>
      <c r="W68" s="33" t="str">
        <f t="shared" si="9"/>
        <v>Normal</v>
      </c>
    </row>
    <row r="69" spans="1:23" ht="17.25" thickBot="1">
      <c r="A69" s="112">
        <v>68</v>
      </c>
      <c r="B69" s="7">
        <v>40546</v>
      </c>
      <c r="C69" s="6">
        <v>1</v>
      </c>
      <c r="D69" s="6">
        <v>0</v>
      </c>
      <c r="E69" s="6">
        <v>1</v>
      </c>
      <c r="F69" s="6">
        <v>22</v>
      </c>
      <c r="G69" s="9" t="b">
        <v>0</v>
      </c>
      <c r="H69" s="6">
        <v>1</v>
      </c>
      <c r="I69" s="6">
        <v>1</v>
      </c>
      <c r="J69" s="6">
        <v>0.14000000000000001</v>
      </c>
      <c r="K69">
        <v>0.1515</v>
      </c>
      <c r="L69">
        <v>0.69</v>
      </c>
      <c r="M69">
        <v>0.1343</v>
      </c>
      <c r="N69">
        <v>0</v>
      </c>
      <c r="O69">
        <v>20</v>
      </c>
      <c r="P69">
        <v>20</v>
      </c>
      <c r="Q69" t="s">
        <v>26</v>
      </c>
      <c r="R69" t="s">
        <v>124</v>
      </c>
      <c r="S69" s="33" t="str">
        <f t="shared" si="5"/>
        <v>Normal</v>
      </c>
      <c r="T69" s="33" t="str">
        <f t="shared" si="6"/>
        <v>Low</v>
      </c>
      <c r="U69" s="33" t="str">
        <f t="shared" si="7"/>
        <v>Evening</v>
      </c>
      <c r="V69" s="33" t="str">
        <f t="shared" si="8"/>
        <v>Very Cold (10-20%)</v>
      </c>
      <c r="W69" s="33" t="str">
        <f t="shared" si="9"/>
        <v>Normal</v>
      </c>
    </row>
    <row r="70" spans="1:23" ht="17.25" thickBot="1">
      <c r="A70" s="112">
        <v>69</v>
      </c>
      <c r="B70" s="7">
        <v>40546</v>
      </c>
      <c r="C70" s="6">
        <v>1</v>
      </c>
      <c r="D70" s="6">
        <v>0</v>
      </c>
      <c r="E70" s="6">
        <v>1</v>
      </c>
      <c r="F70" s="6">
        <v>23</v>
      </c>
      <c r="G70" s="9" t="b">
        <v>0</v>
      </c>
      <c r="H70" s="6">
        <v>1</v>
      </c>
      <c r="I70" s="6">
        <v>1</v>
      </c>
      <c r="J70" s="6">
        <v>0.18</v>
      </c>
      <c r="K70">
        <v>0.21210000000000001</v>
      </c>
      <c r="L70">
        <v>0.55000000000000004</v>
      </c>
      <c r="M70">
        <v>0.1045</v>
      </c>
      <c r="N70">
        <v>1</v>
      </c>
      <c r="O70">
        <v>11</v>
      </c>
      <c r="P70">
        <v>12</v>
      </c>
      <c r="Q70" t="s">
        <v>26</v>
      </c>
      <c r="R70" t="s">
        <v>124</v>
      </c>
      <c r="S70" s="33" t="str">
        <f t="shared" si="5"/>
        <v>Normal</v>
      </c>
      <c r="T70" s="33" t="str">
        <f t="shared" si="6"/>
        <v>Low</v>
      </c>
      <c r="U70" s="33" t="str">
        <f t="shared" si="7"/>
        <v>Evening</v>
      </c>
      <c r="V70" s="33" t="str">
        <f t="shared" si="8"/>
        <v>Very Cold (10-20%)</v>
      </c>
      <c r="W70" s="33" t="str">
        <f t="shared" si="9"/>
        <v>Normal</v>
      </c>
    </row>
    <row r="71" spans="1:23" ht="17.25" thickBot="1">
      <c r="A71" s="112">
        <v>70</v>
      </c>
      <c r="B71" s="7">
        <v>40547</v>
      </c>
      <c r="C71" s="6">
        <v>1</v>
      </c>
      <c r="D71" s="6">
        <v>0</v>
      </c>
      <c r="E71" s="6">
        <v>1</v>
      </c>
      <c r="F71" s="6">
        <v>0</v>
      </c>
      <c r="G71" s="9" t="b">
        <v>0</v>
      </c>
      <c r="H71" s="6">
        <v>2</v>
      </c>
      <c r="I71" s="6">
        <v>1</v>
      </c>
      <c r="J71" s="6">
        <v>0.16</v>
      </c>
      <c r="K71">
        <v>0.2424</v>
      </c>
      <c r="L71">
        <v>0.55000000000000004</v>
      </c>
      <c r="M71">
        <v>0.1045</v>
      </c>
      <c r="N71">
        <v>0</v>
      </c>
      <c r="O71">
        <v>5</v>
      </c>
      <c r="P71">
        <v>5</v>
      </c>
      <c r="Q71" t="s">
        <v>27</v>
      </c>
      <c r="R71" t="s">
        <v>124</v>
      </c>
      <c r="S71" s="33" t="str">
        <f t="shared" si="5"/>
        <v>Normal</v>
      </c>
      <c r="T71" s="33" t="str">
        <f t="shared" si="6"/>
        <v>Low</v>
      </c>
      <c r="U71" s="33" t="str">
        <f t="shared" si="7"/>
        <v>Night</v>
      </c>
      <c r="V71" s="33" t="str">
        <f t="shared" si="8"/>
        <v>Very Cold (10-20%)</v>
      </c>
      <c r="W71" s="33" t="str">
        <f t="shared" si="9"/>
        <v>Normal</v>
      </c>
    </row>
    <row r="72" spans="1:23" ht="17.25" thickBot="1">
      <c r="A72" s="112">
        <v>71</v>
      </c>
      <c r="B72" s="7">
        <v>40547</v>
      </c>
      <c r="C72" s="6">
        <v>1</v>
      </c>
      <c r="D72" s="6">
        <v>0</v>
      </c>
      <c r="E72" s="6">
        <v>1</v>
      </c>
      <c r="F72" s="6">
        <v>1</v>
      </c>
      <c r="G72" s="9" t="b">
        <v>0</v>
      </c>
      <c r="H72" s="6">
        <v>2</v>
      </c>
      <c r="I72" s="6">
        <v>1</v>
      </c>
      <c r="J72" s="6">
        <v>0.16</v>
      </c>
      <c r="K72">
        <v>0.18179999999999999</v>
      </c>
      <c r="L72">
        <v>0.59</v>
      </c>
      <c r="M72">
        <v>0.1045</v>
      </c>
      <c r="N72">
        <v>0</v>
      </c>
      <c r="O72">
        <v>2</v>
      </c>
      <c r="P72">
        <v>2</v>
      </c>
      <c r="Q72" t="s">
        <v>27</v>
      </c>
      <c r="R72" t="s">
        <v>124</v>
      </c>
      <c r="S72" s="33" t="str">
        <f t="shared" si="5"/>
        <v>Normal</v>
      </c>
      <c r="T72" s="33" t="str">
        <f t="shared" si="6"/>
        <v>Low</v>
      </c>
      <c r="U72" s="33" t="str">
        <f t="shared" si="7"/>
        <v>Night</v>
      </c>
      <c r="V72" s="33" t="str">
        <f t="shared" si="8"/>
        <v>Very Cold (10-20%)</v>
      </c>
      <c r="W72" s="33" t="str">
        <f t="shared" si="9"/>
        <v>Normal</v>
      </c>
    </row>
    <row r="73" spans="1:23" ht="17.25" thickBot="1">
      <c r="A73" s="112">
        <v>72</v>
      </c>
      <c r="B73" s="7">
        <v>40547</v>
      </c>
      <c r="C73" s="6">
        <v>1</v>
      </c>
      <c r="D73" s="6">
        <v>0</v>
      </c>
      <c r="E73" s="6">
        <v>1</v>
      </c>
      <c r="F73" s="6">
        <v>2</v>
      </c>
      <c r="G73" s="9" t="b">
        <v>0</v>
      </c>
      <c r="H73" s="6">
        <v>2</v>
      </c>
      <c r="I73" s="6">
        <v>1</v>
      </c>
      <c r="J73" s="6">
        <v>0.14000000000000001</v>
      </c>
      <c r="K73">
        <v>0.1515</v>
      </c>
      <c r="L73">
        <v>0.63</v>
      </c>
      <c r="M73">
        <v>0.1343</v>
      </c>
      <c r="N73">
        <v>0</v>
      </c>
      <c r="O73">
        <v>1</v>
      </c>
      <c r="P73">
        <v>1</v>
      </c>
      <c r="Q73" t="s">
        <v>27</v>
      </c>
      <c r="R73" t="s">
        <v>124</v>
      </c>
      <c r="S73" s="33" t="str">
        <f t="shared" si="5"/>
        <v>Normal</v>
      </c>
      <c r="T73" s="33" t="str">
        <f t="shared" si="6"/>
        <v>Low</v>
      </c>
      <c r="U73" s="33" t="str">
        <f t="shared" si="7"/>
        <v>Night</v>
      </c>
      <c r="V73" s="33" t="str">
        <f t="shared" si="8"/>
        <v>Very Cold (10-20%)</v>
      </c>
      <c r="W73" s="33" t="str">
        <f t="shared" si="9"/>
        <v>Normal</v>
      </c>
    </row>
    <row r="74" spans="1:23" ht="17.25" thickBot="1">
      <c r="A74" s="112">
        <v>73</v>
      </c>
      <c r="B74" s="7">
        <v>40547</v>
      </c>
      <c r="C74" s="6">
        <v>1</v>
      </c>
      <c r="D74" s="6">
        <v>0</v>
      </c>
      <c r="E74" s="6">
        <v>1</v>
      </c>
      <c r="F74" s="6">
        <v>4</v>
      </c>
      <c r="G74" s="9" t="b">
        <v>0</v>
      </c>
      <c r="H74" s="6">
        <v>2</v>
      </c>
      <c r="I74" s="6">
        <v>1</v>
      </c>
      <c r="J74" s="6">
        <v>0.14000000000000001</v>
      </c>
      <c r="K74">
        <v>0.18179999999999999</v>
      </c>
      <c r="L74">
        <v>0.63</v>
      </c>
      <c r="M74">
        <v>8.9599999999999999E-2</v>
      </c>
      <c r="N74">
        <v>0</v>
      </c>
      <c r="O74">
        <v>2</v>
      </c>
      <c r="P74">
        <v>2</v>
      </c>
      <c r="Q74" t="s">
        <v>27</v>
      </c>
      <c r="R74" t="s">
        <v>124</v>
      </c>
      <c r="S74" s="33" t="str">
        <f t="shared" si="5"/>
        <v>Normal</v>
      </c>
      <c r="T74" s="33" t="str">
        <f t="shared" si="6"/>
        <v>Low</v>
      </c>
      <c r="U74" s="33" t="str">
        <f t="shared" si="7"/>
        <v>Night</v>
      </c>
      <c r="V74" s="33" t="str">
        <f t="shared" si="8"/>
        <v>Very Cold (10-20%)</v>
      </c>
      <c r="W74" s="33" t="str">
        <f t="shared" si="9"/>
        <v>Normal</v>
      </c>
    </row>
    <row r="75" spans="1:23" ht="17.25" thickBot="1">
      <c r="A75" s="112">
        <v>74</v>
      </c>
      <c r="B75" s="7">
        <v>40547</v>
      </c>
      <c r="C75" s="6">
        <v>1</v>
      </c>
      <c r="D75" s="6">
        <v>0</v>
      </c>
      <c r="E75" s="6">
        <v>1</v>
      </c>
      <c r="F75" s="6">
        <v>5</v>
      </c>
      <c r="G75" s="9" t="b">
        <v>0</v>
      </c>
      <c r="H75" s="6">
        <v>2</v>
      </c>
      <c r="I75" s="6">
        <v>1</v>
      </c>
      <c r="J75" s="6">
        <v>0.12</v>
      </c>
      <c r="K75">
        <v>0.1515</v>
      </c>
      <c r="L75">
        <v>0.68</v>
      </c>
      <c r="M75">
        <v>0.1045</v>
      </c>
      <c r="N75">
        <v>0</v>
      </c>
      <c r="O75">
        <v>4</v>
      </c>
      <c r="P75">
        <v>4</v>
      </c>
      <c r="Q75" t="s">
        <v>27</v>
      </c>
      <c r="R75" t="s">
        <v>124</v>
      </c>
      <c r="S75" s="33" t="str">
        <f t="shared" si="5"/>
        <v>Normal</v>
      </c>
      <c r="T75" s="33" t="str">
        <f t="shared" si="6"/>
        <v>Low</v>
      </c>
      <c r="U75" s="33" t="str">
        <f t="shared" si="7"/>
        <v>Night</v>
      </c>
      <c r="V75" s="33" t="str">
        <f t="shared" si="8"/>
        <v>Very Cold (10-20%)</v>
      </c>
      <c r="W75" s="33" t="str">
        <f t="shared" si="9"/>
        <v>Normal</v>
      </c>
    </row>
    <row r="76" spans="1:23" ht="17.25" thickBot="1">
      <c r="A76" s="112">
        <v>75</v>
      </c>
      <c r="B76" s="7">
        <v>40547</v>
      </c>
      <c r="C76" s="6">
        <v>1</v>
      </c>
      <c r="D76" s="6">
        <v>0</v>
      </c>
      <c r="E76" s="6">
        <v>1</v>
      </c>
      <c r="F76" s="6">
        <v>6</v>
      </c>
      <c r="G76" s="9" t="b">
        <v>0</v>
      </c>
      <c r="H76" s="6">
        <v>2</v>
      </c>
      <c r="I76" s="6">
        <v>1</v>
      </c>
      <c r="J76" s="6">
        <v>0.12</v>
      </c>
      <c r="K76">
        <v>0.1515</v>
      </c>
      <c r="L76">
        <v>0.74</v>
      </c>
      <c r="M76">
        <v>0.1045</v>
      </c>
      <c r="N76">
        <v>0</v>
      </c>
      <c r="O76">
        <v>36</v>
      </c>
      <c r="P76">
        <v>36</v>
      </c>
      <c r="Q76" t="s">
        <v>27</v>
      </c>
      <c r="R76" t="s">
        <v>124</v>
      </c>
      <c r="S76" s="33" t="str">
        <f t="shared" si="5"/>
        <v>Normal</v>
      </c>
      <c r="T76" s="33" t="str">
        <f t="shared" si="6"/>
        <v>Low</v>
      </c>
      <c r="U76" s="33" t="str">
        <f t="shared" si="7"/>
        <v>Morning</v>
      </c>
      <c r="V76" s="33" t="str">
        <f t="shared" si="8"/>
        <v>Very Cold (10-20%)</v>
      </c>
      <c r="W76" s="33" t="str">
        <f t="shared" si="9"/>
        <v>Normal</v>
      </c>
    </row>
    <row r="77" spans="1:23" ht="17.25" thickBot="1">
      <c r="A77" s="112">
        <v>76</v>
      </c>
      <c r="B77" s="7">
        <v>40547</v>
      </c>
      <c r="C77" s="6">
        <v>1</v>
      </c>
      <c r="D77" s="6">
        <v>0</v>
      </c>
      <c r="E77" s="6">
        <v>1</v>
      </c>
      <c r="F77" s="6">
        <v>7</v>
      </c>
      <c r="G77" s="9" t="b">
        <v>0</v>
      </c>
      <c r="H77" s="6">
        <v>2</v>
      </c>
      <c r="I77" s="6">
        <v>1</v>
      </c>
      <c r="J77" s="6">
        <v>0.12</v>
      </c>
      <c r="K77">
        <v>0.1515</v>
      </c>
      <c r="L77">
        <v>0.74</v>
      </c>
      <c r="M77">
        <v>0.1343</v>
      </c>
      <c r="N77">
        <v>2</v>
      </c>
      <c r="O77">
        <v>92</v>
      </c>
      <c r="P77">
        <v>94</v>
      </c>
      <c r="Q77" t="s">
        <v>27</v>
      </c>
      <c r="R77" t="s">
        <v>124</v>
      </c>
      <c r="S77" s="33" t="str">
        <f t="shared" si="5"/>
        <v>Rush Hour</v>
      </c>
      <c r="T77" s="33" t="str">
        <f t="shared" si="6"/>
        <v>Medium</v>
      </c>
      <c r="U77" s="33" t="str">
        <f t="shared" si="7"/>
        <v>Morning</v>
      </c>
      <c r="V77" s="33" t="str">
        <f t="shared" si="8"/>
        <v>Very Cold (10-20%)</v>
      </c>
      <c r="W77" s="33" t="str">
        <f t="shared" si="9"/>
        <v>Normal</v>
      </c>
    </row>
    <row r="78" spans="1:23" ht="17.25" thickBot="1">
      <c r="A78" s="112">
        <v>77</v>
      </c>
      <c r="B78" s="7">
        <v>40547</v>
      </c>
      <c r="C78" s="6">
        <v>1</v>
      </c>
      <c r="D78" s="6">
        <v>0</v>
      </c>
      <c r="E78" s="6">
        <v>1</v>
      </c>
      <c r="F78" s="6">
        <v>8</v>
      </c>
      <c r="G78" s="9" t="b">
        <v>0</v>
      </c>
      <c r="H78" s="6">
        <v>2</v>
      </c>
      <c r="I78" s="6">
        <v>1</v>
      </c>
      <c r="J78" s="6">
        <v>0.14000000000000001</v>
      </c>
      <c r="K78">
        <v>0.1515</v>
      </c>
      <c r="L78">
        <v>0.69</v>
      </c>
      <c r="M78">
        <v>0.16420000000000001</v>
      </c>
      <c r="N78">
        <v>2</v>
      </c>
      <c r="O78">
        <v>177</v>
      </c>
      <c r="P78">
        <v>179</v>
      </c>
      <c r="Q78" t="s">
        <v>27</v>
      </c>
      <c r="R78" t="s">
        <v>124</v>
      </c>
      <c r="S78" s="33" t="str">
        <f t="shared" si="5"/>
        <v>Rush Hour</v>
      </c>
      <c r="T78" s="33" t="str">
        <f t="shared" si="6"/>
        <v>High</v>
      </c>
      <c r="U78" s="33" t="str">
        <f t="shared" si="7"/>
        <v>Morning</v>
      </c>
      <c r="V78" s="33" t="str">
        <f t="shared" si="8"/>
        <v>Very Cold (10-20%)</v>
      </c>
      <c r="W78" s="33" t="str">
        <f t="shared" si="9"/>
        <v>⬆ Spike</v>
      </c>
    </row>
    <row r="79" spans="1:23" ht="17.25" thickBot="1">
      <c r="A79" s="112">
        <v>78</v>
      </c>
      <c r="B79" s="7">
        <v>40547</v>
      </c>
      <c r="C79" s="6">
        <v>1</v>
      </c>
      <c r="D79" s="6">
        <v>0</v>
      </c>
      <c r="E79" s="6">
        <v>1</v>
      </c>
      <c r="F79" s="6">
        <v>9</v>
      </c>
      <c r="G79" s="9" t="b">
        <v>0</v>
      </c>
      <c r="H79" s="6">
        <v>2</v>
      </c>
      <c r="I79" s="6">
        <v>1</v>
      </c>
      <c r="J79" s="6">
        <v>0.16</v>
      </c>
      <c r="K79">
        <v>0.1515</v>
      </c>
      <c r="L79">
        <v>0.64</v>
      </c>
      <c r="M79">
        <v>0.22389999999999999</v>
      </c>
      <c r="N79">
        <v>2</v>
      </c>
      <c r="O79">
        <v>98</v>
      </c>
      <c r="P79">
        <v>100</v>
      </c>
      <c r="Q79" t="s">
        <v>27</v>
      </c>
      <c r="R79" t="s">
        <v>124</v>
      </c>
      <c r="S79" s="33" t="str">
        <f t="shared" si="5"/>
        <v>Rush Hour</v>
      </c>
      <c r="T79" s="33" t="str">
        <f t="shared" si="6"/>
        <v>Medium</v>
      </c>
      <c r="U79" s="33" t="str">
        <f t="shared" si="7"/>
        <v>Morning</v>
      </c>
      <c r="V79" s="33" t="str">
        <f t="shared" si="8"/>
        <v>Very Cold (10-20%)</v>
      </c>
      <c r="W79" s="33" t="str">
        <f t="shared" si="9"/>
        <v>Normal</v>
      </c>
    </row>
    <row r="80" spans="1:23" ht="17.25" thickBot="1">
      <c r="A80" s="112">
        <v>79</v>
      </c>
      <c r="B80" s="7">
        <v>40547</v>
      </c>
      <c r="C80" s="6">
        <v>1</v>
      </c>
      <c r="D80" s="6">
        <v>0</v>
      </c>
      <c r="E80" s="6">
        <v>1</v>
      </c>
      <c r="F80" s="6">
        <v>10</v>
      </c>
      <c r="G80" s="9" t="b">
        <v>0</v>
      </c>
      <c r="H80" s="6">
        <v>2</v>
      </c>
      <c r="I80" s="6">
        <v>2</v>
      </c>
      <c r="J80" s="6">
        <v>0.16</v>
      </c>
      <c r="K80">
        <v>0.13639999999999999</v>
      </c>
      <c r="L80">
        <v>0.69</v>
      </c>
      <c r="M80">
        <v>0.32840000000000003</v>
      </c>
      <c r="N80">
        <v>5</v>
      </c>
      <c r="O80">
        <v>37</v>
      </c>
      <c r="P80">
        <v>42</v>
      </c>
      <c r="Q80" t="s">
        <v>27</v>
      </c>
      <c r="R80" t="s">
        <v>125</v>
      </c>
      <c r="S80" s="33" t="str">
        <f t="shared" si="5"/>
        <v>Normal</v>
      </c>
      <c r="T80" s="33" t="str">
        <f t="shared" si="6"/>
        <v>Low</v>
      </c>
      <c r="U80" s="33" t="str">
        <f t="shared" si="7"/>
        <v>Morning</v>
      </c>
      <c r="V80" s="33" t="str">
        <f t="shared" si="8"/>
        <v>Very Cold (10-20%)</v>
      </c>
      <c r="W80" s="33" t="str">
        <f t="shared" si="9"/>
        <v>Normal</v>
      </c>
    </row>
    <row r="81" spans="1:23" ht="17.25" thickBot="1">
      <c r="A81" s="112">
        <v>80</v>
      </c>
      <c r="B81" s="7">
        <v>40547</v>
      </c>
      <c r="C81" s="6">
        <v>1</v>
      </c>
      <c r="D81" s="6">
        <v>0</v>
      </c>
      <c r="E81" s="6">
        <v>1</v>
      </c>
      <c r="F81" s="6">
        <v>11</v>
      </c>
      <c r="G81" s="9" t="b">
        <v>0</v>
      </c>
      <c r="H81" s="6">
        <v>2</v>
      </c>
      <c r="I81" s="6">
        <v>1</v>
      </c>
      <c r="J81" s="6">
        <v>0.22</v>
      </c>
      <c r="K81">
        <v>0.21210000000000001</v>
      </c>
      <c r="L81">
        <v>0.51</v>
      </c>
      <c r="M81">
        <v>0.29849999999999999</v>
      </c>
      <c r="N81">
        <v>7</v>
      </c>
      <c r="O81">
        <v>50</v>
      </c>
      <c r="P81">
        <v>57</v>
      </c>
      <c r="Q81" t="s">
        <v>27</v>
      </c>
      <c r="R81" t="s">
        <v>124</v>
      </c>
      <c r="S81" s="33" t="str">
        <f t="shared" si="5"/>
        <v>Normal</v>
      </c>
      <c r="T81" s="33" t="str">
        <f t="shared" si="6"/>
        <v>Medium</v>
      </c>
      <c r="U81" s="33" t="str">
        <f t="shared" si="7"/>
        <v>Morning</v>
      </c>
      <c r="V81" s="33" t="str">
        <f t="shared" si="8"/>
        <v>Cold (20-30%)</v>
      </c>
      <c r="W81" s="33" t="str">
        <f t="shared" si="9"/>
        <v>Normal</v>
      </c>
    </row>
    <row r="82" spans="1:23" ht="17.25" thickBot="1">
      <c r="A82" s="112">
        <v>81</v>
      </c>
      <c r="B82" s="7">
        <v>40547</v>
      </c>
      <c r="C82" s="6">
        <v>1</v>
      </c>
      <c r="D82" s="6">
        <v>0</v>
      </c>
      <c r="E82" s="6">
        <v>1</v>
      </c>
      <c r="F82" s="6">
        <v>12</v>
      </c>
      <c r="G82" s="9" t="b">
        <v>0</v>
      </c>
      <c r="H82" s="6">
        <v>2</v>
      </c>
      <c r="I82" s="6">
        <v>1</v>
      </c>
      <c r="J82" s="6">
        <v>0.22</v>
      </c>
      <c r="K82">
        <v>0.2273</v>
      </c>
      <c r="L82">
        <v>0.51</v>
      </c>
      <c r="M82">
        <v>0.16420000000000001</v>
      </c>
      <c r="N82">
        <v>12</v>
      </c>
      <c r="O82">
        <v>66</v>
      </c>
      <c r="P82">
        <v>78</v>
      </c>
      <c r="Q82" t="s">
        <v>27</v>
      </c>
      <c r="R82" t="s">
        <v>124</v>
      </c>
      <c r="S82" s="33" t="str">
        <f t="shared" si="5"/>
        <v>Normal</v>
      </c>
      <c r="T82" s="33" t="str">
        <f t="shared" si="6"/>
        <v>Medium</v>
      </c>
      <c r="U82" s="33" t="str">
        <f t="shared" si="7"/>
        <v>Afternoon</v>
      </c>
      <c r="V82" s="33" t="str">
        <f t="shared" si="8"/>
        <v>Cold (20-30%)</v>
      </c>
      <c r="W82" s="33" t="str">
        <f t="shared" si="9"/>
        <v>Normal</v>
      </c>
    </row>
    <row r="83" spans="1:23" ht="17.25" thickBot="1">
      <c r="A83" s="112">
        <v>82</v>
      </c>
      <c r="B83" s="7">
        <v>40547</v>
      </c>
      <c r="C83" s="6">
        <v>1</v>
      </c>
      <c r="D83" s="6">
        <v>0</v>
      </c>
      <c r="E83" s="6">
        <v>1</v>
      </c>
      <c r="F83" s="6">
        <v>13</v>
      </c>
      <c r="G83" s="9" t="b">
        <v>0</v>
      </c>
      <c r="H83" s="6">
        <v>2</v>
      </c>
      <c r="I83" s="6">
        <v>1</v>
      </c>
      <c r="J83" s="6">
        <v>0.24</v>
      </c>
      <c r="K83">
        <v>0.2273</v>
      </c>
      <c r="L83">
        <v>0.56000000000000005</v>
      </c>
      <c r="M83">
        <v>0.19400000000000001</v>
      </c>
      <c r="N83">
        <v>18</v>
      </c>
      <c r="O83">
        <v>79</v>
      </c>
      <c r="P83">
        <v>97</v>
      </c>
      <c r="Q83" t="s">
        <v>27</v>
      </c>
      <c r="R83" t="s">
        <v>124</v>
      </c>
      <c r="S83" s="33" t="str">
        <f t="shared" si="5"/>
        <v>Normal</v>
      </c>
      <c r="T83" s="33" t="str">
        <f t="shared" si="6"/>
        <v>Medium</v>
      </c>
      <c r="U83" s="33" t="str">
        <f t="shared" si="7"/>
        <v>Afternoon</v>
      </c>
      <c r="V83" s="33" t="str">
        <f t="shared" si="8"/>
        <v>Cold (20-30%)</v>
      </c>
      <c r="W83" s="33" t="str">
        <f t="shared" si="9"/>
        <v>Normal</v>
      </c>
    </row>
    <row r="84" spans="1:23" ht="17.25" thickBot="1">
      <c r="A84" s="112">
        <v>83</v>
      </c>
      <c r="B84" s="7">
        <v>40547</v>
      </c>
      <c r="C84" s="6">
        <v>1</v>
      </c>
      <c r="D84" s="6">
        <v>0</v>
      </c>
      <c r="E84" s="6">
        <v>1</v>
      </c>
      <c r="F84" s="6">
        <v>14</v>
      </c>
      <c r="G84" s="9" t="b">
        <v>0</v>
      </c>
      <c r="H84" s="6">
        <v>2</v>
      </c>
      <c r="I84" s="6">
        <v>1</v>
      </c>
      <c r="J84" s="6">
        <v>0.26</v>
      </c>
      <c r="K84">
        <v>0.2576</v>
      </c>
      <c r="L84">
        <v>0.52</v>
      </c>
      <c r="M84">
        <v>0.22389999999999999</v>
      </c>
      <c r="N84">
        <v>9</v>
      </c>
      <c r="O84">
        <v>54</v>
      </c>
      <c r="P84">
        <v>63</v>
      </c>
      <c r="Q84" t="s">
        <v>27</v>
      </c>
      <c r="R84" t="s">
        <v>124</v>
      </c>
      <c r="S84" s="33" t="str">
        <f t="shared" si="5"/>
        <v>Normal</v>
      </c>
      <c r="T84" s="33" t="str">
        <f t="shared" si="6"/>
        <v>Medium</v>
      </c>
      <c r="U84" s="33" t="str">
        <f t="shared" si="7"/>
        <v>Afternoon</v>
      </c>
      <c r="V84" s="33" t="str">
        <f t="shared" si="8"/>
        <v>Cold (20-30%)</v>
      </c>
      <c r="W84" s="33" t="str">
        <f t="shared" si="9"/>
        <v>Normal</v>
      </c>
    </row>
    <row r="85" spans="1:23" ht="17.25" thickBot="1">
      <c r="A85" s="112">
        <v>84</v>
      </c>
      <c r="B85" s="7">
        <v>40547</v>
      </c>
      <c r="C85" s="6">
        <v>1</v>
      </c>
      <c r="D85" s="6">
        <v>0</v>
      </c>
      <c r="E85" s="6">
        <v>1</v>
      </c>
      <c r="F85" s="6">
        <v>15</v>
      </c>
      <c r="G85" s="9" t="b">
        <v>0</v>
      </c>
      <c r="H85" s="6">
        <v>2</v>
      </c>
      <c r="I85" s="6">
        <v>1</v>
      </c>
      <c r="J85" s="6">
        <v>0.28000000000000003</v>
      </c>
      <c r="K85">
        <v>0.2727</v>
      </c>
      <c r="L85">
        <v>0.52</v>
      </c>
      <c r="M85">
        <v>0.25369999999999998</v>
      </c>
      <c r="N85">
        <v>17</v>
      </c>
      <c r="O85">
        <v>48</v>
      </c>
      <c r="P85">
        <v>65</v>
      </c>
      <c r="Q85" t="s">
        <v>27</v>
      </c>
      <c r="R85" t="s">
        <v>124</v>
      </c>
      <c r="S85" s="33" t="str">
        <f t="shared" si="5"/>
        <v>Normal</v>
      </c>
      <c r="T85" s="33" t="str">
        <f t="shared" si="6"/>
        <v>Medium</v>
      </c>
      <c r="U85" s="33" t="str">
        <f t="shared" si="7"/>
        <v>Afternoon</v>
      </c>
      <c r="V85" s="33" t="str">
        <f t="shared" si="8"/>
        <v>Cold (20-30%)</v>
      </c>
      <c r="W85" s="33" t="str">
        <f t="shared" si="9"/>
        <v>Normal</v>
      </c>
    </row>
    <row r="86" spans="1:23" ht="17.25" thickBot="1">
      <c r="A86" s="112">
        <v>85</v>
      </c>
      <c r="B86" s="7">
        <v>40547</v>
      </c>
      <c r="C86" s="6">
        <v>1</v>
      </c>
      <c r="D86" s="6">
        <v>0</v>
      </c>
      <c r="E86" s="6">
        <v>1</v>
      </c>
      <c r="F86" s="6">
        <v>16</v>
      </c>
      <c r="G86" s="9" t="b">
        <v>0</v>
      </c>
      <c r="H86" s="6">
        <v>2</v>
      </c>
      <c r="I86" s="6">
        <v>1</v>
      </c>
      <c r="J86" s="6">
        <v>0.3</v>
      </c>
      <c r="K86">
        <v>0.28789999999999999</v>
      </c>
      <c r="L86">
        <v>0.49</v>
      </c>
      <c r="M86">
        <v>0.25369999999999998</v>
      </c>
      <c r="N86">
        <v>15</v>
      </c>
      <c r="O86">
        <v>68</v>
      </c>
      <c r="P86">
        <v>83</v>
      </c>
      <c r="Q86" t="s">
        <v>27</v>
      </c>
      <c r="R86" t="s">
        <v>124</v>
      </c>
      <c r="S86" s="33" t="str">
        <f t="shared" si="5"/>
        <v>Normal</v>
      </c>
      <c r="T86" s="33" t="str">
        <f t="shared" si="6"/>
        <v>Medium</v>
      </c>
      <c r="U86" s="33" t="str">
        <f t="shared" si="7"/>
        <v>Afternoon</v>
      </c>
      <c r="V86" s="33" t="str">
        <f t="shared" si="8"/>
        <v>Mild (30-40%)</v>
      </c>
      <c r="W86" s="33" t="str">
        <f t="shared" si="9"/>
        <v>Normal</v>
      </c>
    </row>
    <row r="87" spans="1:23" ht="17.25" thickBot="1">
      <c r="A87" s="112">
        <v>86</v>
      </c>
      <c r="B87" s="7">
        <v>40547</v>
      </c>
      <c r="C87" s="6">
        <v>1</v>
      </c>
      <c r="D87" s="6">
        <v>0</v>
      </c>
      <c r="E87" s="6">
        <v>1</v>
      </c>
      <c r="F87" s="6">
        <v>17</v>
      </c>
      <c r="G87" s="9" t="b">
        <v>0</v>
      </c>
      <c r="H87" s="6">
        <v>2</v>
      </c>
      <c r="I87" s="6">
        <v>1</v>
      </c>
      <c r="J87" s="6">
        <v>0.28000000000000003</v>
      </c>
      <c r="K87">
        <v>0.2727</v>
      </c>
      <c r="L87">
        <v>0.48</v>
      </c>
      <c r="M87">
        <v>0.22389999999999999</v>
      </c>
      <c r="N87">
        <v>10</v>
      </c>
      <c r="O87">
        <v>202</v>
      </c>
      <c r="P87">
        <v>212</v>
      </c>
      <c r="Q87" t="s">
        <v>27</v>
      </c>
      <c r="R87" t="s">
        <v>124</v>
      </c>
      <c r="S87" s="33" t="str">
        <f t="shared" si="5"/>
        <v>Rush Hour</v>
      </c>
      <c r="T87" s="33" t="str">
        <f t="shared" si="6"/>
        <v>High</v>
      </c>
      <c r="U87" s="33" t="str">
        <f t="shared" si="7"/>
        <v>Afternoon</v>
      </c>
      <c r="V87" s="33" t="str">
        <f t="shared" si="8"/>
        <v>Cold (20-30%)</v>
      </c>
      <c r="W87" s="33" t="str">
        <f t="shared" si="9"/>
        <v>⬆ Spike</v>
      </c>
    </row>
    <row r="88" spans="1:23" ht="17.25" thickBot="1">
      <c r="A88" s="112">
        <v>87</v>
      </c>
      <c r="B88" s="7">
        <v>40547</v>
      </c>
      <c r="C88" s="6">
        <v>1</v>
      </c>
      <c r="D88" s="6">
        <v>0</v>
      </c>
      <c r="E88" s="6">
        <v>1</v>
      </c>
      <c r="F88" s="6">
        <v>18</v>
      </c>
      <c r="G88" s="9" t="b">
        <v>0</v>
      </c>
      <c r="H88" s="6">
        <v>2</v>
      </c>
      <c r="I88" s="6">
        <v>1</v>
      </c>
      <c r="J88" s="6">
        <v>0.26</v>
      </c>
      <c r="K88">
        <v>0.2576</v>
      </c>
      <c r="L88">
        <v>0.48</v>
      </c>
      <c r="M88">
        <v>0.19400000000000001</v>
      </c>
      <c r="N88">
        <v>3</v>
      </c>
      <c r="O88">
        <v>179</v>
      </c>
      <c r="P88">
        <v>182</v>
      </c>
      <c r="Q88" t="s">
        <v>27</v>
      </c>
      <c r="R88" t="s">
        <v>124</v>
      </c>
      <c r="S88" s="33" t="str">
        <f t="shared" si="5"/>
        <v>Rush Hour</v>
      </c>
      <c r="T88" s="33" t="str">
        <f t="shared" si="6"/>
        <v>High</v>
      </c>
      <c r="U88" s="33" t="str">
        <f t="shared" si="7"/>
        <v>Evening</v>
      </c>
      <c r="V88" s="33" t="str">
        <f t="shared" si="8"/>
        <v>Cold (20-30%)</v>
      </c>
      <c r="W88" s="33" t="str">
        <f t="shared" si="9"/>
        <v>⬆ Spike</v>
      </c>
    </row>
    <row r="89" spans="1:23" ht="17.25" thickBot="1">
      <c r="A89" s="112">
        <v>88</v>
      </c>
      <c r="B89" s="7">
        <v>40547</v>
      </c>
      <c r="C89" s="6">
        <v>1</v>
      </c>
      <c r="D89" s="6">
        <v>0</v>
      </c>
      <c r="E89" s="6">
        <v>1</v>
      </c>
      <c r="F89" s="6">
        <v>19</v>
      </c>
      <c r="G89" s="9" t="b">
        <v>0</v>
      </c>
      <c r="H89" s="6">
        <v>2</v>
      </c>
      <c r="I89" s="6">
        <v>1</v>
      </c>
      <c r="J89" s="6">
        <v>0.24</v>
      </c>
      <c r="K89">
        <v>0.2576</v>
      </c>
      <c r="L89">
        <v>0.48</v>
      </c>
      <c r="M89">
        <v>0.1045</v>
      </c>
      <c r="N89">
        <v>2</v>
      </c>
      <c r="O89">
        <v>110</v>
      </c>
      <c r="P89">
        <v>112</v>
      </c>
      <c r="Q89" t="s">
        <v>27</v>
      </c>
      <c r="R89" t="s">
        <v>124</v>
      </c>
      <c r="S89" s="33" t="str">
        <f t="shared" si="5"/>
        <v>Rush Hour</v>
      </c>
      <c r="T89" s="33" t="str">
        <f t="shared" si="6"/>
        <v>Medium</v>
      </c>
      <c r="U89" s="33" t="str">
        <f t="shared" si="7"/>
        <v>Evening</v>
      </c>
      <c r="V89" s="33" t="str">
        <f t="shared" si="8"/>
        <v>Cold (20-30%)</v>
      </c>
      <c r="W89" s="33" t="str">
        <f t="shared" si="9"/>
        <v>Normal</v>
      </c>
    </row>
    <row r="90" spans="1:23" ht="17.25" thickBot="1">
      <c r="A90" s="112">
        <v>89</v>
      </c>
      <c r="B90" s="7">
        <v>40547</v>
      </c>
      <c r="C90" s="6">
        <v>1</v>
      </c>
      <c r="D90" s="6">
        <v>0</v>
      </c>
      <c r="E90" s="6">
        <v>1</v>
      </c>
      <c r="F90" s="6">
        <v>20</v>
      </c>
      <c r="G90" s="9" t="b">
        <v>0</v>
      </c>
      <c r="H90" s="6">
        <v>2</v>
      </c>
      <c r="I90" s="6">
        <v>1</v>
      </c>
      <c r="J90" s="6">
        <v>0.24</v>
      </c>
      <c r="K90">
        <v>0.2576</v>
      </c>
      <c r="L90">
        <v>0.48</v>
      </c>
      <c r="M90">
        <v>0.1045</v>
      </c>
      <c r="N90">
        <v>1</v>
      </c>
      <c r="O90">
        <v>53</v>
      </c>
      <c r="P90">
        <v>54</v>
      </c>
      <c r="Q90" t="s">
        <v>27</v>
      </c>
      <c r="R90" t="s">
        <v>124</v>
      </c>
      <c r="S90" s="33" t="str">
        <f t="shared" si="5"/>
        <v>Normal</v>
      </c>
      <c r="T90" s="33" t="str">
        <f t="shared" si="6"/>
        <v>Medium</v>
      </c>
      <c r="U90" s="33" t="str">
        <f t="shared" si="7"/>
        <v>Evening</v>
      </c>
      <c r="V90" s="33" t="str">
        <f t="shared" si="8"/>
        <v>Cold (20-30%)</v>
      </c>
      <c r="W90" s="33" t="str">
        <f t="shared" si="9"/>
        <v>Normal</v>
      </c>
    </row>
    <row r="91" spans="1:23" ht="17.25" thickBot="1">
      <c r="A91" s="112">
        <v>90</v>
      </c>
      <c r="B91" s="7">
        <v>40547</v>
      </c>
      <c r="C91" s="6">
        <v>1</v>
      </c>
      <c r="D91" s="6">
        <v>0</v>
      </c>
      <c r="E91" s="6">
        <v>1</v>
      </c>
      <c r="F91" s="6">
        <v>21</v>
      </c>
      <c r="G91" s="9" t="b">
        <v>0</v>
      </c>
      <c r="H91" s="6">
        <v>2</v>
      </c>
      <c r="I91" s="6">
        <v>1</v>
      </c>
      <c r="J91" s="6">
        <v>0.22</v>
      </c>
      <c r="K91">
        <v>0.2727</v>
      </c>
      <c r="L91">
        <v>0.64</v>
      </c>
      <c r="M91">
        <v>0</v>
      </c>
      <c r="N91">
        <v>0</v>
      </c>
      <c r="O91">
        <v>48</v>
      </c>
      <c r="P91">
        <v>48</v>
      </c>
      <c r="Q91" t="s">
        <v>27</v>
      </c>
      <c r="R91" t="s">
        <v>124</v>
      </c>
      <c r="S91" s="33" t="str">
        <f t="shared" si="5"/>
        <v>Normal</v>
      </c>
      <c r="T91" s="33" t="str">
        <f t="shared" si="6"/>
        <v>Low</v>
      </c>
      <c r="U91" s="33" t="str">
        <f t="shared" si="7"/>
        <v>Evening</v>
      </c>
      <c r="V91" s="33" t="str">
        <f t="shared" si="8"/>
        <v>Cold (20-30%)</v>
      </c>
      <c r="W91" s="33" t="str">
        <f t="shared" si="9"/>
        <v>Normal</v>
      </c>
    </row>
    <row r="92" spans="1:23" ht="17.25" thickBot="1">
      <c r="A92" s="112">
        <v>91</v>
      </c>
      <c r="B92" s="7">
        <v>40547</v>
      </c>
      <c r="C92" s="6">
        <v>1</v>
      </c>
      <c r="D92" s="6">
        <v>0</v>
      </c>
      <c r="E92" s="6">
        <v>1</v>
      </c>
      <c r="F92" s="6">
        <v>22</v>
      </c>
      <c r="G92" s="9" t="b">
        <v>0</v>
      </c>
      <c r="H92" s="6">
        <v>2</v>
      </c>
      <c r="I92" s="6">
        <v>1</v>
      </c>
      <c r="J92" s="6">
        <v>0.22</v>
      </c>
      <c r="K92">
        <v>0.2576</v>
      </c>
      <c r="L92">
        <v>0.64</v>
      </c>
      <c r="M92">
        <v>8.9599999999999999E-2</v>
      </c>
      <c r="N92">
        <v>1</v>
      </c>
      <c r="O92">
        <v>34</v>
      </c>
      <c r="P92">
        <v>35</v>
      </c>
      <c r="Q92" t="s">
        <v>27</v>
      </c>
      <c r="R92" t="s">
        <v>124</v>
      </c>
      <c r="S92" s="33" t="str">
        <f t="shared" si="5"/>
        <v>Normal</v>
      </c>
      <c r="T92" s="33" t="str">
        <f t="shared" si="6"/>
        <v>Low</v>
      </c>
      <c r="U92" s="33" t="str">
        <f t="shared" si="7"/>
        <v>Evening</v>
      </c>
      <c r="V92" s="33" t="str">
        <f t="shared" si="8"/>
        <v>Cold (20-30%)</v>
      </c>
      <c r="W92" s="33" t="str">
        <f t="shared" si="9"/>
        <v>Normal</v>
      </c>
    </row>
    <row r="93" spans="1:23" ht="17.25" thickBot="1">
      <c r="A93" s="112">
        <v>92</v>
      </c>
      <c r="B93" s="7">
        <v>40547</v>
      </c>
      <c r="C93" s="6">
        <v>1</v>
      </c>
      <c r="D93" s="6">
        <v>0</v>
      </c>
      <c r="E93" s="6">
        <v>1</v>
      </c>
      <c r="F93" s="6">
        <v>23</v>
      </c>
      <c r="G93" s="9" t="b">
        <v>0</v>
      </c>
      <c r="H93" s="6">
        <v>2</v>
      </c>
      <c r="I93" s="6">
        <v>1</v>
      </c>
      <c r="J93" s="6">
        <v>0.2</v>
      </c>
      <c r="K93">
        <v>0.2273</v>
      </c>
      <c r="L93">
        <v>0.69</v>
      </c>
      <c r="M93">
        <v>8.9599999999999999E-2</v>
      </c>
      <c r="N93">
        <v>2</v>
      </c>
      <c r="O93">
        <v>9</v>
      </c>
      <c r="P93">
        <v>11</v>
      </c>
      <c r="Q93" t="s">
        <v>27</v>
      </c>
      <c r="R93" t="s">
        <v>124</v>
      </c>
      <c r="S93" s="33" t="str">
        <f t="shared" si="5"/>
        <v>Normal</v>
      </c>
      <c r="T93" s="33" t="str">
        <f t="shared" si="6"/>
        <v>Low</v>
      </c>
      <c r="U93" s="33" t="str">
        <f t="shared" si="7"/>
        <v>Evening</v>
      </c>
      <c r="V93" s="33" t="str">
        <f t="shared" si="8"/>
        <v>Cold (20-30%)</v>
      </c>
      <c r="W93" s="33" t="str">
        <f t="shared" si="9"/>
        <v>Normal</v>
      </c>
    </row>
    <row r="94" spans="1:23" ht="17.25" thickBot="1">
      <c r="A94" s="112">
        <v>93</v>
      </c>
      <c r="B94" s="7">
        <v>40548</v>
      </c>
      <c r="C94" s="6">
        <v>1</v>
      </c>
      <c r="D94" s="6">
        <v>0</v>
      </c>
      <c r="E94" s="6">
        <v>1</v>
      </c>
      <c r="F94" s="6">
        <v>0</v>
      </c>
      <c r="G94" s="9" t="b">
        <v>0</v>
      </c>
      <c r="H94" s="6">
        <v>3</v>
      </c>
      <c r="I94" s="6">
        <v>1</v>
      </c>
      <c r="J94" s="6">
        <v>0.2</v>
      </c>
      <c r="K94">
        <v>0.2576</v>
      </c>
      <c r="L94">
        <v>0.64</v>
      </c>
      <c r="M94">
        <v>0</v>
      </c>
      <c r="N94">
        <v>0</v>
      </c>
      <c r="O94">
        <v>6</v>
      </c>
      <c r="P94">
        <v>6</v>
      </c>
      <c r="Q94" t="s">
        <v>28</v>
      </c>
      <c r="R94" t="s">
        <v>124</v>
      </c>
      <c r="S94" s="33" t="str">
        <f t="shared" si="5"/>
        <v>Normal</v>
      </c>
      <c r="T94" s="33" t="str">
        <f t="shared" si="6"/>
        <v>Low</v>
      </c>
      <c r="U94" s="33" t="str">
        <f t="shared" si="7"/>
        <v>Night</v>
      </c>
      <c r="V94" s="33" t="str">
        <f t="shared" si="8"/>
        <v>Cold (20-30%)</v>
      </c>
      <c r="W94" s="33" t="str">
        <f t="shared" si="9"/>
        <v>Normal</v>
      </c>
    </row>
    <row r="95" spans="1:23" ht="17.25" thickBot="1">
      <c r="A95" s="112">
        <v>94</v>
      </c>
      <c r="B95" s="7">
        <v>40548</v>
      </c>
      <c r="C95" s="6">
        <v>1</v>
      </c>
      <c r="D95" s="6">
        <v>0</v>
      </c>
      <c r="E95" s="6">
        <v>1</v>
      </c>
      <c r="F95" s="6">
        <v>1</v>
      </c>
      <c r="G95" s="9" t="b">
        <v>0</v>
      </c>
      <c r="H95" s="6">
        <v>3</v>
      </c>
      <c r="I95" s="6">
        <v>1</v>
      </c>
      <c r="J95" s="6">
        <v>0.16</v>
      </c>
      <c r="K95">
        <v>0.19700000000000001</v>
      </c>
      <c r="L95">
        <v>0.74</v>
      </c>
      <c r="M95">
        <v>8.9599999999999999E-2</v>
      </c>
      <c r="N95">
        <v>0</v>
      </c>
      <c r="O95">
        <v>6</v>
      </c>
      <c r="P95">
        <v>6</v>
      </c>
      <c r="Q95" t="s">
        <v>28</v>
      </c>
      <c r="R95" t="s">
        <v>124</v>
      </c>
      <c r="S95" s="33" t="str">
        <f t="shared" si="5"/>
        <v>Normal</v>
      </c>
      <c r="T95" s="33" t="str">
        <f t="shared" si="6"/>
        <v>Low</v>
      </c>
      <c r="U95" s="33" t="str">
        <f t="shared" si="7"/>
        <v>Night</v>
      </c>
      <c r="V95" s="33" t="str">
        <f t="shared" si="8"/>
        <v>Very Cold (10-20%)</v>
      </c>
      <c r="W95" s="33" t="str">
        <f t="shared" si="9"/>
        <v>Normal</v>
      </c>
    </row>
    <row r="96" spans="1:23" ht="17.25" thickBot="1">
      <c r="A96" s="112">
        <v>95</v>
      </c>
      <c r="B96" s="7">
        <v>40548</v>
      </c>
      <c r="C96" s="6">
        <v>1</v>
      </c>
      <c r="D96" s="6">
        <v>0</v>
      </c>
      <c r="E96" s="6">
        <v>1</v>
      </c>
      <c r="F96" s="6">
        <v>2</v>
      </c>
      <c r="G96" s="9" t="b">
        <v>0</v>
      </c>
      <c r="H96" s="6">
        <v>3</v>
      </c>
      <c r="I96" s="6">
        <v>1</v>
      </c>
      <c r="J96" s="6">
        <v>0.16</v>
      </c>
      <c r="K96">
        <v>0.19700000000000001</v>
      </c>
      <c r="L96">
        <v>0.74</v>
      </c>
      <c r="M96">
        <v>8.9599999999999999E-2</v>
      </c>
      <c r="N96">
        <v>0</v>
      </c>
      <c r="O96">
        <v>2</v>
      </c>
      <c r="P96">
        <v>2</v>
      </c>
      <c r="Q96" t="s">
        <v>28</v>
      </c>
      <c r="R96" t="s">
        <v>124</v>
      </c>
      <c r="S96" s="33" t="str">
        <f t="shared" si="5"/>
        <v>Normal</v>
      </c>
      <c r="T96" s="33" t="str">
        <f t="shared" si="6"/>
        <v>Low</v>
      </c>
      <c r="U96" s="33" t="str">
        <f t="shared" si="7"/>
        <v>Night</v>
      </c>
      <c r="V96" s="33" t="str">
        <f t="shared" si="8"/>
        <v>Very Cold (10-20%)</v>
      </c>
      <c r="W96" s="33" t="str">
        <f t="shared" si="9"/>
        <v>Normal</v>
      </c>
    </row>
    <row r="97" spans="1:23" ht="17.25" thickBot="1">
      <c r="A97" s="112">
        <v>96</v>
      </c>
      <c r="B97" s="7">
        <v>40548</v>
      </c>
      <c r="C97" s="6">
        <v>1</v>
      </c>
      <c r="D97" s="6">
        <v>0</v>
      </c>
      <c r="E97" s="6">
        <v>1</v>
      </c>
      <c r="F97" s="6">
        <v>4</v>
      </c>
      <c r="G97" s="9" t="b">
        <v>0</v>
      </c>
      <c r="H97" s="6">
        <v>3</v>
      </c>
      <c r="I97" s="6">
        <v>1</v>
      </c>
      <c r="J97" s="6">
        <v>0.24</v>
      </c>
      <c r="K97">
        <v>0.2273</v>
      </c>
      <c r="L97">
        <v>0.48</v>
      </c>
      <c r="M97">
        <v>0.22389999999999999</v>
      </c>
      <c r="N97">
        <v>0</v>
      </c>
      <c r="O97">
        <v>2</v>
      </c>
      <c r="P97">
        <v>2</v>
      </c>
      <c r="Q97" t="s">
        <v>28</v>
      </c>
      <c r="R97" t="s">
        <v>124</v>
      </c>
      <c r="S97" s="33" t="str">
        <f t="shared" si="5"/>
        <v>Normal</v>
      </c>
      <c r="T97" s="33" t="str">
        <f t="shared" si="6"/>
        <v>Low</v>
      </c>
      <c r="U97" s="33" t="str">
        <f t="shared" si="7"/>
        <v>Night</v>
      </c>
      <c r="V97" s="33" t="str">
        <f t="shared" si="8"/>
        <v>Cold (20-30%)</v>
      </c>
      <c r="W97" s="33" t="str">
        <f t="shared" si="9"/>
        <v>Normal</v>
      </c>
    </row>
    <row r="98" spans="1:23" ht="17.25" thickBot="1">
      <c r="A98" s="112">
        <v>97</v>
      </c>
      <c r="B98" s="7">
        <v>40548</v>
      </c>
      <c r="C98" s="6">
        <v>1</v>
      </c>
      <c r="D98" s="6">
        <v>0</v>
      </c>
      <c r="E98" s="6">
        <v>1</v>
      </c>
      <c r="F98" s="6">
        <v>5</v>
      </c>
      <c r="G98" s="9" t="b">
        <v>0</v>
      </c>
      <c r="H98" s="6">
        <v>3</v>
      </c>
      <c r="I98" s="6">
        <v>1</v>
      </c>
      <c r="J98" s="6">
        <v>0.22</v>
      </c>
      <c r="K98">
        <v>0.2273</v>
      </c>
      <c r="L98">
        <v>0.47</v>
      </c>
      <c r="M98">
        <v>0.16420000000000001</v>
      </c>
      <c r="N98">
        <v>0</v>
      </c>
      <c r="O98">
        <v>3</v>
      </c>
      <c r="P98">
        <v>3</v>
      </c>
      <c r="Q98" t="s">
        <v>28</v>
      </c>
      <c r="R98" t="s">
        <v>124</v>
      </c>
      <c r="S98" s="33" t="str">
        <f t="shared" si="5"/>
        <v>Normal</v>
      </c>
      <c r="T98" s="33" t="str">
        <f t="shared" si="6"/>
        <v>Low</v>
      </c>
      <c r="U98" s="33" t="str">
        <f t="shared" si="7"/>
        <v>Night</v>
      </c>
      <c r="V98" s="33" t="str">
        <f t="shared" si="8"/>
        <v>Cold (20-30%)</v>
      </c>
      <c r="W98" s="33" t="str">
        <f t="shared" si="9"/>
        <v>Normal</v>
      </c>
    </row>
    <row r="99" spans="1:23" ht="17.25" thickBot="1">
      <c r="A99" s="112">
        <v>98</v>
      </c>
      <c r="B99" s="7">
        <v>40548</v>
      </c>
      <c r="C99" s="6">
        <v>1</v>
      </c>
      <c r="D99" s="6">
        <v>0</v>
      </c>
      <c r="E99" s="6">
        <v>1</v>
      </c>
      <c r="F99" s="6">
        <v>6</v>
      </c>
      <c r="G99" s="9" t="b">
        <v>0</v>
      </c>
      <c r="H99" s="6">
        <v>3</v>
      </c>
      <c r="I99" s="6">
        <v>1</v>
      </c>
      <c r="J99" s="6">
        <v>0.2</v>
      </c>
      <c r="K99">
        <v>0.19700000000000001</v>
      </c>
      <c r="L99">
        <v>0.47</v>
      </c>
      <c r="M99">
        <v>0.22389999999999999</v>
      </c>
      <c r="N99">
        <v>0</v>
      </c>
      <c r="O99">
        <v>33</v>
      </c>
      <c r="P99">
        <v>33</v>
      </c>
      <c r="Q99" t="s">
        <v>28</v>
      </c>
      <c r="R99" t="s">
        <v>124</v>
      </c>
      <c r="S99" s="33" t="str">
        <f t="shared" si="5"/>
        <v>Normal</v>
      </c>
      <c r="T99" s="33" t="str">
        <f t="shared" si="6"/>
        <v>Low</v>
      </c>
      <c r="U99" s="33" t="str">
        <f t="shared" si="7"/>
        <v>Morning</v>
      </c>
      <c r="V99" s="33" t="str">
        <f t="shared" si="8"/>
        <v>Cold (20-30%)</v>
      </c>
      <c r="W99" s="33" t="str">
        <f t="shared" si="9"/>
        <v>Normal</v>
      </c>
    </row>
    <row r="100" spans="1:23" ht="17.25" thickBot="1">
      <c r="A100" s="112">
        <v>99</v>
      </c>
      <c r="B100" s="7">
        <v>40548</v>
      </c>
      <c r="C100" s="6">
        <v>1</v>
      </c>
      <c r="D100" s="6">
        <v>0</v>
      </c>
      <c r="E100" s="6">
        <v>1</v>
      </c>
      <c r="F100" s="6">
        <v>7</v>
      </c>
      <c r="G100" s="9" t="b">
        <v>0</v>
      </c>
      <c r="H100" s="6">
        <v>3</v>
      </c>
      <c r="I100" s="6">
        <v>1</v>
      </c>
      <c r="J100" s="6">
        <v>0.18</v>
      </c>
      <c r="K100">
        <v>0.18179999999999999</v>
      </c>
      <c r="L100">
        <v>0.43</v>
      </c>
      <c r="M100">
        <v>0.19400000000000001</v>
      </c>
      <c r="N100">
        <v>1</v>
      </c>
      <c r="O100">
        <v>87</v>
      </c>
      <c r="P100">
        <v>88</v>
      </c>
      <c r="Q100" t="s">
        <v>28</v>
      </c>
      <c r="R100" t="s">
        <v>124</v>
      </c>
      <c r="S100" s="33" t="str">
        <f t="shared" si="5"/>
        <v>Rush Hour</v>
      </c>
      <c r="T100" s="33" t="str">
        <f t="shared" si="6"/>
        <v>Medium</v>
      </c>
      <c r="U100" s="33" t="str">
        <f t="shared" si="7"/>
        <v>Morning</v>
      </c>
      <c r="V100" s="33" t="str">
        <f t="shared" si="8"/>
        <v>Very Cold (10-20%)</v>
      </c>
      <c r="W100" s="33" t="str">
        <f t="shared" si="9"/>
        <v>Normal</v>
      </c>
    </row>
    <row r="101" spans="1:23" ht="17.25" thickBot="1">
      <c r="A101" s="112">
        <v>100</v>
      </c>
      <c r="B101" s="7">
        <v>40548</v>
      </c>
      <c r="C101" s="6">
        <v>1</v>
      </c>
      <c r="D101" s="6">
        <v>0</v>
      </c>
      <c r="E101" s="6">
        <v>1</v>
      </c>
      <c r="F101" s="6">
        <v>8</v>
      </c>
      <c r="G101" s="9" t="b">
        <v>0</v>
      </c>
      <c r="H101" s="6">
        <v>3</v>
      </c>
      <c r="I101" s="6">
        <v>1</v>
      </c>
      <c r="J101" s="6">
        <v>0.2</v>
      </c>
      <c r="K101">
        <v>0.18179999999999999</v>
      </c>
      <c r="L101">
        <v>0.4</v>
      </c>
      <c r="M101">
        <v>0.29849999999999999</v>
      </c>
      <c r="N101">
        <v>3</v>
      </c>
      <c r="O101">
        <v>192</v>
      </c>
      <c r="P101">
        <v>195</v>
      </c>
      <c r="Q101" t="s">
        <v>28</v>
      </c>
      <c r="R101" t="s">
        <v>124</v>
      </c>
      <c r="S101" s="33" t="str">
        <f t="shared" si="5"/>
        <v>Rush Hour</v>
      </c>
      <c r="T101" s="33" t="str">
        <f t="shared" si="6"/>
        <v>High</v>
      </c>
      <c r="U101" s="33" t="str">
        <f t="shared" si="7"/>
        <v>Morning</v>
      </c>
      <c r="V101" s="33" t="str">
        <f t="shared" si="8"/>
        <v>Cold (20-30%)</v>
      </c>
      <c r="W101" s="33" t="str">
        <f t="shared" si="9"/>
        <v>⬆ Spike</v>
      </c>
    </row>
    <row r="102" spans="1:23" ht="17.25" thickBot="1">
      <c r="A102" s="112">
        <v>101</v>
      </c>
      <c r="B102" s="7">
        <v>40548</v>
      </c>
      <c r="C102" s="6">
        <v>1</v>
      </c>
      <c r="D102" s="6">
        <v>0</v>
      </c>
      <c r="E102" s="6">
        <v>1</v>
      </c>
      <c r="F102" s="6">
        <v>9</v>
      </c>
      <c r="G102" s="9" t="b">
        <v>0</v>
      </c>
      <c r="H102" s="6">
        <v>3</v>
      </c>
      <c r="I102" s="6">
        <v>1</v>
      </c>
      <c r="J102" s="6">
        <v>0.22</v>
      </c>
      <c r="K102">
        <v>0.19700000000000001</v>
      </c>
      <c r="L102">
        <v>0.37</v>
      </c>
      <c r="M102">
        <v>0.32840000000000003</v>
      </c>
      <c r="N102">
        <v>6</v>
      </c>
      <c r="O102">
        <v>109</v>
      </c>
      <c r="P102">
        <v>115</v>
      </c>
      <c r="Q102" t="s">
        <v>28</v>
      </c>
      <c r="R102" t="s">
        <v>124</v>
      </c>
      <c r="S102" s="33" t="str">
        <f t="shared" si="5"/>
        <v>Rush Hour</v>
      </c>
      <c r="T102" s="33" t="str">
        <f t="shared" si="6"/>
        <v>Medium</v>
      </c>
      <c r="U102" s="33" t="str">
        <f t="shared" si="7"/>
        <v>Morning</v>
      </c>
      <c r="V102" s="33" t="str">
        <f t="shared" si="8"/>
        <v>Cold (20-30%)</v>
      </c>
      <c r="W102" s="33" t="str">
        <f t="shared" si="9"/>
        <v>Normal</v>
      </c>
    </row>
    <row r="103" spans="1:23" ht="17.25" thickBot="1">
      <c r="A103" s="112">
        <v>102</v>
      </c>
      <c r="B103" s="7">
        <v>40548</v>
      </c>
      <c r="C103" s="6">
        <v>1</v>
      </c>
      <c r="D103" s="6">
        <v>0</v>
      </c>
      <c r="E103" s="6">
        <v>1</v>
      </c>
      <c r="F103" s="6">
        <v>10</v>
      </c>
      <c r="G103" s="9" t="b">
        <v>0</v>
      </c>
      <c r="H103" s="6">
        <v>3</v>
      </c>
      <c r="I103" s="6">
        <v>1</v>
      </c>
      <c r="J103" s="6">
        <v>0.22</v>
      </c>
      <c r="K103">
        <v>0.19700000000000001</v>
      </c>
      <c r="L103">
        <v>0.37</v>
      </c>
      <c r="M103">
        <v>0.32840000000000003</v>
      </c>
      <c r="N103">
        <v>4</v>
      </c>
      <c r="O103">
        <v>53</v>
      </c>
      <c r="P103">
        <v>57</v>
      </c>
      <c r="Q103" t="s">
        <v>28</v>
      </c>
      <c r="R103" t="s">
        <v>124</v>
      </c>
      <c r="S103" s="33" t="str">
        <f t="shared" si="5"/>
        <v>Normal</v>
      </c>
      <c r="T103" s="33" t="str">
        <f t="shared" si="6"/>
        <v>Medium</v>
      </c>
      <c r="U103" s="33" t="str">
        <f t="shared" si="7"/>
        <v>Morning</v>
      </c>
      <c r="V103" s="33" t="str">
        <f t="shared" si="8"/>
        <v>Cold (20-30%)</v>
      </c>
      <c r="W103" s="33" t="str">
        <f t="shared" si="9"/>
        <v>Normal</v>
      </c>
    </row>
    <row r="104" spans="1:23" ht="17.25" thickBot="1">
      <c r="A104" s="112">
        <v>103</v>
      </c>
      <c r="B104" s="7">
        <v>40548</v>
      </c>
      <c r="C104" s="6">
        <v>1</v>
      </c>
      <c r="D104" s="6">
        <v>0</v>
      </c>
      <c r="E104" s="6">
        <v>1</v>
      </c>
      <c r="F104" s="6">
        <v>11</v>
      </c>
      <c r="G104" s="9" t="b">
        <v>0</v>
      </c>
      <c r="H104" s="6">
        <v>3</v>
      </c>
      <c r="I104" s="6">
        <v>1</v>
      </c>
      <c r="J104" s="6">
        <v>0.26</v>
      </c>
      <c r="K104">
        <v>0.2273</v>
      </c>
      <c r="L104">
        <v>0.33</v>
      </c>
      <c r="M104">
        <v>0.32840000000000003</v>
      </c>
      <c r="N104">
        <v>12</v>
      </c>
      <c r="O104">
        <v>34</v>
      </c>
      <c r="P104">
        <v>46</v>
      </c>
      <c r="Q104" t="s">
        <v>28</v>
      </c>
      <c r="R104" t="s">
        <v>124</v>
      </c>
      <c r="S104" s="33" t="str">
        <f t="shared" si="5"/>
        <v>Normal</v>
      </c>
      <c r="T104" s="33" t="str">
        <f t="shared" si="6"/>
        <v>Low</v>
      </c>
      <c r="U104" s="33" t="str">
        <f t="shared" si="7"/>
        <v>Morning</v>
      </c>
      <c r="V104" s="33" t="str">
        <f t="shared" si="8"/>
        <v>Cold (20-30%)</v>
      </c>
      <c r="W104" s="33" t="str">
        <f t="shared" si="9"/>
        <v>Normal</v>
      </c>
    </row>
    <row r="105" spans="1:23" ht="17.25" thickBot="1">
      <c r="A105" s="112">
        <v>104</v>
      </c>
      <c r="B105" s="7">
        <v>40548</v>
      </c>
      <c r="C105" s="6">
        <v>1</v>
      </c>
      <c r="D105" s="6">
        <v>0</v>
      </c>
      <c r="E105" s="6">
        <v>1</v>
      </c>
      <c r="F105" s="6">
        <v>12</v>
      </c>
      <c r="G105" s="9" t="b">
        <v>0</v>
      </c>
      <c r="H105" s="6">
        <v>3</v>
      </c>
      <c r="I105" s="6">
        <v>1</v>
      </c>
      <c r="J105" s="6">
        <v>0.26</v>
      </c>
      <c r="K105">
        <v>0.2273</v>
      </c>
      <c r="L105">
        <v>0.33</v>
      </c>
      <c r="M105">
        <v>0.32840000000000003</v>
      </c>
      <c r="N105">
        <v>5</v>
      </c>
      <c r="O105">
        <v>74</v>
      </c>
      <c r="P105">
        <v>79</v>
      </c>
      <c r="Q105" t="s">
        <v>28</v>
      </c>
      <c r="R105" t="s">
        <v>124</v>
      </c>
      <c r="S105" s="33" t="str">
        <f t="shared" si="5"/>
        <v>Normal</v>
      </c>
      <c r="T105" s="33" t="str">
        <f t="shared" si="6"/>
        <v>Medium</v>
      </c>
      <c r="U105" s="33" t="str">
        <f t="shared" si="7"/>
        <v>Afternoon</v>
      </c>
      <c r="V105" s="33" t="str">
        <f t="shared" si="8"/>
        <v>Cold (20-30%)</v>
      </c>
      <c r="W105" s="33" t="str">
        <f t="shared" si="9"/>
        <v>Normal</v>
      </c>
    </row>
    <row r="106" spans="1:23" ht="17.25" thickBot="1">
      <c r="A106" s="112">
        <v>105</v>
      </c>
      <c r="B106" s="7">
        <v>40548</v>
      </c>
      <c r="C106" s="6">
        <v>1</v>
      </c>
      <c r="D106" s="6">
        <v>0</v>
      </c>
      <c r="E106" s="6">
        <v>1</v>
      </c>
      <c r="F106" s="6">
        <v>13</v>
      </c>
      <c r="G106" s="9" t="b">
        <v>0</v>
      </c>
      <c r="H106" s="6">
        <v>3</v>
      </c>
      <c r="I106" s="6">
        <v>1</v>
      </c>
      <c r="J106" s="6">
        <v>0.28000000000000003</v>
      </c>
      <c r="K106">
        <v>0.2576</v>
      </c>
      <c r="L106">
        <v>0.3</v>
      </c>
      <c r="M106">
        <v>0.29849999999999999</v>
      </c>
      <c r="N106">
        <v>6</v>
      </c>
      <c r="O106">
        <v>65</v>
      </c>
      <c r="P106">
        <v>71</v>
      </c>
      <c r="Q106" t="s">
        <v>28</v>
      </c>
      <c r="R106" t="s">
        <v>124</v>
      </c>
      <c r="S106" s="33" t="str">
        <f t="shared" si="5"/>
        <v>Normal</v>
      </c>
      <c r="T106" s="33" t="str">
        <f t="shared" si="6"/>
        <v>Medium</v>
      </c>
      <c r="U106" s="33" t="str">
        <f t="shared" si="7"/>
        <v>Afternoon</v>
      </c>
      <c r="V106" s="33" t="str">
        <f t="shared" si="8"/>
        <v>Cold (20-30%)</v>
      </c>
      <c r="W106" s="33" t="str">
        <f t="shared" si="9"/>
        <v>Normal</v>
      </c>
    </row>
    <row r="107" spans="1:23" ht="17.25" thickBot="1">
      <c r="A107" s="112">
        <v>106</v>
      </c>
      <c r="B107" s="7">
        <v>40548</v>
      </c>
      <c r="C107" s="6">
        <v>1</v>
      </c>
      <c r="D107" s="6">
        <v>0</v>
      </c>
      <c r="E107" s="6">
        <v>1</v>
      </c>
      <c r="F107" s="6">
        <v>14</v>
      </c>
      <c r="G107" s="9" t="b">
        <v>0</v>
      </c>
      <c r="H107" s="6">
        <v>3</v>
      </c>
      <c r="I107" s="6">
        <v>1</v>
      </c>
      <c r="J107" s="6">
        <v>0.3</v>
      </c>
      <c r="K107">
        <v>0.28789999999999999</v>
      </c>
      <c r="L107">
        <v>0.28000000000000003</v>
      </c>
      <c r="M107">
        <v>0.19400000000000001</v>
      </c>
      <c r="N107">
        <v>10</v>
      </c>
      <c r="O107">
        <v>52</v>
      </c>
      <c r="P107">
        <v>62</v>
      </c>
      <c r="Q107" t="s">
        <v>28</v>
      </c>
      <c r="R107" t="s">
        <v>124</v>
      </c>
      <c r="S107" s="33" t="str">
        <f t="shared" si="5"/>
        <v>Normal</v>
      </c>
      <c r="T107" s="33" t="str">
        <f t="shared" si="6"/>
        <v>Medium</v>
      </c>
      <c r="U107" s="33" t="str">
        <f t="shared" si="7"/>
        <v>Afternoon</v>
      </c>
      <c r="V107" s="33" t="str">
        <f t="shared" si="8"/>
        <v>Mild (30-40%)</v>
      </c>
      <c r="W107" s="33" t="str">
        <f t="shared" si="9"/>
        <v>Normal</v>
      </c>
    </row>
    <row r="108" spans="1:23" ht="17.25" thickBot="1">
      <c r="A108" s="112">
        <v>107</v>
      </c>
      <c r="B108" s="7">
        <v>40548</v>
      </c>
      <c r="C108" s="6">
        <v>1</v>
      </c>
      <c r="D108" s="6">
        <v>0</v>
      </c>
      <c r="E108" s="6">
        <v>1</v>
      </c>
      <c r="F108" s="6">
        <v>15</v>
      </c>
      <c r="G108" s="9" t="b">
        <v>0</v>
      </c>
      <c r="H108" s="6">
        <v>3</v>
      </c>
      <c r="I108" s="6">
        <v>1</v>
      </c>
      <c r="J108" s="6">
        <v>0.3</v>
      </c>
      <c r="K108">
        <v>0.28789999999999999</v>
      </c>
      <c r="L108">
        <v>0.28000000000000003</v>
      </c>
      <c r="M108">
        <v>0.19400000000000001</v>
      </c>
      <c r="N108">
        <v>7</v>
      </c>
      <c r="O108">
        <v>55</v>
      </c>
      <c r="P108">
        <v>62</v>
      </c>
      <c r="Q108" t="s">
        <v>28</v>
      </c>
      <c r="R108" t="s">
        <v>124</v>
      </c>
      <c r="S108" s="33" t="str">
        <f t="shared" si="5"/>
        <v>Normal</v>
      </c>
      <c r="T108" s="33" t="str">
        <f t="shared" si="6"/>
        <v>Medium</v>
      </c>
      <c r="U108" s="33" t="str">
        <f t="shared" si="7"/>
        <v>Afternoon</v>
      </c>
      <c r="V108" s="33" t="str">
        <f t="shared" si="8"/>
        <v>Mild (30-40%)</v>
      </c>
      <c r="W108" s="33" t="str">
        <f t="shared" si="9"/>
        <v>Normal</v>
      </c>
    </row>
    <row r="109" spans="1:23" ht="17.25" thickBot="1">
      <c r="A109" s="112">
        <v>108</v>
      </c>
      <c r="B109" s="7">
        <v>40548</v>
      </c>
      <c r="C109" s="6">
        <v>1</v>
      </c>
      <c r="D109" s="6">
        <v>0</v>
      </c>
      <c r="E109" s="6">
        <v>1</v>
      </c>
      <c r="F109" s="6">
        <v>16</v>
      </c>
      <c r="G109" s="9" t="b">
        <v>0</v>
      </c>
      <c r="H109" s="6">
        <v>3</v>
      </c>
      <c r="I109" s="6">
        <v>1</v>
      </c>
      <c r="J109" s="6">
        <v>0.3</v>
      </c>
      <c r="K109">
        <v>0.31819999999999998</v>
      </c>
      <c r="L109">
        <v>0.28000000000000003</v>
      </c>
      <c r="M109">
        <v>8.9599999999999999E-2</v>
      </c>
      <c r="N109">
        <v>4</v>
      </c>
      <c r="O109">
        <v>85</v>
      </c>
      <c r="P109">
        <v>89</v>
      </c>
      <c r="Q109" t="s">
        <v>28</v>
      </c>
      <c r="R109" t="s">
        <v>124</v>
      </c>
      <c r="S109" s="33" t="str">
        <f t="shared" si="5"/>
        <v>Normal</v>
      </c>
      <c r="T109" s="33" t="str">
        <f t="shared" si="6"/>
        <v>Medium</v>
      </c>
      <c r="U109" s="33" t="str">
        <f t="shared" si="7"/>
        <v>Afternoon</v>
      </c>
      <c r="V109" s="33" t="str">
        <f t="shared" si="8"/>
        <v>Mild (30-40%)</v>
      </c>
      <c r="W109" s="33" t="str">
        <f t="shared" si="9"/>
        <v>Normal</v>
      </c>
    </row>
    <row r="110" spans="1:23" ht="17.25" thickBot="1">
      <c r="A110" s="112">
        <v>109</v>
      </c>
      <c r="B110" s="7">
        <v>40548</v>
      </c>
      <c r="C110" s="6">
        <v>1</v>
      </c>
      <c r="D110" s="6">
        <v>0</v>
      </c>
      <c r="E110" s="6">
        <v>1</v>
      </c>
      <c r="F110" s="6">
        <v>17</v>
      </c>
      <c r="G110" s="9" t="b">
        <v>0</v>
      </c>
      <c r="H110" s="6">
        <v>3</v>
      </c>
      <c r="I110" s="6">
        <v>1</v>
      </c>
      <c r="J110" s="6">
        <v>0.24</v>
      </c>
      <c r="K110">
        <v>0.2273</v>
      </c>
      <c r="L110">
        <v>0.38</v>
      </c>
      <c r="M110">
        <v>0.19400000000000001</v>
      </c>
      <c r="N110">
        <v>4</v>
      </c>
      <c r="O110">
        <v>186</v>
      </c>
      <c r="P110">
        <v>190</v>
      </c>
      <c r="Q110" t="s">
        <v>28</v>
      </c>
      <c r="R110" t="s">
        <v>124</v>
      </c>
      <c r="S110" s="33" t="str">
        <f t="shared" si="5"/>
        <v>Rush Hour</v>
      </c>
      <c r="T110" s="33" t="str">
        <f t="shared" si="6"/>
        <v>High</v>
      </c>
      <c r="U110" s="33" t="str">
        <f t="shared" si="7"/>
        <v>Afternoon</v>
      </c>
      <c r="V110" s="33" t="str">
        <f t="shared" si="8"/>
        <v>Cold (20-30%)</v>
      </c>
      <c r="W110" s="33" t="str">
        <f t="shared" si="9"/>
        <v>⬆ Spike</v>
      </c>
    </row>
    <row r="111" spans="1:23" ht="17.25" thickBot="1">
      <c r="A111" s="112">
        <v>110</v>
      </c>
      <c r="B111" s="7">
        <v>40548</v>
      </c>
      <c r="C111" s="6">
        <v>1</v>
      </c>
      <c r="D111" s="6">
        <v>0</v>
      </c>
      <c r="E111" s="6">
        <v>1</v>
      </c>
      <c r="F111" s="6">
        <v>18</v>
      </c>
      <c r="G111" s="9" t="b">
        <v>0</v>
      </c>
      <c r="H111" s="6">
        <v>3</v>
      </c>
      <c r="I111" s="6">
        <v>1</v>
      </c>
      <c r="J111" s="6">
        <v>0.24</v>
      </c>
      <c r="K111">
        <v>0.2424</v>
      </c>
      <c r="L111">
        <v>0.38</v>
      </c>
      <c r="M111">
        <v>0.1343</v>
      </c>
      <c r="N111">
        <v>3</v>
      </c>
      <c r="O111">
        <v>166</v>
      </c>
      <c r="P111">
        <v>169</v>
      </c>
      <c r="Q111" t="s">
        <v>28</v>
      </c>
      <c r="R111" t="s">
        <v>124</v>
      </c>
      <c r="S111" s="33" t="str">
        <f t="shared" si="5"/>
        <v>Rush Hour</v>
      </c>
      <c r="T111" s="33" t="str">
        <f t="shared" si="6"/>
        <v>High</v>
      </c>
      <c r="U111" s="33" t="str">
        <f t="shared" si="7"/>
        <v>Evening</v>
      </c>
      <c r="V111" s="33" t="str">
        <f t="shared" si="8"/>
        <v>Cold (20-30%)</v>
      </c>
      <c r="W111" s="33" t="str">
        <f t="shared" si="9"/>
        <v>⬆ Spike</v>
      </c>
    </row>
    <row r="112" spans="1:23" ht="17.25" thickBot="1">
      <c r="A112" s="112">
        <v>111</v>
      </c>
      <c r="B112" s="7">
        <v>40548</v>
      </c>
      <c r="C112" s="6">
        <v>1</v>
      </c>
      <c r="D112" s="6">
        <v>0</v>
      </c>
      <c r="E112" s="6">
        <v>1</v>
      </c>
      <c r="F112" s="6">
        <v>19</v>
      </c>
      <c r="G112" s="9" t="b">
        <v>0</v>
      </c>
      <c r="H112" s="6">
        <v>3</v>
      </c>
      <c r="I112" s="6">
        <v>1</v>
      </c>
      <c r="J112" s="6">
        <v>0.24</v>
      </c>
      <c r="K112">
        <v>0.2576</v>
      </c>
      <c r="L112">
        <v>0.38</v>
      </c>
      <c r="M112">
        <v>0.1045</v>
      </c>
      <c r="N112">
        <v>5</v>
      </c>
      <c r="O112">
        <v>127</v>
      </c>
      <c r="P112">
        <v>132</v>
      </c>
      <c r="Q112" t="s">
        <v>28</v>
      </c>
      <c r="R112" t="s">
        <v>124</v>
      </c>
      <c r="S112" s="33" t="str">
        <f t="shared" si="5"/>
        <v>Rush Hour</v>
      </c>
      <c r="T112" s="33" t="str">
        <f t="shared" si="6"/>
        <v>Medium</v>
      </c>
      <c r="U112" s="33" t="str">
        <f t="shared" si="7"/>
        <v>Evening</v>
      </c>
      <c r="V112" s="33" t="str">
        <f t="shared" si="8"/>
        <v>Cold (20-30%)</v>
      </c>
      <c r="W112" s="33" t="str">
        <f t="shared" si="9"/>
        <v>Normal</v>
      </c>
    </row>
    <row r="113" spans="1:23" ht="17.25" thickBot="1">
      <c r="A113" s="112">
        <v>112</v>
      </c>
      <c r="B113" s="7">
        <v>40548</v>
      </c>
      <c r="C113" s="6">
        <v>1</v>
      </c>
      <c r="D113" s="6">
        <v>0</v>
      </c>
      <c r="E113" s="6">
        <v>1</v>
      </c>
      <c r="F113" s="6">
        <v>20</v>
      </c>
      <c r="G113" s="9" t="b">
        <v>0</v>
      </c>
      <c r="H113" s="6">
        <v>3</v>
      </c>
      <c r="I113" s="6">
        <v>1</v>
      </c>
      <c r="J113" s="6">
        <v>0.22</v>
      </c>
      <c r="K113">
        <v>0.2273</v>
      </c>
      <c r="L113">
        <v>0.47</v>
      </c>
      <c r="M113">
        <v>0.16420000000000001</v>
      </c>
      <c r="N113">
        <v>7</v>
      </c>
      <c r="O113">
        <v>82</v>
      </c>
      <c r="P113">
        <v>89</v>
      </c>
      <c r="Q113" t="s">
        <v>28</v>
      </c>
      <c r="R113" t="s">
        <v>124</v>
      </c>
      <c r="S113" s="33" t="str">
        <f t="shared" si="5"/>
        <v>Normal</v>
      </c>
      <c r="T113" s="33" t="str">
        <f t="shared" si="6"/>
        <v>Medium</v>
      </c>
      <c r="U113" s="33" t="str">
        <f t="shared" si="7"/>
        <v>Evening</v>
      </c>
      <c r="V113" s="33" t="str">
        <f t="shared" si="8"/>
        <v>Cold (20-30%)</v>
      </c>
      <c r="W113" s="33" t="str">
        <f t="shared" si="9"/>
        <v>Normal</v>
      </c>
    </row>
    <row r="114" spans="1:23" ht="17.25" thickBot="1">
      <c r="A114" s="112">
        <v>113</v>
      </c>
      <c r="B114" s="7">
        <v>40548</v>
      </c>
      <c r="C114" s="6">
        <v>1</v>
      </c>
      <c r="D114" s="6">
        <v>0</v>
      </c>
      <c r="E114" s="6">
        <v>1</v>
      </c>
      <c r="F114" s="6">
        <v>21</v>
      </c>
      <c r="G114" s="9" t="b">
        <v>0</v>
      </c>
      <c r="H114" s="6">
        <v>3</v>
      </c>
      <c r="I114" s="6">
        <v>1</v>
      </c>
      <c r="J114" s="6">
        <v>0.2</v>
      </c>
      <c r="K114">
        <v>0.19700000000000001</v>
      </c>
      <c r="L114">
        <v>0.51</v>
      </c>
      <c r="M114">
        <v>0.19400000000000001</v>
      </c>
      <c r="N114">
        <v>3</v>
      </c>
      <c r="O114">
        <v>40</v>
      </c>
      <c r="P114">
        <v>43</v>
      </c>
      <c r="Q114" t="s">
        <v>28</v>
      </c>
      <c r="R114" t="s">
        <v>124</v>
      </c>
      <c r="S114" s="33" t="str">
        <f t="shared" si="5"/>
        <v>Normal</v>
      </c>
      <c r="T114" s="33" t="str">
        <f t="shared" si="6"/>
        <v>Low</v>
      </c>
      <c r="U114" s="33" t="str">
        <f t="shared" si="7"/>
        <v>Evening</v>
      </c>
      <c r="V114" s="33" t="str">
        <f t="shared" si="8"/>
        <v>Cold (20-30%)</v>
      </c>
      <c r="W114" s="33" t="str">
        <f t="shared" si="9"/>
        <v>Normal</v>
      </c>
    </row>
    <row r="115" spans="1:23" ht="17.25" thickBot="1">
      <c r="A115" s="112">
        <v>114</v>
      </c>
      <c r="B115" s="7">
        <v>40548</v>
      </c>
      <c r="C115" s="6">
        <v>1</v>
      </c>
      <c r="D115" s="6">
        <v>0</v>
      </c>
      <c r="E115" s="6">
        <v>1</v>
      </c>
      <c r="F115" s="6">
        <v>22</v>
      </c>
      <c r="G115" s="9" t="b">
        <v>0</v>
      </c>
      <c r="H115" s="6">
        <v>3</v>
      </c>
      <c r="I115" s="6">
        <v>1</v>
      </c>
      <c r="J115" s="6">
        <v>0.18</v>
      </c>
      <c r="K115">
        <v>0.19700000000000001</v>
      </c>
      <c r="L115">
        <v>0.55000000000000004</v>
      </c>
      <c r="M115">
        <v>0.1343</v>
      </c>
      <c r="N115">
        <v>1</v>
      </c>
      <c r="O115">
        <v>41</v>
      </c>
      <c r="P115">
        <v>42</v>
      </c>
      <c r="Q115" t="s">
        <v>28</v>
      </c>
      <c r="R115" t="s">
        <v>124</v>
      </c>
      <c r="S115" s="33" t="str">
        <f t="shared" si="5"/>
        <v>Normal</v>
      </c>
      <c r="T115" s="33" t="str">
        <f t="shared" si="6"/>
        <v>Low</v>
      </c>
      <c r="U115" s="33" t="str">
        <f t="shared" si="7"/>
        <v>Evening</v>
      </c>
      <c r="V115" s="33" t="str">
        <f t="shared" si="8"/>
        <v>Very Cold (10-20%)</v>
      </c>
      <c r="W115" s="33" t="str">
        <f t="shared" si="9"/>
        <v>Normal</v>
      </c>
    </row>
    <row r="116" spans="1:23" ht="17.25" thickBot="1">
      <c r="A116" s="112">
        <v>115</v>
      </c>
      <c r="B116" s="7">
        <v>40548</v>
      </c>
      <c r="C116" s="6">
        <v>1</v>
      </c>
      <c r="D116" s="6">
        <v>0</v>
      </c>
      <c r="E116" s="6">
        <v>1</v>
      </c>
      <c r="F116" s="6">
        <v>23</v>
      </c>
      <c r="G116" s="9" t="b">
        <v>0</v>
      </c>
      <c r="H116" s="6">
        <v>3</v>
      </c>
      <c r="I116" s="6">
        <v>1</v>
      </c>
      <c r="J116" s="6">
        <v>0.2</v>
      </c>
      <c r="K116">
        <v>0.2576</v>
      </c>
      <c r="L116">
        <v>0.47</v>
      </c>
      <c r="M116">
        <v>0</v>
      </c>
      <c r="N116">
        <v>1</v>
      </c>
      <c r="O116">
        <v>18</v>
      </c>
      <c r="P116">
        <v>19</v>
      </c>
      <c r="Q116" t="s">
        <v>28</v>
      </c>
      <c r="R116" t="s">
        <v>124</v>
      </c>
      <c r="S116" s="33" t="str">
        <f t="shared" si="5"/>
        <v>Normal</v>
      </c>
      <c r="T116" s="33" t="str">
        <f t="shared" si="6"/>
        <v>Low</v>
      </c>
      <c r="U116" s="33" t="str">
        <f t="shared" si="7"/>
        <v>Evening</v>
      </c>
      <c r="V116" s="33" t="str">
        <f t="shared" si="8"/>
        <v>Cold (20-30%)</v>
      </c>
      <c r="W116" s="33" t="str">
        <f t="shared" si="9"/>
        <v>Normal</v>
      </c>
    </row>
    <row r="117" spans="1:23" ht="17.25" thickBot="1">
      <c r="A117" s="112">
        <v>116</v>
      </c>
      <c r="B117" s="7">
        <v>40549</v>
      </c>
      <c r="C117" s="6">
        <v>1</v>
      </c>
      <c r="D117" s="6">
        <v>0</v>
      </c>
      <c r="E117" s="6">
        <v>1</v>
      </c>
      <c r="F117" s="6">
        <v>0</v>
      </c>
      <c r="G117" s="9" t="b">
        <v>0</v>
      </c>
      <c r="H117" s="6">
        <v>4</v>
      </c>
      <c r="I117" s="6">
        <v>1</v>
      </c>
      <c r="J117" s="6">
        <v>0.18</v>
      </c>
      <c r="K117">
        <v>0.2424</v>
      </c>
      <c r="L117">
        <v>0.55000000000000004</v>
      </c>
      <c r="M117">
        <v>0</v>
      </c>
      <c r="N117">
        <v>0</v>
      </c>
      <c r="O117">
        <v>11</v>
      </c>
      <c r="P117">
        <v>11</v>
      </c>
      <c r="Q117" t="s">
        <v>122</v>
      </c>
      <c r="R117" t="s">
        <v>124</v>
      </c>
      <c r="S117" s="33" t="str">
        <f t="shared" si="5"/>
        <v>Normal</v>
      </c>
      <c r="T117" s="33" t="str">
        <f t="shared" si="6"/>
        <v>Low</v>
      </c>
      <c r="U117" s="33" t="str">
        <f t="shared" si="7"/>
        <v>Night</v>
      </c>
      <c r="V117" s="33" t="str">
        <f t="shared" si="8"/>
        <v>Very Cold (10-20%)</v>
      </c>
      <c r="W117" s="33" t="str">
        <f t="shared" si="9"/>
        <v>Normal</v>
      </c>
    </row>
    <row r="118" spans="1:23" ht="17.25" thickBot="1">
      <c r="A118" s="112">
        <v>117</v>
      </c>
      <c r="B118" s="7">
        <v>40549</v>
      </c>
      <c r="C118" s="6">
        <v>1</v>
      </c>
      <c r="D118" s="6">
        <v>0</v>
      </c>
      <c r="E118" s="6">
        <v>1</v>
      </c>
      <c r="F118" s="6">
        <v>1</v>
      </c>
      <c r="G118" s="9" t="b">
        <v>0</v>
      </c>
      <c r="H118" s="6">
        <v>4</v>
      </c>
      <c r="I118" s="6">
        <v>1</v>
      </c>
      <c r="J118" s="6">
        <v>0.16</v>
      </c>
      <c r="K118">
        <v>0.2273</v>
      </c>
      <c r="L118">
        <v>0.64</v>
      </c>
      <c r="M118">
        <v>0</v>
      </c>
      <c r="N118">
        <v>0</v>
      </c>
      <c r="O118">
        <v>4</v>
      </c>
      <c r="P118">
        <v>4</v>
      </c>
      <c r="Q118" t="s">
        <v>122</v>
      </c>
      <c r="R118" t="s">
        <v>124</v>
      </c>
      <c r="S118" s="33" t="str">
        <f t="shared" si="5"/>
        <v>Normal</v>
      </c>
      <c r="T118" s="33" t="str">
        <f t="shared" si="6"/>
        <v>Low</v>
      </c>
      <c r="U118" s="33" t="str">
        <f t="shared" si="7"/>
        <v>Night</v>
      </c>
      <c r="V118" s="33" t="str">
        <f t="shared" si="8"/>
        <v>Very Cold (10-20%)</v>
      </c>
      <c r="W118" s="33" t="str">
        <f t="shared" si="9"/>
        <v>Normal</v>
      </c>
    </row>
    <row r="119" spans="1:23" ht="17.25" thickBot="1">
      <c r="A119" s="112">
        <v>118</v>
      </c>
      <c r="B119" s="7">
        <v>40549</v>
      </c>
      <c r="C119" s="6">
        <v>1</v>
      </c>
      <c r="D119" s="6">
        <v>0</v>
      </c>
      <c r="E119" s="6">
        <v>1</v>
      </c>
      <c r="F119" s="6">
        <v>2</v>
      </c>
      <c r="G119" s="9" t="b">
        <v>0</v>
      </c>
      <c r="H119" s="6">
        <v>4</v>
      </c>
      <c r="I119" s="6">
        <v>1</v>
      </c>
      <c r="J119" s="6">
        <v>0.16</v>
      </c>
      <c r="K119">
        <v>0.2273</v>
      </c>
      <c r="L119">
        <v>0.64</v>
      </c>
      <c r="M119">
        <v>0</v>
      </c>
      <c r="N119">
        <v>0</v>
      </c>
      <c r="O119">
        <v>2</v>
      </c>
      <c r="P119">
        <v>2</v>
      </c>
      <c r="Q119" t="s">
        <v>122</v>
      </c>
      <c r="R119" t="s">
        <v>124</v>
      </c>
      <c r="S119" s="33" t="str">
        <f t="shared" si="5"/>
        <v>Normal</v>
      </c>
      <c r="T119" s="33" t="str">
        <f t="shared" si="6"/>
        <v>Low</v>
      </c>
      <c r="U119" s="33" t="str">
        <f t="shared" si="7"/>
        <v>Night</v>
      </c>
      <c r="V119" s="33" t="str">
        <f t="shared" si="8"/>
        <v>Very Cold (10-20%)</v>
      </c>
      <c r="W119" s="33" t="str">
        <f t="shared" si="9"/>
        <v>Normal</v>
      </c>
    </row>
    <row r="120" spans="1:23" ht="17.25" thickBot="1">
      <c r="A120" s="112">
        <v>119</v>
      </c>
      <c r="B120" s="7">
        <v>40549</v>
      </c>
      <c r="C120" s="6">
        <v>1</v>
      </c>
      <c r="D120" s="6">
        <v>0</v>
      </c>
      <c r="E120" s="6">
        <v>1</v>
      </c>
      <c r="F120" s="6">
        <v>4</v>
      </c>
      <c r="G120" s="9" t="b">
        <v>0</v>
      </c>
      <c r="H120" s="6">
        <v>4</v>
      </c>
      <c r="I120" s="6">
        <v>2</v>
      </c>
      <c r="J120" s="6">
        <v>0.16</v>
      </c>
      <c r="K120">
        <v>0.19700000000000001</v>
      </c>
      <c r="L120">
        <v>0.64</v>
      </c>
      <c r="M120">
        <v>8.9599999999999999E-2</v>
      </c>
      <c r="N120">
        <v>0</v>
      </c>
      <c r="O120">
        <v>1</v>
      </c>
      <c r="P120">
        <v>1</v>
      </c>
      <c r="Q120" t="s">
        <v>122</v>
      </c>
      <c r="R120" t="s">
        <v>125</v>
      </c>
      <c r="S120" s="33" t="str">
        <f t="shared" si="5"/>
        <v>Normal</v>
      </c>
      <c r="T120" s="33" t="str">
        <f t="shared" si="6"/>
        <v>Low</v>
      </c>
      <c r="U120" s="33" t="str">
        <f t="shared" si="7"/>
        <v>Night</v>
      </c>
      <c r="V120" s="33" t="str">
        <f t="shared" si="8"/>
        <v>Very Cold (10-20%)</v>
      </c>
      <c r="W120" s="33" t="str">
        <f t="shared" si="9"/>
        <v>Normal</v>
      </c>
    </row>
    <row r="121" spans="1:23" ht="17.25" thickBot="1">
      <c r="A121" s="112">
        <v>120</v>
      </c>
      <c r="B121" s="7">
        <v>40549</v>
      </c>
      <c r="C121" s="6">
        <v>1</v>
      </c>
      <c r="D121" s="6">
        <v>0</v>
      </c>
      <c r="E121" s="6">
        <v>1</v>
      </c>
      <c r="F121" s="6">
        <v>5</v>
      </c>
      <c r="G121" s="9" t="b">
        <v>0</v>
      </c>
      <c r="H121" s="6">
        <v>4</v>
      </c>
      <c r="I121" s="6">
        <v>2</v>
      </c>
      <c r="J121" s="6">
        <v>0.14000000000000001</v>
      </c>
      <c r="K121">
        <v>0.18179999999999999</v>
      </c>
      <c r="L121">
        <v>0.69</v>
      </c>
      <c r="M121">
        <v>8.9599999999999999E-2</v>
      </c>
      <c r="N121">
        <v>0</v>
      </c>
      <c r="O121">
        <v>4</v>
      </c>
      <c r="P121">
        <v>4</v>
      </c>
      <c r="Q121" t="s">
        <v>122</v>
      </c>
      <c r="R121" t="s">
        <v>125</v>
      </c>
      <c r="S121" s="33" t="str">
        <f t="shared" si="5"/>
        <v>Normal</v>
      </c>
      <c r="T121" s="33" t="str">
        <f t="shared" si="6"/>
        <v>Low</v>
      </c>
      <c r="U121" s="33" t="str">
        <f t="shared" si="7"/>
        <v>Night</v>
      </c>
      <c r="V121" s="33" t="str">
        <f t="shared" si="8"/>
        <v>Very Cold (10-20%)</v>
      </c>
      <c r="W121" s="33" t="str">
        <f t="shared" si="9"/>
        <v>Normal</v>
      </c>
    </row>
    <row r="122" spans="1:23" ht="17.25" thickBot="1">
      <c r="A122" s="112">
        <v>121</v>
      </c>
      <c r="B122" s="7">
        <v>40549</v>
      </c>
      <c r="C122" s="6">
        <v>1</v>
      </c>
      <c r="D122" s="6">
        <v>0</v>
      </c>
      <c r="E122" s="6">
        <v>1</v>
      </c>
      <c r="F122" s="6">
        <v>6</v>
      </c>
      <c r="G122" s="9" t="b">
        <v>0</v>
      </c>
      <c r="H122" s="6">
        <v>4</v>
      </c>
      <c r="I122" s="6">
        <v>2</v>
      </c>
      <c r="J122" s="6">
        <v>0.14000000000000001</v>
      </c>
      <c r="K122">
        <v>0.16669999999999999</v>
      </c>
      <c r="L122">
        <v>0.63</v>
      </c>
      <c r="M122">
        <v>0.1045</v>
      </c>
      <c r="N122">
        <v>0</v>
      </c>
      <c r="O122">
        <v>36</v>
      </c>
      <c r="P122">
        <v>36</v>
      </c>
      <c r="Q122" t="s">
        <v>122</v>
      </c>
      <c r="R122" t="s">
        <v>125</v>
      </c>
      <c r="S122" s="33" t="str">
        <f t="shared" si="5"/>
        <v>Normal</v>
      </c>
      <c r="T122" s="33" t="str">
        <f t="shared" si="6"/>
        <v>Low</v>
      </c>
      <c r="U122" s="33" t="str">
        <f t="shared" si="7"/>
        <v>Morning</v>
      </c>
      <c r="V122" s="33" t="str">
        <f t="shared" si="8"/>
        <v>Very Cold (10-20%)</v>
      </c>
      <c r="W122" s="33" t="str">
        <f t="shared" si="9"/>
        <v>Normal</v>
      </c>
    </row>
    <row r="123" spans="1:23" ht="17.25" thickBot="1">
      <c r="A123" s="112">
        <v>122</v>
      </c>
      <c r="B123" s="7">
        <v>40549</v>
      </c>
      <c r="C123" s="6">
        <v>1</v>
      </c>
      <c r="D123" s="6">
        <v>0</v>
      </c>
      <c r="E123" s="6">
        <v>1</v>
      </c>
      <c r="F123" s="6">
        <v>7</v>
      </c>
      <c r="G123" s="9" t="b">
        <v>0</v>
      </c>
      <c r="H123" s="6">
        <v>4</v>
      </c>
      <c r="I123" s="6">
        <v>2</v>
      </c>
      <c r="J123" s="6">
        <v>0.16</v>
      </c>
      <c r="K123">
        <v>0.2273</v>
      </c>
      <c r="L123">
        <v>0.59</v>
      </c>
      <c r="M123">
        <v>0</v>
      </c>
      <c r="N123">
        <v>0</v>
      </c>
      <c r="O123">
        <v>95</v>
      </c>
      <c r="P123">
        <v>95</v>
      </c>
      <c r="Q123" t="s">
        <v>122</v>
      </c>
      <c r="R123" t="s">
        <v>125</v>
      </c>
      <c r="S123" s="33" t="str">
        <f t="shared" si="5"/>
        <v>Rush Hour</v>
      </c>
      <c r="T123" s="33" t="str">
        <f t="shared" si="6"/>
        <v>Medium</v>
      </c>
      <c r="U123" s="33" t="str">
        <f t="shared" si="7"/>
        <v>Morning</v>
      </c>
      <c r="V123" s="33" t="str">
        <f t="shared" si="8"/>
        <v>Very Cold (10-20%)</v>
      </c>
      <c r="W123" s="33" t="str">
        <f t="shared" si="9"/>
        <v>Normal</v>
      </c>
    </row>
    <row r="124" spans="1:23" ht="17.25" thickBot="1">
      <c r="A124" s="112">
        <v>123</v>
      </c>
      <c r="B124" s="7">
        <v>40549</v>
      </c>
      <c r="C124" s="6">
        <v>1</v>
      </c>
      <c r="D124" s="6">
        <v>0</v>
      </c>
      <c r="E124" s="6">
        <v>1</v>
      </c>
      <c r="F124" s="6">
        <v>8</v>
      </c>
      <c r="G124" s="9" t="b">
        <v>0</v>
      </c>
      <c r="H124" s="6">
        <v>4</v>
      </c>
      <c r="I124" s="6">
        <v>1</v>
      </c>
      <c r="J124" s="6">
        <v>0.16</v>
      </c>
      <c r="K124">
        <v>0.2273</v>
      </c>
      <c r="L124">
        <v>0.59</v>
      </c>
      <c r="M124">
        <v>0</v>
      </c>
      <c r="N124">
        <v>3</v>
      </c>
      <c r="O124">
        <v>216</v>
      </c>
      <c r="P124">
        <v>219</v>
      </c>
      <c r="Q124" t="s">
        <v>122</v>
      </c>
      <c r="R124" t="s">
        <v>124</v>
      </c>
      <c r="S124" s="33" t="str">
        <f t="shared" si="5"/>
        <v>Rush Hour</v>
      </c>
      <c r="T124" s="33" t="str">
        <f t="shared" si="6"/>
        <v>High</v>
      </c>
      <c r="U124" s="33" t="str">
        <f t="shared" si="7"/>
        <v>Morning</v>
      </c>
      <c r="V124" s="33" t="str">
        <f t="shared" si="8"/>
        <v>Very Cold (10-20%)</v>
      </c>
      <c r="W124" s="33" t="str">
        <f t="shared" si="9"/>
        <v>⬆ Spike</v>
      </c>
    </row>
    <row r="125" spans="1:23" ht="17.25" thickBot="1">
      <c r="A125" s="112">
        <v>124</v>
      </c>
      <c r="B125" s="7">
        <v>40549</v>
      </c>
      <c r="C125" s="6">
        <v>1</v>
      </c>
      <c r="D125" s="6">
        <v>0</v>
      </c>
      <c r="E125" s="6">
        <v>1</v>
      </c>
      <c r="F125" s="6">
        <v>9</v>
      </c>
      <c r="G125" s="9" t="b">
        <v>0</v>
      </c>
      <c r="H125" s="6">
        <v>4</v>
      </c>
      <c r="I125" s="6">
        <v>2</v>
      </c>
      <c r="J125" s="6">
        <v>0.18</v>
      </c>
      <c r="K125">
        <v>0.2424</v>
      </c>
      <c r="L125">
        <v>0.51</v>
      </c>
      <c r="M125">
        <v>0</v>
      </c>
      <c r="N125">
        <v>6</v>
      </c>
      <c r="O125">
        <v>116</v>
      </c>
      <c r="P125">
        <v>122</v>
      </c>
      <c r="Q125" t="s">
        <v>122</v>
      </c>
      <c r="R125" t="s">
        <v>125</v>
      </c>
      <c r="S125" s="33" t="str">
        <f t="shared" si="5"/>
        <v>Rush Hour</v>
      </c>
      <c r="T125" s="33" t="str">
        <f t="shared" si="6"/>
        <v>Medium</v>
      </c>
      <c r="U125" s="33" t="str">
        <f t="shared" si="7"/>
        <v>Morning</v>
      </c>
      <c r="V125" s="33" t="str">
        <f t="shared" si="8"/>
        <v>Very Cold (10-20%)</v>
      </c>
      <c r="W125" s="33" t="str">
        <f t="shared" si="9"/>
        <v>Normal</v>
      </c>
    </row>
    <row r="126" spans="1:23" ht="17.25" thickBot="1">
      <c r="A126" s="112">
        <v>125</v>
      </c>
      <c r="B126" s="7">
        <v>40549</v>
      </c>
      <c r="C126" s="6">
        <v>1</v>
      </c>
      <c r="D126" s="6">
        <v>0</v>
      </c>
      <c r="E126" s="6">
        <v>1</v>
      </c>
      <c r="F126" s="6">
        <v>10</v>
      </c>
      <c r="G126" s="9" t="b">
        <v>0</v>
      </c>
      <c r="H126" s="6">
        <v>4</v>
      </c>
      <c r="I126" s="6">
        <v>1</v>
      </c>
      <c r="J126" s="6">
        <v>0.2</v>
      </c>
      <c r="K126">
        <v>0.2576</v>
      </c>
      <c r="L126">
        <v>0.47</v>
      </c>
      <c r="M126">
        <v>0</v>
      </c>
      <c r="N126">
        <v>3</v>
      </c>
      <c r="O126">
        <v>42</v>
      </c>
      <c r="P126">
        <v>45</v>
      </c>
      <c r="Q126" t="s">
        <v>122</v>
      </c>
      <c r="R126" t="s">
        <v>124</v>
      </c>
      <c r="S126" s="33" t="str">
        <f t="shared" si="5"/>
        <v>Normal</v>
      </c>
      <c r="T126" s="33" t="str">
        <f t="shared" si="6"/>
        <v>Low</v>
      </c>
      <c r="U126" s="33" t="str">
        <f t="shared" si="7"/>
        <v>Morning</v>
      </c>
      <c r="V126" s="33" t="str">
        <f t="shared" si="8"/>
        <v>Cold (20-30%)</v>
      </c>
      <c r="W126" s="33" t="str">
        <f t="shared" si="9"/>
        <v>Normal</v>
      </c>
    </row>
    <row r="127" spans="1:23" ht="17.25" thickBot="1">
      <c r="A127" s="112">
        <v>126</v>
      </c>
      <c r="B127" s="7">
        <v>40549</v>
      </c>
      <c r="C127" s="6">
        <v>1</v>
      </c>
      <c r="D127" s="6">
        <v>0</v>
      </c>
      <c r="E127" s="6">
        <v>1</v>
      </c>
      <c r="F127" s="6">
        <v>11</v>
      </c>
      <c r="G127" s="9" t="b">
        <v>0</v>
      </c>
      <c r="H127" s="6">
        <v>4</v>
      </c>
      <c r="I127" s="6">
        <v>1</v>
      </c>
      <c r="J127" s="6">
        <v>0.22</v>
      </c>
      <c r="K127">
        <v>0.2576</v>
      </c>
      <c r="L127">
        <v>0.44</v>
      </c>
      <c r="M127">
        <v>8.9599999999999999E-2</v>
      </c>
      <c r="N127">
        <v>2</v>
      </c>
      <c r="O127">
        <v>57</v>
      </c>
      <c r="P127">
        <v>59</v>
      </c>
      <c r="Q127" t="s">
        <v>122</v>
      </c>
      <c r="R127" t="s">
        <v>124</v>
      </c>
      <c r="S127" s="33" t="str">
        <f t="shared" si="5"/>
        <v>Normal</v>
      </c>
      <c r="T127" s="33" t="str">
        <f t="shared" si="6"/>
        <v>Medium</v>
      </c>
      <c r="U127" s="33" t="str">
        <f t="shared" si="7"/>
        <v>Morning</v>
      </c>
      <c r="V127" s="33" t="str">
        <f t="shared" si="8"/>
        <v>Cold (20-30%)</v>
      </c>
      <c r="W127" s="33" t="str">
        <f t="shared" si="9"/>
        <v>Normal</v>
      </c>
    </row>
    <row r="128" spans="1:23" ht="17.25" thickBot="1">
      <c r="A128" s="112">
        <v>127</v>
      </c>
      <c r="B128" s="7">
        <v>40549</v>
      </c>
      <c r="C128" s="6">
        <v>1</v>
      </c>
      <c r="D128" s="6">
        <v>0</v>
      </c>
      <c r="E128" s="6">
        <v>1</v>
      </c>
      <c r="F128" s="6">
        <v>12</v>
      </c>
      <c r="G128" s="9" t="b">
        <v>0</v>
      </c>
      <c r="H128" s="6">
        <v>4</v>
      </c>
      <c r="I128" s="6">
        <v>1</v>
      </c>
      <c r="J128" s="6">
        <v>0.26</v>
      </c>
      <c r="K128">
        <v>0.28789999999999999</v>
      </c>
      <c r="L128">
        <v>0.35</v>
      </c>
      <c r="M128">
        <v>0</v>
      </c>
      <c r="N128">
        <v>6</v>
      </c>
      <c r="O128">
        <v>78</v>
      </c>
      <c r="P128">
        <v>84</v>
      </c>
      <c r="Q128" t="s">
        <v>122</v>
      </c>
      <c r="R128" t="s">
        <v>124</v>
      </c>
      <c r="S128" s="33" t="str">
        <f t="shared" si="5"/>
        <v>Normal</v>
      </c>
      <c r="T128" s="33" t="str">
        <f t="shared" si="6"/>
        <v>Medium</v>
      </c>
      <c r="U128" s="33" t="str">
        <f t="shared" si="7"/>
        <v>Afternoon</v>
      </c>
      <c r="V128" s="33" t="str">
        <f t="shared" si="8"/>
        <v>Cold (20-30%)</v>
      </c>
      <c r="W128" s="33" t="str">
        <f t="shared" si="9"/>
        <v>Normal</v>
      </c>
    </row>
    <row r="129" spans="1:23" ht="17.25" thickBot="1">
      <c r="A129" s="112">
        <v>128</v>
      </c>
      <c r="B129" s="7">
        <v>40549</v>
      </c>
      <c r="C129" s="6">
        <v>1</v>
      </c>
      <c r="D129" s="6">
        <v>0</v>
      </c>
      <c r="E129" s="6">
        <v>1</v>
      </c>
      <c r="F129" s="6">
        <v>13</v>
      </c>
      <c r="G129" s="9" t="b">
        <v>0</v>
      </c>
      <c r="H129" s="6">
        <v>4</v>
      </c>
      <c r="I129" s="6">
        <v>1</v>
      </c>
      <c r="J129" s="6">
        <v>0.26</v>
      </c>
      <c r="K129">
        <v>0.2727</v>
      </c>
      <c r="L129">
        <v>0.35</v>
      </c>
      <c r="M129">
        <v>0.1045</v>
      </c>
      <c r="N129">
        <v>12</v>
      </c>
      <c r="O129">
        <v>55</v>
      </c>
      <c r="P129">
        <v>67</v>
      </c>
      <c r="Q129" t="s">
        <v>122</v>
      </c>
      <c r="R129" t="s">
        <v>124</v>
      </c>
      <c r="S129" s="33" t="str">
        <f t="shared" si="5"/>
        <v>Normal</v>
      </c>
      <c r="T129" s="33" t="str">
        <f t="shared" si="6"/>
        <v>Medium</v>
      </c>
      <c r="U129" s="33" t="str">
        <f t="shared" si="7"/>
        <v>Afternoon</v>
      </c>
      <c r="V129" s="33" t="str">
        <f t="shared" si="8"/>
        <v>Cold (20-30%)</v>
      </c>
      <c r="W129" s="33" t="str">
        <f t="shared" si="9"/>
        <v>Normal</v>
      </c>
    </row>
    <row r="130" spans="1:23" ht="17.25" thickBot="1">
      <c r="A130" s="112">
        <v>129</v>
      </c>
      <c r="B130" s="7">
        <v>40549</v>
      </c>
      <c r="C130" s="6">
        <v>1</v>
      </c>
      <c r="D130" s="6">
        <v>0</v>
      </c>
      <c r="E130" s="6">
        <v>1</v>
      </c>
      <c r="F130" s="6">
        <v>14</v>
      </c>
      <c r="G130" s="9" t="b">
        <v>0</v>
      </c>
      <c r="H130" s="6">
        <v>4</v>
      </c>
      <c r="I130" s="6">
        <v>1</v>
      </c>
      <c r="J130" s="6">
        <v>0.28000000000000003</v>
      </c>
      <c r="K130">
        <v>0.2727</v>
      </c>
      <c r="L130">
        <v>0.36</v>
      </c>
      <c r="M130">
        <v>0.16420000000000001</v>
      </c>
      <c r="N130">
        <v>11</v>
      </c>
      <c r="O130">
        <v>59</v>
      </c>
      <c r="P130">
        <v>70</v>
      </c>
      <c r="Q130" t="s">
        <v>122</v>
      </c>
      <c r="R130" t="s">
        <v>124</v>
      </c>
      <c r="S130" s="33" t="str">
        <f t="shared" si="5"/>
        <v>Normal</v>
      </c>
      <c r="T130" s="33" t="str">
        <f t="shared" si="6"/>
        <v>Medium</v>
      </c>
      <c r="U130" s="33" t="str">
        <f t="shared" si="7"/>
        <v>Afternoon</v>
      </c>
      <c r="V130" s="33" t="str">
        <f t="shared" si="8"/>
        <v>Cold (20-30%)</v>
      </c>
      <c r="W130" s="33" t="str">
        <f t="shared" si="9"/>
        <v>Normal</v>
      </c>
    </row>
    <row r="131" spans="1:23" ht="17.25" thickBot="1">
      <c r="A131" s="112">
        <v>130</v>
      </c>
      <c r="B131" s="7">
        <v>40549</v>
      </c>
      <c r="C131" s="6">
        <v>1</v>
      </c>
      <c r="D131" s="6">
        <v>0</v>
      </c>
      <c r="E131" s="6">
        <v>1</v>
      </c>
      <c r="F131" s="6">
        <v>15</v>
      </c>
      <c r="G131" s="9" t="b">
        <v>0</v>
      </c>
      <c r="H131" s="6">
        <v>4</v>
      </c>
      <c r="I131" s="6">
        <v>1</v>
      </c>
      <c r="J131" s="6">
        <v>0.28000000000000003</v>
      </c>
      <c r="K131">
        <v>0.2727</v>
      </c>
      <c r="L131">
        <v>0.36</v>
      </c>
      <c r="M131">
        <v>0</v>
      </c>
      <c r="N131">
        <v>8</v>
      </c>
      <c r="O131">
        <v>54</v>
      </c>
      <c r="P131">
        <v>62</v>
      </c>
      <c r="Q131" t="s">
        <v>122</v>
      </c>
      <c r="R131" t="s">
        <v>124</v>
      </c>
      <c r="S131" s="33" t="str">
        <f t="shared" ref="S131:S194" si="10">IF(OR(AND(F131&gt;=7,F131&lt;=9),AND(F131&gt;=17,F131&lt;=19)),"Rush Hour","Normal")</f>
        <v>Normal</v>
      </c>
      <c r="T131" s="33" t="str">
        <f t="shared" ref="T131:T194" si="11">IF(P131&gt;150,"High",IF(P131&gt;50,"Medium","Low"))</f>
        <v>Medium</v>
      </c>
      <c r="U131" s="33" t="str">
        <f t="shared" ref="U131:U194" si="12">IF(F131&lt;6,"Night", IF(F131&lt;12,"Morning", IF(F131&lt;18,"Afternoon","Evening")))</f>
        <v>Afternoon</v>
      </c>
      <c r="V131" s="33" t="str">
        <f t="shared" ref="V131:V194" si="13">IF(J131&lt;0.1,"Freezing (0-10%)",
 IF(J131&lt;0.2,"Very Cold (10-20%)",
 IF(J131&lt;0.3,"Cold (20-30%)",
 IF(J131&lt;0.4,"Mild (30-40%)",
 IF(J131&lt;0.5,"Warm (40-50%)",
 "Hot (50%+)")))))</f>
        <v>Cold (20-30%)</v>
      </c>
      <c r="W131" s="33" t="str">
        <f t="shared" ref="W131:W194" si="14">IF(ABS(P131-AVERAGE($P$2:$P$1001))&gt;2*STDEV($P$2:$P$1001),IF(P131&gt;AVERAGE($P$2:$P$1001),"⬆ Spike","⬇ Drop"),  "Normal")</f>
        <v>Normal</v>
      </c>
    </row>
    <row r="132" spans="1:23" ht="17.25" thickBot="1">
      <c r="A132" s="112">
        <v>131</v>
      </c>
      <c r="B132" s="7">
        <v>40549</v>
      </c>
      <c r="C132" s="6">
        <v>1</v>
      </c>
      <c r="D132" s="6">
        <v>0</v>
      </c>
      <c r="E132" s="6">
        <v>1</v>
      </c>
      <c r="F132" s="6">
        <v>16</v>
      </c>
      <c r="G132" s="9" t="b">
        <v>0</v>
      </c>
      <c r="H132" s="6">
        <v>4</v>
      </c>
      <c r="I132" s="6">
        <v>1</v>
      </c>
      <c r="J132" s="6">
        <v>0.26</v>
      </c>
      <c r="K132">
        <v>0.2576</v>
      </c>
      <c r="L132">
        <v>0.38</v>
      </c>
      <c r="M132">
        <v>0.16420000000000001</v>
      </c>
      <c r="N132">
        <v>12</v>
      </c>
      <c r="O132">
        <v>74</v>
      </c>
      <c r="P132">
        <v>86</v>
      </c>
      <c r="Q132" t="s">
        <v>122</v>
      </c>
      <c r="R132" t="s">
        <v>124</v>
      </c>
      <c r="S132" s="33" t="str">
        <f t="shared" si="10"/>
        <v>Normal</v>
      </c>
      <c r="T132" s="33" t="str">
        <f t="shared" si="11"/>
        <v>Medium</v>
      </c>
      <c r="U132" s="33" t="str">
        <f t="shared" si="12"/>
        <v>Afternoon</v>
      </c>
      <c r="V132" s="33" t="str">
        <f t="shared" si="13"/>
        <v>Cold (20-30%)</v>
      </c>
      <c r="W132" s="33" t="str">
        <f t="shared" si="14"/>
        <v>Normal</v>
      </c>
    </row>
    <row r="133" spans="1:23" ht="17.25" thickBot="1">
      <c r="A133" s="112">
        <v>132</v>
      </c>
      <c r="B133" s="7">
        <v>40549</v>
      </c>
      <c r="C133" s="6">
        <v>1</v>
      </c>
      <c r="D133" s="6">
        <v>0</v>
      </c>
      <c r="E133" s="6">
        <v>1</v>
      </c>
      <c r="F133" s="6">
        <v>17</v>
      </c>
      <c r="G133" s="9" t="b">
        <v>0</v>
      </c>
      <c r="H133" s="6">
        <v>4</v>
      </c>
      <c r="I133" s="6">
        <v>1</v>
      </c>
      <c r="J133" s="6">
        <v>0.22</v>
      </c>
      <c r="K133">
        <v>0.2273</v>
      </c>
      <c r="L133">
        <v>0.51</v>
      </c>
      <c r="M133">
        <v>0.16420000000000001</v>
      </c>
      <c r="N133">
        <v>9</v>
      </c>
      <c r="O133">
        <v>163</v>
      </c>
      <c r="P133">
        <v>172</v>
      </c>
      <c r="Q133" t="s">
        <v>122</v>
      </c>
      <c r="R133" t="s">
        <v>124</v>
      </c>
      <c r="S133" s="33" t="str">
        <f t="shared" si="10"/>
        <v>Rush Hour</v>
      </c>
      <c r="T133" s="33" t="str">
        <f t="shared" si="11"/>
        <v>High</v>
      </c>
      <c r="U133" s="33" t="str">
        <f t="shared" si="12"/>
        <v>Afternoon</v>
      </c>
      <c r="V133" s="33" t="str">
        <f t="shared" si="13"/>
        <v>Cold (20-30%)</v>
      </c>
      <c r="W133" s="33" t="str">
        <f t="shared" si="14"/>
        <v>⬆ Spike</v>
      </c>
    </row>
    <row r="134" spans="1:23" ht="17.25" thickBot="1">
      <c r="A134" s="112">
        <v>133</v>
      </c>
      <c r="B134" s="7">
        <v>40549</v>
      </c>
      <c r="C134" s="6">
        <v>1</v>
      </c>
      <c r="D134" s="6">
        <v>0</v>
      </c>
      <c r="E134" s="6">
        <v>1</v>
      </c>
      <c r="F134" s="6">
        <v>18</v>
      </c>
      <c r="G134" s="9" t="b">
        <v>0</v>
      </c>
      <c r="H134" s="6">
        <v>4</v>
      </c>
      <c r="I134" s="6">
        <v>1</v>
      </c>
      <c r="J134" s="6">
        <v>0.22</v>
      </c>
      <c r="K134">
        <v>0.2273</v>
      </c>
      <c r="L134">
        <v>0.51</v>
      </c>
      <c r="M134">
        <v>0.1343</v>
      </c>
      <c r="N134">
        <v>5</v>
      </c>
      <c r="O134">
        <v>158</v>
      </c>
      <c r="P134">
        <v>163</v>
      </c>
      <c r="Q134" t="s">
        <v>122</v>
      </c>
      <c r="R134" t="s">
        <v>124</v>
      </c>
      <c r="S134" s="33" t="str">
        <f t="shared" si="10"/>
        <v>Rush Hour</v>
      </c>
      <c r="T134" s="33" t="str">
        <f t="shared" si="11"/>
        <v>High</v>
      </c>
      <c r="U134" s="33" t="str">
        <f t="shared" si="12"/>
        <v>Evening</v>
      </c>
      <c r="V134" s="33" t="str">
        <f t="shared" si="13"/>
        <v>Cold (20-30%)</v>
      </c>
      <c r="W134" s="33" t="str">
        <f t="shared" si="14"/>
        <v>⬆ Spike</v>
      </c>
    </row>
    <row r="135" spans="1:23" ht="17.25" thickBot="1">
      <c r="A135" s="112">
        <v>134</v>
      </c>
      <c r="B135" s="7">
        <v>40549</v>
      </c>
      <c r="C135" s="6">
        <v>1</v>
      </c>
      <c r="D135" s="6">
        <v>0</v>
      </c>
      <c r="E135" s="6">
        <v>1</v>
      </c>
      <c r="F135" s="6">
        <v>19</v>
      </c>
      <c r="G135" s="9" t="b">
        <v>0</v>
      </c>
      <c r="H135" s="6">
        <v>4</v>
      </c>
      <c r="I135" s="6">
        <v>1</v>
      </c>
      <c r="J135" s="6">
        <v>0.22</v>
      </c>
      <c r="K135">
        <v>0.2576</v>
      </c>
      <c r="L135">
        <v>0.55000000000000004</v>
      </c>
      <c r="M135">
        <v>8.9599999999999999E-2</v>
      </c>
      <c r="N135">
        <v>3</v>
      </c>
      <c r="O135">
        <v>109</v>
      </c>
      <c r="P135">
        <v>112</v>
      </c>
      <c r="Q135" t="s">
        <v>122</v>
      </c>
      <c r="R135" t="s">
        <v>124</v>
      </c>
      <c r="S135" s="33" t="str">
        <f t="shared" si="10"/>
        <v>Rush Hour</v>
      </c>
      <c r="T135" s="33" t="str">
        <f t="shared" si="11"/>
        <v>Medium</v>
      </c>
      <c r="U135" s="33" t="str">
        <f t="shared" si="12"/>
        <v>Evening</v>
      </c>
      <c r="V135" s="33" t="str">
        <f t="shared" si="13"/>
        <v>Cold (20-30%)</v>
      </c>
      <c r="W135" s="33" t="str">
        <f t="shared" si="14"/>
        <v>Normal</v>
      </c>
    </row>
    <row r="136" spans="1:23" ht="17.25" thickBot="1">
      <c r="A136" s="112">
        <v>135</v>
      </c>
      <c r="B136" s="7">
        <v>40549</v>
      </c>
      <c r="C136" s="6">
        <v>1</v>
      </c>
      <c r="D136" s="6">
        <v>0</v>
      </c>
      <c r="E136" s="6">
        <v>1</v>
      </c>
      <c r="F136" s="6">
        <v>20</v>
      </c>
      <c r="G136" s="9" t="b">
        <v>0</v>
      </c>
      <c r="H136" s="6">
        <v>4</v>
      </c>
      <c r="I136" s="6">
        <v>1</v>
      </c>
      <c r="J136" s="6">
        <v>0.2</v>
      </c>
      <c r="K136">
        <v>0.21210000000000001</v>
      </c>
      <c r="L136">
        <v>0.51</v>
      </c>
      <c r="M136">
        <v>0.16420000000000001</v>
      </c>
      <c r="N136">
        <v>3</v>
      </c>
      <c r="O136">
        <v>66</v>
      </c>
      <c r="P136">
        <v>69</v>
      </c>
      <c r="Q136" t="s">
        <v>122</v>
      </c>
      <c r="R136" t="s">
        <v>124</v>
      </c>
      <c r="S136" s="33" t="str">
        <f t="shared" si="10"/>
        <v>Normal</v>
      </c>
      <c r="T136" s="33" t="str">
        <f t="shared" si="11"/>
        <v>Medium</v>
      </c>
      <c r="U136" s="33" t="str">
        <f t="shared" si="12"/>
        <v>Evening</v>
      </c>
      <c r="V136" s="33" t="str">
        <f t="shared" si="13"/>
        <v>Cold (20-30%)</v>
      </c>
      <c r="W136" s="33" t="str">
        <f t="shared" si="14"/>
        <v>Normal</v>
      </c>
    </row>
    <row r="137" spans="1:23" ht="17.25" thickBot="1">
      <c r="A137" s="112">
        <v>136</v>
      </c>
      <c r="B137" s="7">
        <v>40549</v>
      </c>
      <c r="C137" s="6">
        <v>1</v>
      </c>
      <c r="D137" s="6">
        <v>0</v>
      </c>
      <c r="E137" s="6">
        <v>1</v>
      </c>
      <c r="F137" s="6">
        <v>21</v>
      </c>
      <c r="G137" s="9" t="b">
        <v>0</v>
      </c>
      <c r="H137" s="6">
        <v>4</v>
      </c>
      <c r="I137" s="6">
        <v>2</v>
      </c>
      <c r="J137" s="6">
        <v>0.22</v>
      </c>
      <c r="K137">
        <v>0.21210000000000001</v>
      </c>
      <c r="L137">
        <v>0.55000000000000004</v>
      </c>
      <c r="M137">
        <v>0.22389999999999999</v>
      </c>
      <c r="N137">
        <v>0</v>
      </c>
      <c r="O137">
        <v>48</v>
      </c>
      <c r="P137">
        <v>48</v>
      </c>
      <c r="Q137" t="s">
        <v>122</v>
      </c>
      <c r="R137" t="s">
        <v>125</v>
      </c>
      <c r="S137" s="33" t="str">
        <f t="shared" si="10"/>
        <v>Normal</v>
      </c>
      <c r="T137" s="33" t="str">
        <f t="shared" si="11"/>
        <v>Low</v>
      </c>
      <c r="U137" s="33" t="str">
        <f t="shared" si="12"/>
        <v>Evening</v>
      </c>
      <c r="V137" s="33" t="str">
        <f t="shared" si="13"/>
        <v>Cold (20-30%)</v>
      </c>
      <c r="W137" s="33" t="str">
        <f t="shared" si="14"/>
        <v>Normal</v>
      </c>
    </row>
    <row r="138" spans="1:23" ht="17.25" thickBot="1">
      <c r="A138" s="112">
        <v>137</v>
      </c>
      <c r="B138" s="7">
        <v>40549</v>
      </c>
      <c r="C138" s="6">
        <v>1</v>
      </c>
      <c r="D138" s="6">
        <v>0</v>
      </c>
      <c r="E138" s="6">
        <v>1</v>
      </c>
      <c r="F138" s="6">
        <v>22</v>
      </c>
      <c r="G138" s="9" t="b">
        <v>0</v>
      </c>
      <c r="H138" s="6">
        <v>4</v>
      </c>
      <c r="I138" s="6">
        <v>2</v>
      </c>
      <c r="J138" s="6">
        <v>0.22</v>
      </c>
      <c r="K138">
        <v>0.21210000000000001</v>
      </c>
      <c r="L138">
        <v>0.51</v>
      </c>
      <c r="M138">
        <v>0.28360000000000002</v>
      </c>
      <c r="N138">
        <v>1</v>
      </c>
      <c r="O138">
        <v>51</v>
      </c>
      <c r="P138">
        <v>52</v>
      </c>
      <c r="Q138" t="s">
        <v>122</v>
      </c>
      <c r="R138" t="s">
        <v>125</v>
      </c>
      <c r="S138" s="33" t="str">
        <f t="shared" si="10"/>
        <v>Normal</v>
      </c>
      <c r="T138" s="33" t="str">
        <f t="shared" si="11"/>
        <v>Medium</v>
      </c>
      <c r="U138" s="33" t="str">
        <f t="shared" si="12"/>
        <v>Evening</v>
      </c>
      <c r="V138" s="33" t="str">
        <f t="shared" si="13"/>
        <v>Cold (20-30%)</v>
      </c>
      <c r="W138" s="33" t="str">
        <f t="shared" si="14"/>
        <v>Normal</v>
      </c>
    </row>
    <row r="139" spans="1:23" ht="17.25" thickBot="1">
      <c r="A139" s="112">
        <v>138</v>
      </c>
      <c r="B139" s="7">
        <v>40549</v>
      </c>
      <c r="C139" s="6">
        <v>1</v>
      </c>
      <c r="D139" s="6">
        <v>0</v>
      </c>
      <c r="E139" s="6">
        <v>1</v>
      </c>
      <c r="F139" s="6">
        <v>23</v>
      </c>
      <c r="G139" s="9" t="b">
        <v>0</v>
      </c>
      <c r="H139" s="6">
        <v>4</v>
      </c>
      <c r="I139" s="6">
        <v>2</v>
      </c>
      <c r="J139" s="6">
        <v>0.2</v>
      </c>
      <c r="K139">
        <v>0.19700000000000001</v>
      </c>
      <c r="L139">
        <v>0.59</v>
      </c>
      <c r="M139">
        <v>0.19400000000000001</v>
      </c>
      <c r="N139">
        <v>4</v>
      </c>
      <c r="O139">
        <v>19</v>
      </c>
      <c r="P139">
        <v>23</v>
      </c>
      <c r="Q139" t="s">
        <v>122</v>
      </c>
      <c r="R139" t="s">
        <v>125</v>
      </c>
      <c r="S139" s="33" t="str">
        <f t="shared" si="10"/>
        <v>Normal</v>
      </c>
      <c r="T139" s="33" t="str">
        <f t="shared" si="11"/>
        <v>Low</v>
      </c>
      <c r="U139" s="33" t="str">
        <f t="shared" si="12"/>
        <v>Evening</v>
      </c>
      <c r="V139" s="33" t="str">
        <f t="shared" si="13"/>
        <v>Cold (20-30%)</v>
      </c>
      <c r="W139" s="33" t="str">
        <f t="shared" si="14"/>
        <v>Normal</v>
      </c>
    </row>
    <row r="140" spans="1:23" ht="17.25" thickBot="1">
      <c r="A140" s="112">
        <v>139</v>
      </c>
      <c r="B140" s="7">
        <v>40550</v>
      </c>
      <c r="C140" s="6">
        <v>1</v>
      </c>
      <c r="D140" s="6">
        <v>0</v>
      </c>
      <c r="E140" s="6">
        <v>1</v>
      </c>
      <c r="F140" s="6">
        <v>0</v>
      </c>
      <c r="G140" s="9" t="b">
        <v>0</v>
      </c>
      <c r="H140" s="6">
        <v>5</v>
      </c>
      <c r="I140" s="6">
        <v>2</v>
      </c>
      <c r="J140" s="6">
        <v>0.2</v>
      </c>
      <c r="K140">
        <v>0.19700000000000001</v>
      </c>
      <c r="L140">
        <v>0.64</v>
      </c>
      <c r="M140">
        <v>0.19400000000000001</v>
      </c>
      <c r="N140">
        <v>4</v>
      </c>
      <c r="O140">
        <v>13</v>
      </c>
      <c r="P140">
        <v>17</v>
      </c>
      <c r="Q140" t="s">
        <v>30</v>
      </c>
      <c r="R140" t="s">
        <v>125</v>
      </c>
      <c r="S140" s="33" t="str">
        <f t="shared" si="10"/>
        <v>Normal</v>
      </c>
      <c r="T140" s="33" t="str">
        <f t="shared" si="11"/>
        <v>Low</v>
      </c>
      <c r="U140" s="33" t="str">
        <f t="shared" si="12"/>
        <v>Night</v>
      </c>
      <c r="V140" s="33" t="str">
        <f t="shared" si="13"/>
        <v>Cold (20-30%)</v>
      </c>
      <c r="W140" s="33" t="str">
        <f t="shared" si="14"/>
        <v>Normal</v>
      </c>
    </row>
    <row r="141" spans="1:23" ht="17.25" thickBot="1">
      <c r="A141" s="112">
        <v>140</v>
      </c>
      <c r="B141" s="7">
        <v>40550</v>
      </c>
      <c r="C141" s="6">
        <v>1</v>
      </c>
      <c r="D141" s="6">
        <v>0</v>
      </c>
      <c r="E141" s="6">
        <v>1</v>
      </c>
      <c r="F141" s="6">
        <v>1</v>
      </c>
      <c r="G141" s="9" t="b">
        <v>0</v>
      </c>
      <c r="H141" s="6">
        <v>5</v>
      </c>
      <c r="I141" s="6">
        <v>2</v>
      </c>
      <c r="J141" s="6">
        <v>0.2</v>
      </c>
      <c r="K141">
        <v>0.19700000000000001</v>
      </c>
      <c r="L141">
        <v>0.69</v>
      </c>
      <c r="M141">
        <v>0.22389999999999999</v>
      </c>
      <c r="N141">
        <v>2</v>
      </c>
      <c r="O141">
        <v>5</v>
      </c>
      <c r="P141">
        <v>7</v>
      </c>
      <c r="Q141" t="s">
        <v>30</v>
      </c>
      <c r="R141" t="s">
        <v>125</v>
      </c>
      <c r="S141" s="33" t="str">
        <f t="shared" si="10"/>
        <v>Normal</v>
      </c>
      <c r="T141" s="33" t="str">
        <f t="shared" si="11"/>
        <v>Low</v>
      </c>
      <c r="U141" s="33" t="str">
        <f t="shared" si="12"/>
        <v>Night</v>
      </c>
      <c r="V141" s="33" t="str">
        <f t="shared" si="13"/>
        <v>Cold (20-30%)</v>
      </c>
      <c r="W141" s="33" t="str">
        <f t="shared" si="14"/>
        <v>Normal</v>
      </c>
    </row>
    <row r="142" spans="1:23" ht="17.25" thickBot="1">
      <c r="A142" s="112">
        <v>141</v>
      </c>
      <c r="B142" s="7">
        <v>40550</v>
      </c>
      <c r="C142" s="6">
        <v>1</v>
      </c>
      <c r="D142" s="6">
        <v>0</v>
      </c>
      <c r="E142" s="6">
        <v>1</v>
      </c>
      <c r="F142" s="6">
        <v>2</v>
      </c>
      <c r="G142" s="9" t="b">
        <v>0</v>
      </c>
      <c r="H142" s="6">
        <v>5</v>
      </c>
      <c r="I142" s="6">
        <v>2</v>
      </c>
      <c r="J142" s="6">
        <v>0.2</v>
      </c>
      <c r="K142">
        <v>0.19700000000000001</v>
      </c>
      <c r="L142">
        <v>0.69</v>
      </c>
      <c r="M142">
        <v>0.22389999999999999</v>
      </c>
      <c r="N142">
        <v>0</v>
      </c>
      <c r="O142">
        <v>1</v>
      </c>
      <c r="P142">
        <v>1</v>
      </c>
      <c r="Q142" t="s">
        <v>30</v>
      </c>
      <c r="R142" t="s">
        <v>125</v>
      </c>
      <c r="S142" s="33" t="str">
        <f t="shared" si="10"/>
        <v>Normal</v>
      </c>
      <c r="T142" s="33" t="str">
        <f t="shared" si="11"/>
        <v>Low</v>
      </c>
      <c r="U142" s="33" t="str">
        <f t="shared" si="12"/>
        <v>Night</v>
      </c>
      <c r="V142" s="33" t="str">
        <f t="shared" si="13"/>
        <v>Cold (20-30%)</v>
      </c>
      <c r="W142" s="33" t="str">
        <f t="shared" si="14"/>
        <v>Normal</v>
      </c>
    </row>
    <row r="143" spans="1:23" ht="17.25" thickBot="1">
      <c r="A143" s="112">
        <v>142</v>
      </c>
      <c r="B143" s="7">
        <v>40550</v>
      </c>
      <c r="C143" s="6">
        <v>1</v>
      </c>
      <c r="D143" s="6">
        <v>0</v>
      </c>
      <c r="E143" s="6">
        <v>1</v>
      </c>
      <c r="F143" s="6">
        <v>4</v>
      </c>
      <c r="G143" s="9" t="b">
        <v>0</v>
      </c>
      <c r="H143" s="6">
        <v>5</v>
      </c>
      <c r="I143" s="6">
        <v>2</v>
      </c>
      <c r="J143" s="6">
        <v>0.2</v>
      </c>
      <c r="K143">
        <v>0.21210000000000001</v>
      </c>
      <c r="L143">
        <v>0.69</v>
      </c>
      <c r="M143">
        <v>0.1343</v>
      </c>
      <c r="N143">
        <v>0</v>
      </c>
      <c r="O143">
        <v>1</v>
      </c>
      <c r="P143">
        <v>1</v>
      </c>
      <c r="Q143" t="s">
        <v>30</v>
      </c>
      <c r="R143" t="s">
        <v>125</v>
      </c>
      <c r="S143" s="33" t="str">
        <f t="shared" si="10"/>
        <v>Normal</v>
      </c>
      <c r="T143" s="33" t="str">
        <f t="shared" si="11"/>
        <v>Low</v>
      </c>
      <c r="U143" s="33" t="str">
        <f t="shared" si="12"/>
        <v>Night</v>
      </c>
      <c r="V143" s="33" t="str">
        <f t="shared" si="13"/>
        <v>Cold (20-30%)</v>
      </c>
      <c r="W143" s="33" t="str">
        <f t="shared" si="14"/>
        <v>Normal</v>
      </c>
    </row>
    <row r="144" spans="1:23" ht="17.25" thickBot="1">
      <c r="A144" s="112">
        <v>143</v>
      </c>
      <c r="B144" s="7">
        <v>40550</v>
      </c>
      <c r="C144" s="6">
        <v>1</v>
      </c>
      <c r="D144" s="6">
        <v>0</v>
      </c>
      <c r="E144" s="6">
        <v>1</v>
      </c>
      <c r="F144" s="6">
        <v>5</v>
      </c>
      <c r="G144" s="9" t="b">
        <v>0</v>
      </c>
      <c r="H144" s="6">
        <v>5</v>
      </c>
      <c r="I144" s="6">
        <v>3</v>
      </c>
      <c r="J144" s="6">
        <v>0.22</v>
      </c>
      <c r="K144">
        <v>0.2727</v>
      </c>
      <c r="L144">
        <v>0.55000000000000004</v>
      </c>
      <c r="M144">
        <v>0</v>
      </c>
      <c r="N144">
        <v>0</v>
      </c>
      <c r="O144">
        <v>5</v>
      </c>
      <c r="P144">
        <v>5</v>
      </c>
      <c r="Q144" t="s">
        <v>30</v>
      </c>
      <c r="R144" t="s">
        <v>24</v>
      </c>
      <c r="S144" s="33" t="str">
        <f t="shared" si="10"/>
        <v>Normal</v>
      </c>
      <c r="T144" s="33" t="str">
        <f t="shared" si="11"/>
        <v>Low</v>
      </c>
      <c r="U144" s="33" t="str">
        <f t="shared" si="12"/>
        <v>Night</v>
      </c>
      <c r="V144" s="33" t="str">
        <f t="shared" si="13"/>
        <v>Cold (20-30%)</v>
      </c>
      <c r="W144" s="33" t="str">
        <f t="shared" si="14"/>
        <v>Normal</v>
      </c>
    </row>
    <row r="145" spans="1:23" ht="17.25" thickBot="1">
      <c r="A145" s="112">
        <v>144</v>
      </c>
      <c r="B145" s="7">
        <v>40550</v>
      </c>
      <c r="C145" s="6">
        <v>1</v>
      </c>
      <c r="D145" s="6">
        <v>0</v>
      </c>
      <c r="E145" s="6">
        <v>1</v>
      </c>
      <c r="F145" s="6">
        <v>6</v>
      </c>
      <c r="G145" s="9" t="b">
        <v>0</v>
      </c>
      <c r="H145" s="6">
        <v>5</v>
      </c>
      <c r="I145" s="6">
        <v>2</v>
      </c>
      <c r="J145" s="6">
        <v>0.2</v>
      </c>
      <c r="K145">
        <v>0.2576</v>
      </c>
      <c r="L145">
        <v>0.69</v>
      </c>
      <c r="M145">
        <v>0</v>
      </c>
      <c r="N145">
        <v>8</v>
      </c>
      <c r="O145">
        <v>26</v>
      </c>
      <c r="P145">
        <v>34</v>
      </c>
      <c r="Q145" t="s">
        <v>30</v>
      </c>
      <c r="R145" t="s">
        <v>125</v>
      </c>
      <c r="S145" s="33" t="str">
        <f t="shared" si="10"/>
        <v>Normal</v>
      </c>
      <c r="T145" s="33" t="str">
        <f t="shared" si="11"/>
        <v>Low</v>
      </c>
      <c r="U145" s="33" t="str">
        <f t="shared" si="12"/>
        <v>Morning</v>
      </c>
      <c r="V145" s="33" t="str">
        <f t="shared" si="13"/>
        <v>Cold (20-30%)</v>
      </c>
      <c r="W145" s="33" t="str">
        <f t="shared" si="14"/>
        <v>Normal</v>
      </c>
    </row>
    <row r="146" spans="1:23" ht="17.25" thickBot="1">
      <c r="A146" s="112">
        <v>145</v>
      </c>
      <c r="B146" s="7">
        <v>40550</v>
      </c>
      <c r="C146" s="6">
        <v>1</v>
      </c>
      <c r="D146" s="6">
        <v>0</v>
      </c>
      <c r="E146" s="6">
        <v>1</v>
      </c>
      <c r="F146" s="6">
        <v>7</v>
      </c>
      <c r="G146" s="9" t="b">
        <v>0</v>
      </c>
      <c r="H146" s="6">
        <v>5</v>
      </c>
      <c r="I146" s="6">
        <v>1</v>
      </c>
      <c r="J146" s="6">
        <v>0.2</v>
      </c>
      <c r="K146">
        <v>0.21210000000000001</v>
      </c>
      <c r="L146">
        <v>0.69</v>
      </c>
      <c r="M146">
        <v>0.1343</v>
      </c>
      <c r="N146">
        <v>8</v>
      </c>
      <c r="O146">
        <v>76</v>
      </c>
      <c r="P146">
        <v>84</v>
      </c>
      <c r="Q146" t="s">
        <v>30</v>
      </c>
      <c r="R146" t="s">
        <v>124</v>
      </c>
      <c r="S146" s="33" t="str">
        <f t="shared" si="10"/>
        <v>Rush Hour</v>
      </c>
      <c r="T146" s="33" t="str">
        <f t="shared" si="11"/>
        <v>Medium</v>
      </c>
      <c r="U146" s="33" t="str">
        <f t="shared" si="12"/>
        <v>Morning</v>
      </c>
      <c r="V146" s="33" t="str">
        <f t="shared" si="13"/>
        <v>Cold (20-30%)</v>
      </c>
      <c r="W146" s="33" t="str">
        <f t="shared" si="14"/>
        <v>Normal</v>
      </c>
    </row>
    <row r="147" spans="1:23" ht="17.25" thickBot="1">
      <c r="A147" s="112">
        <v>146</v>
      </c>
      <c r="B147" s="7">
        <v>40550</v>
      </c>
      <c r="C147" s="6">
        <v>1</v>
      </c>
      <c r="D147" s="6">
        <v>0</v>
      </c>
      <c r="E147" s="6">
        <v>1</v>
      </c>
      <c r="F147" s="6">
        <v>8</v>
      </c>
      <c r="G147" s="9" t="b">
        <v>0</v>
      </c>
      <c r="H147" s="6">
        <v>5</v>
      </c>
      <c r="I147" s="6">
        <v>1</v>
      </c>
      <c r="J147" s="6">
        <v>0.2</v>
      </c>
      <c r="K147">
        <v>0.19700000000000001</v>
      </c>
      <c r="L147">
        <v>0.51</v>
      </c>
      <c r="M147">
        <v>0.25369999999999998</v>
      </c>
      <c r="N147">
        <v>20</v>
      </c>
      <c r="O147">
        <v>190</v>
      </c>
      <c r="P147">
        <v>210</v>
      </c>
      <c r="Q147" t="s">
        <v>30</v>
      </c>
      <c r="R147" t="s">
        <v>124</v>
      </c>
      <c r="S147" s="33" t="str">
        <f t="shared" si="10"/>
        <v>Rush Hour</v>
      </c>
      <c r="T147" s="33" t="str">
        <f t="shared" si="11"/>
        <v>High</v>
      </c>
      <c r="U147" s="33" t="str">
        <f t="shared" si="12"/>
        <v>Morning</v>
      </c>
      <c r="V147" s="33" t="str">
        <f t="shared" si="13"/>
        <v>Cold (20-30%)</v>
      </c>
      <c r="W147" s="33" t="str">
        <f t="shared" si="14"/>
        <v>⬆ Spike</v>
      </c>
    </row>
    <row r="148" spans="1:23" ht="17.25" thickBot="1">
      <c r="A148" s="112">
        <v>147</v>
      </c>
      <c r="B148" s="7">
        <v>40550</v>
      </c>
      <c r="C148" s="6">
        <v>1</v>
      </c>
      <c r="D148" s="6">
        <v>0</v>
      </c>
      <c r="E148" s="6">
        <v>1</v>
      </c>
      <c r="F148" s="6">
        <v>9</v>
      </c>
      <c r="G148" s="9" t="b">
        <v>0</v>
      </c>
      <c r="H148" s="6">
        <v>5</v>
      </c>
      <c r="I148" s="6">
        <v>1</v>
      </c>
      <c r="J148" s="6">
        <v>0.2</v>
      </c>
      <c r="K148">
        <v>0.18179999999999999</v>
      </c>
      <c r="L148">
        <v>0.47</v>
      </c>
      <c r="M148">
        <v>0.29849999999999999</v>
      </c>
      <c r="N148">
        <v>9</v>
      </c>
      <c r="O148">
        <v>125</v>
      </c>
      <c r="P148">
        <v>134</v>
      </c>
      <c r="Q148" t="s">
        <v>30</v>
      </c>
      <c r="R148" t="s">
        <v>124</v>
      </c>
      <c r="S148" s="33" t="str">
        <f t="shared" si="10"/>
        <v>Rush Hour</v>
      </c>
      <c r="T148" s="33" t="str">
        <f t="shared" si="11"/>
        <v>Medium</v>
      </c>
      <c r="U148" s="33" t="str">
        <f t="shared" si="12"/>
        <v>Morning</v>
      </c>
      <c r="V148" s="33" t="str">
        <f t="shared" si="13"/>
        <v>Cold (20-30%)</v>
      </c>
      <c r="W148" s="33" t="str">
        <f t="shared" si="14"/>
        <v>Normal</v>
      </c>
    </row>
    <row r="149" spans="1:23" ht="17.25" thickBot="1">
      <c r="A149" s="112">
        <v>148</v>
      </c>
      <c r="B149" s="7">
        <v>40550</v>
      </c>
      <c r="C149" s="6">
        <v>1</v>
      </c>
      <c r="D149" s="6">
        <v>0</v>
      </c>
      <c r="E149" s="6">
        <v>1</v>
      </c>
      <c r="F149" s="6">
        <v>10</v>
      </c>
      <c r="G149" s="9" t="b">
        <v>0</v>
      </c>
      <c r="H149" s="6">
        <v>5</v>
      </c>
      <c r="I149" s="6">
        <v>1</v>
      </c>
      <c r="J149" s="6">
        <v>0.22</v>
      </c>
      <c r="K149">
        <v>0.19700000000000001</v>
      </c>
      <c r="L149">
        <v>0.37</v>
      </c>
      <c r="M149">
        <v>0.32840000000000003</v>
      </c>
      <c r="N149">
        <v>16</v>
      </c>
      <c r="O149">
        <v>47</v>
      </c>
      <c r="P149">
        <v>63</v>
      </c>
      <c r="Q149" t="s">
        <v>30</v>
      </c>
      <c r="R149" t="s">
        <v>124</v>
      </c>
      <c r="S149" s="33" t="str">
        <f t="shared" si="10"/>
        <v>Normal</v>
      </c>
      <c r="T149" s="33" t="str">
        <f t="shared" si="11"/>
        <v>Medium</v>
      </c>
      <c r="U149" s="33" t="str">
        <f t="shared" si="12"/>
        <v>Morning</v>
      </c>
      <c r="V149" s="33" t="str">
        <f t="shared" si="13"/>
        <v>Cold (20-30%)</v>
      </c>
      <c r="W149" s="33" t="str">
        <f t="shared" si="14"/>
        <v>Normal</v>
      </c>
    </row>
    <row r="150" spans="1:23" ht="17.25" thickBot="1">
      <c r="A150" s="112">
        <v>149</v>
      </c>
      <c r="B150" s="7">
        <v>40550</v>
      </c>
      <c r="C150" s="6">
        <v>1</v>
      </c>
      <c r="D150" s="6">
        <v>0</v>
      </c>
      <c r="E150" s="6">
        <v>1</v>
      </c>
      <c r="F150" s="6">
        <v>11</v>
      </c>
      <c r="G150" s="9" t="b">
        <v>0</v>
      </c>
      <c r="H150" s="6">
        <v>5</v>
      </c>
      <c r="I150" s="6">
        <v>2</v>
      </c>
      <c r="J150" s="6">
        <v>0.2</v>
      </c>
      <c r="K150">
        <v>0.19700000000000001</v>
      </c>
      <c r="L150">
        <v>0.4</v>
      </c>
      <c r="M150">
        <v>0.22389999999999999</v>
      </c>
      <c r="N150">
        <v>19</v>
      </c>
      <c r="O150">
        <v>48</v>
      </c>
      <c r="P150">
        <v>67</v>
      </c>
      <c r="Q150" t="s">
        <v>30</v>
      </c>
      <c r="R150" t="s">
        <v>125</v>
      </c>
      <c r="S150" s="33" t="str">
        <f t="shared" si="10"/>
        <v>Normal</v>
      </c>
      <c r="T150" s="33" t="str">
        <f t="shared" si="11"/>
        <v>Medium</v>
      </c>
      <c r="U150" s="33" t="str">
        <f t="shared" si="12"/>
        <v>Morning</v>
      </c>
      <c r="V150" s="33" t="str">
        <f t="shared" si="13"/>
        <v>Cold (20-30%)</v>
      </c>
      <c r="W150" s="33" t="str">
        <f t="shared" si="14"/>
        <v>Normal</v>
      </c>
    </row>
    <row r="151" spans="1:23" ht="17.25" thickBot="1">
      <c r="A151" s="112">
        <v>150</v>
      </c>
      <c r="B151" s="7">
        <v>40550</v>
      </c>
      <c r="C151" s="6">
        <v>1</v>
      </c>
      <c r="D151" s="6">
        <v>0</v>
      </c>
      <c r="E151" s="6">
        <v>1</v>
      </c>
      <c r="F151" s="6">
        <v>12</v>
      </c>
      <c r="G151" s="9" t="b">
        <v>0</v>
      </c>
      <c r="H151" s="6">
        <v>5</v>
      </c>
      <c r="I151" s="6">
        <v>2</v>
      </c>
      <c r="J151" s="6">
        <v>0.2</v>
      </c>
      <c r="K151">
        <v>0.19700000000000001</v>
      </c>
      <c r="L151">
        <v>0.37</v>
      </c>
      <c r="M151">
        <v>0.25369999999999998</v>
      </c>
      <c r="N151">
        <v>9</v>
      </c>
      <c r="O151">
        <v>50</v>
      </c>
      <c r="P151">
        <v>59</v>
      </c>
      <c r="Q151" t="s">
        <v>30</v>
      </c>
      <c r="R151" t="s">
        <v>125</v>
      </c>
      <c r="S151" s="33" t="str">
        <f t="shared" si="10"/>
        <v>Normal</v>
      </c>
      <c r="T151" s="33" t="str">
        <f t="shared" si="11"/>
        <v>Medium</v>
      </c>
      <c r="U151" s="33" t="str">
        <f t="shared" si="12"/>
        <v>Afternoon</v>
      </c>
      <c r="V151" s="33" t="str">
        <f t="shared" si="13"/>
        <v>Cold (20-30%)</v>
      </c>
      <c r="W151" s="33" t="str">
        <f t="shared" si="14"/>
        <v>Normal</v>
      </c>
    </row>
    <row r="152" spans="1:23" ht="17.25" thickBot="1">
      <c r="A152" s="112">
        <v>151</v>
      </c>
      <c r="B152" s="7">
        <v>40550</v>
      </c>
      <c r="C152" s="6">
        <v>1</v>
      </c>
      <c r="D152" s="6">
        <v>0</v>
      </c>
      <c r="E152" s="6">
        <v>1</v>
      </c>
      <c r="F152" s="6">
        <v>13</v>
      </c>
      <c r="G152" s="9" t="b">
        <v>0</v>
      </c>
      <c r="H152" s="6">
        <v>5</v>
      </c>
      <c r="I152" s="6">
        <v>2</v>
      </c>
      <c r="J152" s="6">
        <v>0.2</v>
      </c>
      <c r="K152">
        <v>0.18179999999999999</v>
      </c>
      <c r="L152">
        <v>0.37</v>
      </c>
      <c r="M152">
        <v>0.28360000000000002</v>
      </c>
      <c r="N152">
        <v>9</v>
      </c>
      <c r="O152">
        <v>64</v>
      </c>
      <c r="P152">
        <v>73</v>
      </c>
      <c r="Q152" t="s">
        <v>30</v>
      </c>
      <c r="R152" t="s">
        <v>125</v>
      </c>
      <c r="S152" s="33" t="str">
        <f t="shared" si="10"/>
        <v>Normal</v>
      </c>
      <c r="T152" s="33" t="str">
        <f t="shared" si="11"/>
        <v>Medium</v>
      </c>
      <c r="U152" s="33" t="str">
        <f t="shared" si="12"/>
        <v>Afternoon</v>
      </c>
      <c r="V152" s="33" t="str">
        <f t="shared" si="13"/>
        <v>Cold (20-30%)</v>
      </c>
      <c r="W152" s="33" t="str">
        <f t="shared" si="14"/>
        <v>Normal</v>
      </c>
    </row>
    <row r="153" spans="1:23" ht="17.25" thickBot="1">
      <c r="A153" s="112">
        <v>152</v>
      </c>
      <c r="B153" s="7">
        <v>40550</v>
      </c>
      <c r="C153" s="6">
        <v>1</v>
      </c>
      <c r="D153" s="6">
        <v>0</v>
      </c>
      <c r="E153" s="6">
        <v>1</v>
      </c>
      <c r="F153" s="6">
        <v>14</v>
      </c>
      <c r="G153" s="9" t="b">
        <v>0</v>
      </c>
      <c r="H153" s="6">
        <v>5</v>
      </c>
      <c r="I153" s="6">
        <v>2</v>
      </c>
      <c r="J153" s="6">
        <v>0.2</v>
      </c>
      <c r="K153">
        <v>0.19700000000000001</v>
      </c>
      <c r="L153">
        <v>0.4</v>
      </c>
      <c r="M153">
        <v>0.25369999999999998</v>
      </c>
      <c r="N153">
        <v>7</v>
      </c>
      <c r="O153">
        <v>43</v>
      </c>
      <c r="P153">
        <v>50</v>
      </c>
      <c r="Q153" t="s">
        <v>30</v>
      </c>
      <c r="R153" t="s">
        <v>125</v>
      </c>
      <c r="S153" s="33" t="str">
        <f t="shared" si="10"/>
        <v>Normal</v>
      </c>
      <c r="T153" s="33" t="str">
        <f t="shared" si="11"/>
        <v>Low</v>
      </c>
      <c r="U153" s="33" t="str">
        <f t="shared" si="12"/>
        <v>Afternoon</v>
      </c>
      <c r="V153" s="33" t="str">
        <f t="shared" si="13"/>
        <v>Cold (20-30%)</v>
      </c>
      <c r="W153" s="33" t="str">
        <f t="shared" si="14"/>
        <v>Normal</v>
      </c>
    </row>
    <row r="154" spans="1:23" ht="17.25" thickBot="1">
      <c r="A154" s="112">
        <v>153</v>
      </c>
      <c r="B154" s="7">
        <v>40550</v>
      </c>
      <c r="C154" s="6">
        <v>1</v>
      </c>
      <c r="D154" s="6">
        <v>0</v>
      </c>
      <c r="E154" s="6">
        <v>1</v>
      </c>
      <c r="F154" s="6">
        <v>15</v>
      </c>
      <c r="G154" s="9" t="b">
        <v>0</v>
      </c>
      <c r="H154" s="6">
        <v>5</v>
      </c>
      <c r="I154" s="6">
        <v>2</v>
      </c>
      <c r="J154" s="6">
        <v>0.2</v>
      </c>
      <c r="K154">
        <v>0.21210000000000001</v>
      </c>
      <c r="L154">
        <v>0.37</v>
      </c>
      <c r="M154">
        <v>0.16420000000000001</v>
      </c>
      <c r="N154">
        <v>9</v>
      </c>
      <c r="O154">
        <v>63</v>
      </c>
      <c r="P154">
        <v>72</v>
      </c>
      <c r="Q154" t="s">
        <v>30</v>
      </c>
      <c r="R154" t="s">
        <v>125</v>
      </c>
      <c r="S154" s="33" t="str">
        <f t="shared" si="10"/>
        <v>Normal</v>
      </c>
      <c r="T154" s="33" t="str">
        <f t="shared" si="11"/>
        <v>Medium</v>
      </c>
      <c r="U154" s="33" t="str">
        <f t="shared" si="12"/>
        <v>Afternoon</v>
      </c>
      <c r="V154" s="33" t="str">
        <f t="shared" si="13"/>
        <v>Cold (20-30%)</v>
      </c>
      <c r="W154" s="33" t="str">
        <f t="shared" si="14"/>
        <v>Normal</v>
      </c>
    </row>
    <row r="155" spans="1:23" ht="17.25" thickBot="1">
      <c r="A155" s="112">
        <v>154</v>
      </c>
      <c r="B155" s="7">
        <v>40550</v>
      </c>
      <c r="C155" s="6">
        <v>1</v>
      </c>
      <c r="D155" s="6">
        <v>0</v>
      </c>
      <c r="E155" s="6">
        <v>1</v>
      </c>
      <c r="F155" s="6">
        <v>16</v>
      </c>
      <c r="G155" s="9" t="b">
        <v>0</v>
      </c>
      <c r="H155" s="6">
        <v>5</v>
      </c>
      <c r="I155" s="6">
        <v>2</v>
      </c>
      <c r="J155" s="6">
        <v>0.2</v>
      </c>
      <c r="K155">
        <v>0.21210000000000001</v>
      </c>
      <c r="L155">
        <v>0.37</v>
      </c>
      <c r="M155">
        <v>0.16420000000000001</v>
      </c>
      <c r="N155">
        <v>5</v>
      </c>
      <c r="O155">
        <v>82</v>
      </c>
      <c r="P155">
        <v>87</v>
      </c>
      <c r="Q155" t="s">
        <v>30</v>
      </c>
      <c r="R155" t="s">
        <v>125</v>
      </c>
      <c r="S155" s="33" t="str">
        <f t="shared" si="10"/>
        <v>Normal</v>
      </c>
      <c r="T155" s="33" t="str">
        <f t="shared" si="11"/>
        <v>Medium</v>
      </c>
      <c r="U155" s="33" t="str">
        <f t="shared" si="12"/>
        <v>Afternoon</v>
      </c>
      <c r="V155" s="33" t="str">
        <f t="shared" si="13"/>
        <v>Cold (20-30%)</v>
      </c>
      <c r="W155" s="33" t="str">
        <f t="shared" si="14"/>
        <v>Normal</v>
      </c>
    </row>
    <row r="156" spans="1:23" ht="17.25" thickBot="1">
      <c r="A156" s="112">
        <v>155</v>
      </c>
      <c r="B156" s="7">
        <v>40550</v>
      </c>
      <c r="C156" s="6">
        <v>1</v>
      </c>
      <c r="D156" s="6">
        <v>0</v>
      </c>
      <c r="E156" s="6">
        <v>1</v>
      </c>
      <c r="F156" s="6">
        <v>17</v>
      </c>
      <c r="G156" s="9" t="b">
        <v>0</v>
      </c>
      <c r="H156" s="6">
        <v>5</v>
      </c>
      <c r="I156" s="6">
        <v>2</v>
      </c>
      <c r="J156" s="6">
        <v>0.2</v>
      </c>
      <c r="K156">
        <v>0.2576</v>
      </c>
      <c r="L156">
        <v>0.37</v>
      </c>
      <c r="M156">
        <v>0</v>
      </c>
      <c r="N156">
        <v>9</v>
      </c>
      <c r="O156">
        <v>178</v>
      </c>
      <c r="P156">
        <v>187</v>
      </c>
      <c r="Q156" t="s">
        <v>30</v>
      </c>
      <c r="R156" t="s">
        <v>125</v>
      </c>
      <c r="S156" s="33" t="str">
        <f t="shared" si="10"/>
        <v>Rush Hour</v>
      </c>
      <c r="T156" s="33" t="str">
        <f t="shared" si="11"/>
        <v>High</v>
      </c>
      <c r="U156" s="33" t="str">
        <f t="shared" si="12"/>
        <v>Afternoon</v>
      </c>
      <c r="V156" s="33" t="str">
        <f t="shared" si="13"/>
        <v>Cold (20-30%)</v>
      </c>
      <c r="W156" s="33" t="str">
        <f t="shared" si="14"/>
        <v>⬆ Spike</v>
      </c>
    </row>
    <row r="157" spans="1:23" ht="17.25" thickBot="1">
      <c r="A157" s="112">
        <v>156</v>
      </c>
      <c r="B157" s="7">
        <v>40550</v>
      </c>
      <c r="C157" s="6">
        <v>1</v>
      </c>
      <c r="D157" s="6">
        <v>0</v>
      </c>
      <c r="E157" s="6">
        <v>1</v>
      </c>
      <c r="F157" s="6">
        <v>18</v>
      </c>
      <c r="G157" s="9" t="b">
        <v>0</v>
      </c>
      <c r="H157" s="6">
        <v>5</v>
      </c>
      <c r="I157" s="6">
        <v>1</v>
      </c>
      <c r="J157" s="6">
        <v>0.2</v>
      </c>
      <c r="K157">
        <v>0.2273</v>
      </c>
      <c r="L157">
        <v>0.4</v>
      </c>
      <c r="M157">
        <v>8.9599999999999999E-2</v>
      </c>
      <c r="N157">
        <v>7</v>
      </c>
      <c r="O157">
        <v>116</v>
      </c>
      <c r="P157">
        <v>123</v>
      </c>
      <c r="Q157" t="s">
        <v>30</v>
      </c>
      <c r="R157" t="s">
        <v>124</v>
      </c>
      <c r="S157" s="33" t="str">
        <f t="shared" si="10"/>
        <v>Rush Hour</v>
      </c>
      <c r="T157" s="33" t="str">
        <f t="shared" si="11"/>
        <v>Medium</v>
      </c>
      <c r="U157" s="33" t="str">
        <f t="shared" si="12"/>
        <v>Evening</v>
      </c>
      <c r="V157" s="33" t="str">
        <f t="shared" si="13"/>
        <v>Cold (20-30%)</v>
      </c>
      <c r="W157" s="33" t="str">
        <f t="shared" si="14"/>
        <v>Normal</v>
      </c>
    </row>
    <row r="158" spans="1:23" ht="17.25" thickBot="1">
      <c r="A158" s="112">
        <v>157</v>
      </c>
      <c r="B158" s="7">
        <v>40550</v>
      </c>
      <c r="C158" s="6">
        <v>1</v>
      </c>
      <c r="D158" s="6">
        <v>0</v>
      </c>
      <c r="E158" s="6">
        <v>1</v>
      </c>
      <c r="F158" s="6">
        <v>19</v>
      </c>
      <c r="G158" s="9" t="b">
        <v>0</v>
      </c>
      <c r="H158" s="6">
        <v>5</v>
      </c>
      <c r="I158" s="6">
        <v>1</v>
      </c>
      <c r="J158" s="6">
        <v>0.16</v>
      </c>
      <c r="K158">
        <v>0.19700000000000001</v>
      </c>
      <c r="L158">
        <v>0.55000000000000004</v>
      </c>
      <c r="M158">
        <v>8.9599999999999999E-2</v>
      </c>
      <c r="N158">
        <v>3</v>
      </c>
      <c r="O158">
        <v>92</v>
      </c>
      <c r="P158">
        <v>95</v>
      </c>
      <c r="Q158" t="s">
        <v>30</v>
      </c>
      <c r="R158" t="s">
        <v>124</v>
      </c>
      <c r="S158" s="33" t="str">
        <f t="shared" si="10"/>
        <v>Rush Hour</v>
      </c>
      <c r="T158" s="33" t="str">
        <f t="shared" si="11"/>
        <v>Medium</v>
      </c>
      <c r="U158" s="33" t="str">
        <f t="shared" si="12"/>
        <v>Evening</v>
      </c>
      <c r="V158" s="33" t="str">
        <f t="shared" si="13"/>
        <v>Very Cold (10-20%)</v>
      </c>
      <c r="W158" s="33" t="str">
        <f t="shared" si="14"/>
        <v>Normal</v>
      </c>
    </row>
    <row r="159" spans="1:23" ht="17.25" thickBot="1">
      <c r="A159" s="112">
        <v>158</v>
      </c>
      <c r="B159" s="7">
        <v>40550</v>
      </c>
      <c r="C159" s="6">
        <v>1</v>
      </c>
      <c r="D159" s="6">
        <v>0</v>
      </c>
      <c r="E159" s="6">
        <v>1</v>
      </c>
      <c r="F159" s="6">
        <v>20</v>
      </c>
      <c r="G159" s="9" t="b">
        <v>0</v>
      </c>
      <c r="H159" s="6">
        <v>5</v>
      </c>
      <c r="I159" s="6">
        <v>1</v>
      </c>
      <c r="J159" s="6">
        <v>0.18</v>
      </c>
      <c r="K159">
        <v>0.21210000000000001</v>
      </c>
      <c r="L159">
        <v>0.47</v>
      </c>
      <c r="M159">
        <v>0.1045</v>
      </c>
      <c r="N159">
        <v>1</v>
      </c>
      <c r="O159">
        <v>50</v>
      </c>
      <c r="P159">
        <v>51</v>
      </c>
      <c r="Q159" t="s">
        <v>30</v>
      </c>
      <c r="R159" t="s">
        <v>124</v>
      </c>
      <c r="S159" s="33" t="str">
        <f t="shared" si="10"/>
        <v>Normal</v>
      </c>
      <c r="T159" s="33" t="str">
        <f t="shared" si="11"/>
        <v>Medium</v>
      </c>
      <c r="U159" s="33" t="str">
        <f t="shared" si="12"/>
        <v>Evening</v>
      </c>
      <c r="V159" s="33" t="str">
        <f t="shared" si="13"/>
        <v>Very Cold (10-20%)</v>
      </c>
      <c r="W159" s="33" t="str">
        <f t="shared" si="14"/>
        <v>Normal</v>
      </c>
    </row>
    <row r="160" spans="1:23" ht="17.25" thickBot="1">
      <c r="A160" s="112">
        <v>159</v>
      </c>
      <c r="B160" s="7">
        <v>40550</v>
      </c>
      <c r="C160" s="6">
        <v>1</v>
      </c>
      <c r="D160" s="6">
        <v>0</v>
      </c>
      <c r="E160" s="6">
        <v>1</v>
      </c>
      <c r="F160" s="6">
        <v>21</v>
      </c>
      <c r="G160" s="9" t="b">
        <v>0</v>
      </c>
      <c r="H160" s="6">
        <v>5</v>
      </c>
      <c r="I160" s="6">
        <v>1</v>
      </c>
      <c r="J160" s="6">
        <v>0.18</v>
      </c>
      <c r="K160">
        <v>0.19700000000000001</v>
      </c>
      <c r="L160">
        <v>0.47</v>
      </c>
      <c r="M160">
        <v>0.1343</v>
      </c>
      <c r="N160">
        <v>0</v>
      </c>
      <c r="O160">
        <v>39</v>
      </c>
      <c r="P160">
        <v>39</v>
      </c>
      <c r="Q160" t="s">
        <v>30</v>
      </c>
      <c r="R160" t="s">
        <v>124</v>
      </c>
      <c r="S160" s="33" t="str">
        <f t="shared" si="10"/>
        <v>Normal</v>
      </c>
      <c r="T160" s="33" t="str">
        <f t="shared" si="11"/>
        <v>Low</v>
      </c>
      <c r="U160" s="33" t="str">
        <f t="shared" si="12"/>
        <v>Evening</v>
      </c>
      <c r="V160" s="33" t="str">
        <f t="shared" si="13"/>
        <v>Very Cold (10-20%)</v>
      </c>
      <c r="W160" s="33" t="str">
        <f t="shared" si="14"/>
        <v>Normal</v>
      </c>
    </row>
    <row r="161" spans="1:23" ht="17.25" thickBot="1">
      <c r="A161" s="112">
        <v>160</v>
      </c>
      <c r="B161" s="7">
        <v>40550</v>
      </c>
      <c r="C161" s="6">
        <v>1</v>
      </c>
      <c r="D161" s="6">
        <v>0</v>
      </c>
      <c r="E161" s="6">
        <v>1</v>
      </c>
      <c r="F161" s="6">
        <v>22</v>
      </c>
      <c r="G161" s="9" t="b">
        <v>0</v>
      </c>
      <c r="H161" s="6">
        <v>5</v>
      </c>
      <c r="I161" s="6">
        <v>2</v>
      </c>
      <c r="J161" s="6">
        <v>0.18</v>
      </c>
      <c r="K161">
        <v>0.19700000000000001</v>
      </c>
      <c r="L161">
        <v>0.43</v>
      </c>
      <c r="M161">
        <v>0.16420000000000001</v>
      </c>
      <c r="N161">
        <v>2</v>
      </c>
      <c r="O161">
        <v>34</v>
      </c>
      <c r="P161">
        <v>36</v>
      </c>
      <c r="Q161" t="s">
        <v>30</v>
      </c>
      <c r="R161" t="s">
        <v>125</v>
      </c>
      <c r="S161" s="33" t="str">
        <f t="shared" si="10"/>
        <v>Normal</v>
      </c>
      <c r="T161" s="33" t="str">
        <f t="shared" si="11"/>
        <v>Low</v>
      </c>
      <c r="U161" s="33" t="str">
        <f t="shared" si="12"/>
        <v>Evening</v>
      </c>
      <c r="V161" s="33" t="str">
        <f t="shared" si="13"/>
        <v>Very Cold (10-20%)</v>
      </c>
      <c r="W161" s="33" t="str">
        <f t="shared" si="14"/>
        <v>Normal</v>
      </c>
    </row>
    <row r="162" spans="1:23" ht="17.25" thickBot="1">
      <c r="A162" s="112">
        <v>161</v>
      </c>
      <c r="B162" s="7">
        <v>40550</v>
      </c>
      <c r="C162" s="6">
        <v>1</v>
      </c>
      <c r="D162" s="6">
        <v>0</v>
      </c>
      <c r="E162" s="6">
        <v>1</v>
      </c>
      <c r="F162" s="6">
        <v>23</v>
      </c>
      <c r="G162" s="9" t="b">
        <v>0</v>
      </c>
      <c r="H162" s="6">
        <v>5</v>
      </c>
      <c r="I162" s="6">
        <v>2</v>
      </c>
      <c r="J162" s="6">
        <v>0.18</v>
      </c>
      <c r="K162">
        <v>0.19700000000000001</v>
      </c>
      <c r="L162">
        <v>0.51</v>
      </c>
      <c r="M162">
        <v>0.16420000000000001</v>
      </c>
      <c r="N162">
        <v>1</v>
      </c>
      <c r="O162">
        <v>14</v>
      </c>
      <c r="P162">
        <v>15</v>
      </c>
      <c r="Q162" t="s">
        <v>30</v>
      </c>
      <c r="R162" t="s">
        <v>125</v>
      </c>
      <c r="S162" s="33" t="str">
        <f t="shared" si="10"/>
        <v>Normal</v>
      </c>
      <c r="T162" s="33" t="str">
        <f t="shared" si="11"/>
        <v>Low</v>
      </c>
      <c r="U162" s="33" t="str">
        <f t="shared" si="12"/>
        <v>Evening</v>
      </c>
      <c r="V162" s="33" t="str">
        <f t="shared" si="13"/>
        <v>Very Cold (10-20%)</v>
      </c>
      <c r="W162" s="33" t="str">
        <f t="shared" si="14"/>
        <v>Normal</v>
      </c>
    </row>
    <row r="163" spans="1:23" ht="17.25" thickBot="1">
      <c r="A163" s="112">
        <v>162</v>
      </c>
      <c r="B163" s="7">
        <v>40551</v>
      </c>
      <c r="C163" s="6">
        <v>1</v>
      </c>
      <c r="D163" s="6">
        <v>0</v>
      </c>
      <c r="E163" s="6">
        <v>1</v>
      </c>
      <c r="F163" s="6">
        <v>0</v>
      </c>
      <c r="G163" s="9" t="b">
        <v>0</v>
      </c>
      <c r="H163" s="6">
        <v>6</v>
      </c>
      <c r="I163" s="6">
        <v>2</v>
      </c>
      <c r="J163" s="6">
        <v>0.18</v>
      </c>
      <c r="K163">
        <v>0.19700000000000001</v>
      </c>
      <c r="L163">
        <v>0.51</v>
      </c>
      <c r="M163">
        <v>0.16420000000000001</v>
      </c>
      <c r="N163">
        <v>1</v>
      </c>
      <c r="O163">
        <v>24</v>
      </c>
      <c r="P163">
        <v>25</v>
      </c>
      <c r="Q163" t="s">
        <v>13</v>
      </c>
      <c r="R163" t="s">
        <v>125</v>
      </c>
      <c r="S163" s="33" t="str">
        <f t="shared" si="10"/>
        <v>Normal</v>
      </c>
      <c r="T163" s="33" t="str">
        <f t="shared" si="11"/>
        <v>Low</v>
      </c>
      <c r="U163" s="33" t="str">
        <f t="shared" si="12"/>
        <v>Night</v>
      </c>
      <c r="V163" s="33" t="str">
        <f t="shared" si="13"/>
        <v>Very Cold (10-20%)</v>
      </c>
      <c r="W163" s="33" t="str">
        <f t="shared" si="14"/>
        <v>Normal</v>
      </c>
    </row>
    <row r="164" spans="1:23" ht="17.25" thickBot="1">
      <c r="A164" s="112">
        <v>163</v>
      </c>
      <c r="B164" s="7">
        <v>40551</v>
      </c>
      <c r="C164" s="6">
        <v>1</v>
      </c>
      <c r="D164" s="6">
        <v>0</v>
      </c>
      <c r="E164" s="6">
        <v>1</v>
      </c>
      <c r="F164" s="6">
        <v>1</v>
      </c>
      <c r="G164" s="9" t="b">
        <v>0</v>
      </c>
      <c r="H164" s="6">
        <v>6</v>
      </c>
      <c r="I164" s="6">
        <v>2</v>
      </c>
      <c r="J164" s="6">
        <v>0.18</v>
      </c>
      <c r="K164">
        <v>0.21210000000000001</v>
      </c>
      <c r="L164">
        <v>0.55000000000000004</v>
      </c>
      <c r="M164">
        <v>8.9599999999999999E-2</v>
      </c>
      <c r="N164">
        <v>1</v>
      </c>
      <c r="O164">
        <v>15</v>
      </c>
      <c r="P164">
        <v>16</v>
      </c>
      <c r="Q164" t="s">
        <v>13</v>
      </c>
      <c r="R164" t="s">
        <v>125</v>
      </c>
      <c r="S164" s="33" t="str">
        <f t="shared" si="10"/>
        <v>Normal</v>
      </c>
      <c r="T164" s="33" t="str">
        <f t="shared" si="11"/>
        <v>Low</v>
      </c>
      <c r="U164" s="33" t="str">
        <f t="shared" si="12"/>
        <v>Night</v>
      </c>
      <c r="V164" s="33" t="str">
        <f t="shared" si="13"/>
        <v>Very Cold (10-20%)</v>
      </c>
      <c r="W164" s="33" t="str">
        <f t="shared" si="14"/>
        <v>Normal</v>
      </c>
    </row>
    <row r="165" spans="1:23" ht="17.25" thickBot="1">
      <c r="A165" s="112">
        <v>164</v>
      </c>
      <c r="B165" s="7">
        <v>40551</v>
      </c>
      <c r="C165" s="6">
        <v>1</v>
      </c>
      <c r="D165" s="6">
        <v>0</v>
      </c>
      <c r="E165" s="6">
        <v>1</v>
      </c>
      <c r="F165" s="6">
        <v>2</v>
      </c>
      <c r="G165" s="9" t="b">
        <v>0</v>
      </c>
      <c r="H165" s="6">
        <v>6</v>
      </c>
      <c r="I165" s="6">
        <v>2</v>
      </c>
      <c r="J165" s="6">
        <v>0.18</v>
      </c>
      <c r="K165">
        <v>0.2424</v>
      </c>
      <c r="L165">
        <v>0.55000000000000004</v>
      </c>
      <c r="M165">
        <v>0</v>
      </c>
      <c r="N165">
        <v>3</v>
      </c>
      <c r="O165">
        <v>13</v>
      </c>
      <c r="P165">
        <v>16</v>
      </c>
      <c r="Q165" t="s">
        <v>13</v>
      </c>
      <c r="R165" t="s">
        <v>125</v>
      </c>
      <c r="S165" s="33" t="str">
        <f t="shared" si="10"/>
        <v>Normal</v>
      </c>
      <c r="T165" s="33" t="str">
        <f t="shared" si="11"/>
        <v>Low</v>
      </c>
      <c r="U165" s="33" t="str">
        <f t="shared" si="12"/>
        <v>Night</v>
      </c>
      <c r="V165" s="33" t="str">
        <f t="shared" si="13"/>
        <v>Very Cold (10-20%)</v>
      </c>
      <c r="W165" s="33" t="str">
        <f t="shared" si="14"/>
        <v>Normal</v>
      </c>
    </row>
    <row r="166" spans="1:23" ht="17.25" thickBot="1">
      <c r="A166" s="112">
        <v>165</v>
      </c>
      <c r="B166" s="7">
        <v>40551</v>
      </c>
      <c r="C166" s="6">
        <v>1</v>
      </c>
      <c r="D166" s="6">
        <v>0</v>
      </c>
      <c r="E166" s="6">
        <v>1</v>
      </c>
      <c r="F166" s="6">
        <v>3</v>
      </c>
      <c r="G166" s="9" t="b">
        <v>0</v>
      </c>
      <c r="H166" s="6">
        <v>6</v>
      </c>
      <c r="I166" s="6">
        <v>3</v>
      </c>
      <c r="J166" s="6">
        <v>0.18</v>
      </c>
      <c r="K166">
        <v>0.19700000000000001</v>
      </c>
      <c r="L166">
        <v>0.55000000000000004</v>
      </c>
      <c r="M166">
        <v>0.16420000000000001</v>
      </c>
      <c r="N166">
        <v>0</v>
      </c>
      <c r="O166">
        <v>7</v>
      </c>
      <c r="P166">
        <v>7</v>
      </c>
      <c r="Q166" t="s">
        <v>13</v>
      </c>
      <c r="R166" t="s">
        <v>24</v>
      </c>
      <c r="S166" s="33" t="str">
        <f t="shared" si="10"/>
        <v>Normal</v>
      </c>
      <c r="T166" s="33" t="str">
        <f t="shared" si="11"/>
        <v>Low</v>
      </c>
      <c r="U166" s="33" t="str">
        <f t="shared" si="12"/>
        <v>Night</v>
      </c>
      <c r="V166" s="33" t="str">
        <f t="shared" si="13"/>
        <v>Very Cold (10-20%)</v>
      </c>
      <c r="W166" s="33" t="str">
        <f t="shared" si="14"/>
        <v>Normal</v>
      </c>
    </row>
    <row r="167" spans="1:23" ht="17.25" thickBot="1">
      <c r="A167" s="112">
        <v>166</v>
      </c>
      <c r="B167" s="7">
        <v>40551</v>
      </c>
      <c r="C167" s="6">
        <v>1</v>
      </c>
      <c r="D167" s="6">
        <v>0</v>
      </c>
      <c r="E167" s="6">
        <v>1</v>
      </c>
      <c r="F167" s="6">
        <v>4</v>
      </c>
      <c r="G167" s="9" t="b">
        <v>0</v>
      </c>
      <c r="H167" s="6">
        <v>6</v>
      </c>
      <c r="I167" s="6">
        <v>3</v>
      </c>
      <c r="J167" s="6">
        <v>0.18</v>
      </c>
      <c r="K167">
        <v>0.19700000000000001</v>
      </c>
      <c r="L167">
        <v>0.55000000000000004</v>
      </c>
      <c r="M167">
        <v>0.16420000000000001</v>
      </c>
      <c r="N167">
        <v>0</v>
      </c>
      <c r="O167">
        <v>1</v>
      </c>
      <c r="P167">
        <v>1</v>
      </c>
      <c r="Q167" t="s">
        <v>13</v>
      </c>
      <c r="R167" t="s">
        <v>24</v>
      </c>
      <c r="S167" s="33" t="str">
        <f t="shared" si="10"/>
        <v>Normal</v>
      </c>
      <c r="T167" s="33" t="str">
        <f t="shared" si="11"/>
        <v>Low</v>
      </c>
      <c r="U167" s="33" t="str">
        <f t="shared" si="12"/>
        <v>Night</v>
      </c>
      <c r="V167" s="33" t="str">
        <f t="shared" si="13"/>
        <v>Very Cold (10-20%)</v>
      </c>
      <c r="W167" s="33" t="str">
        <f t="shared" si="14"/>
        <v>Normal</v>
      </c>
    </row>
    <row r="168" spans="1:23" ht="17.25" thickBot="1">
      <c r="A168" s="112">
        <v>167</v>
      </c>
      <c r="B168" s="7">
        <v>40551</v>
      </c>
      <c r="C168" s="6">
        <v>1</v>
      </c>
      <c r="D168" s="6">
        <v>0</v>
      </c>
      <c r="E168" s="6">
        <v>1</v>
      </c>
      <c r="F168" s="6">
        <v>5</v>
      </c>
      <c r="G168" s="9" t="b">
        <v>0</v>
      </c>
      <c r="H168" s="6">
        <v>6</v>
      </c>
      <c r="I168" s="6">
        <v>2</v>
      </c>
      <c r="J168" s="6">
        <v>0.16</v>
      </c>
      <c r="K168">
        <v>0.16669999999999999</v>
      </c>
      <c r="L168">
        <v>0.74</v>
      </c>
      <c r="M168">
        <v>0.16420000000000001</v>
      </c>
      <c r="N168">
        <v>0</v>
      </c>
      <c r="O168">
        <v>5</v>
      </c>
      <c r="P168">
        <v>5</v>
      </c>
      <c r="Q168" t="s">
        <v>13</v>
      </c>
      <c r="R168" t="s">
        <v>125</v>
      </c>
      <c r="S168" s="33" t="str">
        <f t="shared" si="10"/>
        <v>Normal</v>
      </c>
      <c r="T168" s="33" t="str">
        <f t="shared" si="11"/>
        <v>Low</v>
      </c>
      <c r="U168" s="33" t="str">
        <f t="shared" si="12"/>
        <v>Night</v>
      </c>
      <c r="V168" s="33" t="str">
        <f t="shared" si="13"/>
        <v>Very Cold (10-20%)</v>
      </c>
      <c r="W168" s="33" t="str">
        <f t="shared" si="14"/>
        <v>Normal</v>
      </c>
    </row>
    <row r="169" spans="1:23" ht="17.25" thickBot="1">
      <c r="A169" s="112">
        <v>168</v>
      </c>
      <c r="B169" s="7">
        <v>40551</v>
      </c>
      <c r="C169" s="6">
        <v>1</v>
      </c>
      <c r="D169" s="6">
        <v>0</v>
      </c>
      <c r="E169" s="6">
        <v>1</v>
      </c>
      <c r="F169" s="6">
        <v>6</v>
      </c>
      <c r="G169" s="9" t="b">
        <v>0</v>
      </c>
      <c r="H169" s="6">
        <v>6</v>
      </c>
      <c r="I169" s="6">
        <v>2</v>
      </c>
      <c r="J169" s="6">
        <v>0.16</v>
      </c>
      <c r="K169">
        <v>0.16669999999999999</v>
      </c>
      <c r="L169">
        <v>0.74</v>
      </c>
      <c r="M169">
        <v>0.16420000000000001</v>
      </c>
      <c r="N169">
        <v>0</v>
      </c>
      <c r="O169">
        <v>2</v>
      </c>
      <c r="P169">
        <v>2</v>
      </c>
      <c r="Q169" t="s">
        <v>13</v>
      </c>
      <c r="R169" t="s">
        <v>125</v>
      </c>
      <c r="S169" s="33" t="str">
        <f t="shared" si="10"/>
        <v>Normal</v>
      </c>
      <c r="T169" s="33" t="str">
        <f t="shared" si="11"/>
        <v>Low</v>
      </c>
      <c r="U169" s="33" t="str">
        <f t="shared" si="12"/>
        <v>Morning</v>
      </c>
      <c r="V169" s="33" t="str">
        <f t="shared" si="13"/>
        <v>Very Cold (10-20%)</v>
      </c>
      <c r="W169" s="33" t="str">
        <f t="shared" si="14"/>
        <v>Normal</v>
      </c>
    </row>
    <row r="170" spans="1:23" ht="17.25" thickBot="1">
      <c r="A170" s="112">
        <v>169</v>
      </c>
      <c r="B170" s="7">
        <v>40551</v>
      </c>
      <c r="C170" s="6">
        <v>1</v>
      </c>
      <c r="D170" s="6">
        <v>0</v>
      </c>
      <c r="E170" s="6">
        <v>1</v>
      </c>
      <c r="F170" s="6">
        <v>7</v>
      </c>
      <c r="G170" s="9" t="b">
        <v>0</v>
      </c>
      <c r="H170" s="6">
        <v>6</v>
      </c>
      <c r="I170" s="6">
        <v>2</v>
      </c>
      <c r="J170" s="6">
        <v>0.16</v>
      </c>
      <c r="K170">
        <v>0.18179999999999999</v>
      </c>
      <c r="L170">
        <v>0.74</v>
      </c>
      <c r="M170">
        <v>0.1045</v>
      </c>
      <c r="N170">
        <v>1</v>
      </c>
      <c r="O170">
        <v>8</v>
      </c>
      <c r="P170">
        <v>9</v>
      </c>
      <c r="Q170" t="s">
        <v>13</v>
      </c>
      <c r="R170" t="s">
        <v>125</v>
      </c>
      <c r="S170" s="33" t="str">
        <f t="shared" si="10"/>
        <v>Rush Hour</v>
      </c>
      <c r="T170" s="33" t="str">
        <f t="shared" si="11"/>
        <v>Low</v>
      </c>
      <c r="U170" s="33" t="str">
        <f t="shared" si="12"/>
        <v>Morning</v>
      </c>
      <c r="V170" s="33" t="str">
        <f t="shared" si="13"/>
        <v>Very Cold (10-20%)</v>
      </c>
      <c r="W170" s="33" t="str">
        <f t="shared" si="14"/>
        <v>Normal</v>
      </c>
    </row>
    <row r="171" spans="1:23" ht="17.25" thickBot="1">
      <c r="A171" s="112">
        <v>170</v>
      </c>
      <c r="B171" s="7">
        <v>40551</v>
      </c>
      <c r="C171" s="6">
        <v>1</v>
      </c>
      <c r="D171" s="6">
        <v>0</v>
      </c>
      <c r="E171" s="6">
        <v>1</v>
      </c>
      <c r="F171" s="6">
        <v>8</v>
      </c>
      <c r="G171" s="9" t="b">
        <v>0</v>
      </c>
      <c r="H171" s="6">
        <v>6</v>
      </c>
      <c r="I171" s="6">
        <v>3</v>
      </c>
      <c r="J171" s="6">
        <v>0.16</v>
      </c>
      <c r="K171">
        <v>0.18179999999999999</v>
      </c>
      <c r="L171">
        <v>0.93</v>
      </c>
      <c r="M171">
        <v>0.1045</v>
      </c>
      <c r="N171">
        <v>0</v>
      </c>
      <c r="O171">
        <v>15</v>
      </c>
      <c r="P171">
        <v>15</v>
      </c>
      <c r="Q171" t="s">
        <v>13</v>
      </c>
      <c r="R171" t="s">
        <v>24</v>
      </c>
      <c r="S171" s="33" t="str">
        <f t="shared" si="10"/>
        <v>Rush Hour</v>
      </c>
      <c r="T171" s="33" t="str">
        <f t="shared" si="11"/>
        <v>Low</v>
      </c>
      <c r="U171" s="33" t="str">
        <f t="shared" si="12"/>
        <v>Morning</v>
      </c>
      <c r="V171" s="33" t="str">
        <f t="shared" si="13"/>
        <v>Very Cold (10-20%)</v>
      </c>
      <c r="W171" s="33" t="str">
        <f t="shared" si="14"/>
        <v>Normal</v>
      </c>
    </row>
    <row r="172" spans="1:23" ht="17.25" thickBot="1">
      <c r="A172" s="112">
        <v>171</v>
      </c>
      <c r="B172" s="7">
        <v>40551</v>
      </c>
      <c r="C172" s="6">
        <v>1</v>
      </c>
      <c r="D172" s="6">
        <v>0</v>
      </c>
      <c r="E172" s="6">
        <v>1</v>
      </c>
      <c r="F172" s="6">
        <v>9</v>
      </c>
      <c r="G172" s="9" t="b">
        <v>0</v>
      </c>
      <c r="H172" s="6">
        <v>6</v>
      </c>
      <c r="I172" s="6">
        <v>3</v>
      </c>
      <c r="J172" s="6">
        <v>0.16</v>
      </c>
      <c r="K172">
        <v>0.18179999999999999</v>
      </c>
      <c r="L172">
        <v>0.93</v>
      </c>
      <c r="M172">
        <v>0.1045</v>
      </c>
      <c r="N172">
        <v>0</v>
      </c>
      <c r="O172">
        <v>20</v>
      </c>
      <c r="P172">
        <v>20</v>
      </c>
      <c r="Q172" t="s">
        <v>13</v>
      </c>
      <c r="R172" t="s">
        <v>24</v>
      </c>
      <c r="S172" s="33" t="str">
        <f t="shared" si="10"/>
        <v>Rush Hour</v>
      </c>
      <c r="T172" s="33" t="str">
        <f t="shared" si="11"/>
        <v>Low</v>
      </c>
      <c r="U172" s="33" t="str">
        <f t="shared" si="12"/>
        <v>Morning</v>
      </c>
      <c r="V172" s="33" t="str">
        <f t="shared" si="13"/>
        <v>Very Cold (10-20%)</v>
      </c>
      <c r="W172" s="33" t="str">
        <f t="shared" si="14"/>
        <v>Normal</v>
      </c>
    </row>
    <row r="173" spans="1:23" ht="17.25" thickBot="1">
      <c r="A173" s="112">
        <v>172</v>
      </c>
      <c r="B173" s="7">
        <v>40551</v>
      </c>
      <c r="C173" s="6">
        <v>1</v>
      </c>
      <c r="D173" s="6">
        <v>0</v>
      </c>
      <c r="E173" s="6">
        <v>1</v>
      </c>
      <c r="F173" s="6">
        <v>10</v>
      </c>
      <c r="G173" s="9" t="b">
        <v>0</v>
      </c>
      <c r="H173" s="6">
        <v>6</v>
      </c>
      <c r="I173" s="6">
        <v>2</v>
      </c>
      <c r="J173" s="6">
        <v>0.18</v>
      </c>
      <c r="K173">
        <v>0.19700000000000001</v>
      </c>
      <c r="L173">
        <v>0.8</v>
      </c>
      <c r="M173">
        <v>0.16420000000000001</v>
      </c>
      <c r="N173">
        <v>5</v>
      </c>
      <c r="O173">
        <v>56</v>
      </c>
      <c r="P173">
        <v>61</v>
      </c>
      <c r="Q173" t="s">
        <v>13</v>
      </c>
      <c r="R173" t="s">
        <v>125</v>
      </c>
      <c r="S173" s="33" t="str">
        <f t="shared" si="10"/>
        <v>Normal</v>
      </c>
      <c r="T173" s="33" t="str">
        <f t="shared" si="11"/>
        <v>Medium</v>
      </c>
      <c r="U173" s="33" t="str">
        <f t="shared" si="12"/>
        <v>Morning</v>
      </c>
      <c r="V173" s="33" t="str">
        <f t="shared" si="13"/>
        <v>Very Cold (10-20%)</v>
      </c>
      <c r="W173" s="33" t="str">
        <f t="shared" si="14"/>
        <v>Normal</v>
      </c>
    </row>
    <row r="174" spans="1:23" ht="17.25" thickBot="1">
      <c r="A174" s="112">
        <v>173</v>
      </c>
      <c r="B174" s="7">
        <v>40551</v>
      </c>
      <c r="C174" s="6">
        <v>1</v>
      </c>
      <c r="D174" s="6">
        <v>0</v>
      </c>
      <c r="E174" s="6">
        <v>1</v>
      </c>
      <c r="F174" s="6">
        <v>11</v>
      </c>
      <c r="G174" s="9" t="b">
        <v>0</v>
      </c>
      <c r="H174" s="6">
        <v>6</v>
      </c>
      <c r="I174" s="6">
        <v>2</v>
      </c>
      <c r="J174" s="6">
        <v>0.2</v>
      </c>
      <c r="K174">
        <v>0.18179999999999999</v>
      </c>
      <c r="L174">
        <v>0.69</v>
      </c>
      <c r="M174">
        <v>0.3881</v>
      </c>
      <c r="N174">
        <v>2</v>
      </c>
      <c r="O174">
        <v>60</v>
      </c>
      <c r="P174">
        <v>62</v>
      </c>
      <c r="Q174" t="s">
        <v>13</v>
      </c>
      <c r="R174" t="s">
        <v>125</v>
      </c>
      <c r="S174" s="33" t="str">
        <f t="shared" si="10"/>
        <v>Normal</v>
      </c>
      <c r="T174" s="33" t="str">
        <f t="shared" si="11"/>
        <v>Medium</v>
      </c>
      <c r="U174" s="33" t="str">
        <f t="shared" si="12"/>
        <v>Morning</v>
      </c>
      <c r="V174" s="33" t="str">
        <f t="shared" si="13"/>
        <v>Cold (20-30%)</v>
      </c>
      <c r="W174" s="33" t="str">
        <f t="shared" si="14"/>
        <v>Normal</v>
      </c>
    </row>
    <row r="175" spans="1:23" ht="17.25" thickBot="1">
      <c r="A175" s="112">
        <v>174</v>
      </c>
      <c r="B175" s="7">
        <v>40551</v>
      </c>
      <c r="C175" s="6">
        <v>1</v>
      </c>
      <c r="D175" s="6">
        <v>0</v>
      </c>
      <c r="E175" s="6">
        <v>1</v>
      </c>
      <c r="F175" s="6">
        <v>12</v>
      </c>
      <c r="G175" s="9" t="b">
        <v>0</v>
      </c>
      <c r="H175" s="6">
        <v>6</v>
      </c>
      <c r="I175" s="6">
        <v>2</v>
      </c>
      <c r="J175" s="6">
        <v>0.2</v>
      </c>
      <c r="K175">
        <v>0.18179999999999999</v>
      </c>
      <c r="L175">
        <v>0.59</v>
      </c>
      <c r="M175">
        <v>0.35820000000000002</v>
      </c>
      <c r="N175">
        <v>8</v>
      </c>
      <c r="O175">
        <v>90</v>
      </c>
      <c r="P175">
        <v>98</v>
      </c>
      <c r="Q175" t="s">
        <v>13</v>
      </c>
      <c r="R175" t="s">
        <v>125</v>
      </c>
      <c r="S175" s="33" t="str">
        <f t="shared" si="10"/>
        <v>Normal</v>
      </c>
      <c r="T175" s="33" t="str">
        <f t="shared" si="11"/>
        <v>Medium</v>
      </c>
      <c r="U175" s="33" t="str">
        <f t="shared" si="12"/>
        <v>Afternoon</v>
      </c>
      <c r="V175" s="33" t="str">
        <f t="shared" si="13"/>
        <v>Cold (20-30%)</v>
      </c>
      <c r="W175" s="33" t="str">
        <f t="shared" si="14"/>
        <v>Normal</v>
      </c>
    </row>
    <row r="176" spans="1:23" ht="17.25" thickBot="1">
      <c r="A176" s="112">
        <v>175</v>
      </c>
      <c r="B176" s="7">
        <v>40551</v>
      </c>
      <c r="C176" s="6">
        <v>1</v>
      </c>
      <c r="D176" s="6">
        <v>0</v>
      </c>
      <c r="E176" s="6">
        <v>1</v>
      </c>
      <c r="F176" s="6">
        <v>13</v>
      </c>
      <c r="G176" s="9" t="b">
        <v>0</v>
      </c>
      <c r="H176" s="6">
        <v>6</v>
      </c>
      <c r="I176" s="6">
        <v>1</v>
      </c>
      <c r="J176" s="6">
        <v>0.2</v>
      </c>
      <c r="K176">
        <v>0.18179999999999999</v>
      </c>
      <c r="L176">
        <v>0.44</v>
      </c>
      <c r="M176">
        <v>0.32840000000000003</v>
      </c>
      <c r="N176">
        <v>7</v>
      </c>
      <c r="O176">
        <v>95</v>
      </c>
      <c r="P176">
        <v>102</v>
      </c>
      <c r="Q176" t="s">
        <v>13</v>
      </c>
      <c r="R176" t="s">
        <v>124</v>
      </c>
      <c r="S176" s="33" t="str">
        <f t="shared" si="10"/>
        <v>Normal</v>
      </c>
      <c r="T176" s="33" t="str">
        <f t="shared" si="11"/>
        <v>Medium</v>
      </c>
      <c r="U176" s="33" t="str">
        <f t="shared" si="12"/>
        <v>Afternoon</v>
      </c>
      <c r="V176" s="33" t="str">
        <f t="shared" si="13"/>
        <v>Cold (20-30%)</v>
      </c>
      <c r="W176" s="33" t="str">
        <f t="shared" si="14"/>
        <v>Normal</v>
      </c>
    </row>
    <row r="177" spans="1:23" ht="17.25" thickBot="1">
      <c r="A177" s="112">
        <v>176</v>
      </c>
      <c r="B177" s="7">
        <v>40551</v>
      </c>
      <c r="C177" s="6">
        <v>1</v>
      </c>
      <c r="D177" s="6">
        <v>0</v>
      </c>
      <c r="E177" s="6">
        <v>1</v>
      </c>
      <c r="F177" s="6">
        <v>14</v>
      </c>
      <c r="G177" s="9" t="b">
        <v>0</v>
      </c>
      <c r="H177" s="6">
        <v>6</v>
      </c>
      <c r="I177" s="6">
        <v>1</v>
      </c>
      <c r="J177" s="6">
        <v>0.2</v>
      </c>
      <c r="K177">
        <v>0.16669999999999999</v>
      </c>
      <c r="L177">
        <v>0.32</v>
      </c>
      <c r="M177">
        <v>0.49249999999999999</v>
      </c>
      <c r="N177">
        <v>12</v>
      </c>
      <c r="O177">
        <v>83</v>
      </c>
      <c r="P177">
        <v>95</v>
      </c>
      <c r="Q177" t="s">
        <v>13</v>
      </c>
      <c r="R177" t="s">
        <v>124</v>
      </c>
      <c r="S177" s="33" t="str">
        <f t="shared" si="10"/>
        <v>Normal</v>
      </c>
      <c r="T177" s="33" t="str">
        <f t="shared" si="11"/>
        <v>Medium</v>
      </c>
      <c r="U177" s="33" t="str">
        <f t="shared" si="12"/>
        <v>Afternoon</v>
      </c>
      <c r="V177" s="33" t="str">
        <f t="shared" si="13"/>
        <v>Cold (20-30%)</v>
      </c>
      <c r="W177" s="33" t="str">
        <f t="shared" si="14"/>
        <v>Normal</v>
      </c>
    </row>
    <row r="178" spans="1:23" ht="17.25" thickBot="1">
      <c r="A178" s="112">
        <v>177</v>
      </c>
      <c r="B178" s="7">
        <v>40551</v>
      </c>
      <c r="C178" s="6">
        <v>1</v>
      </c>
      <c r="D178" s="6">
        <v>0</v>
      </c>
      <c r="E178" s="6">
        <v>1</v>
      </c>
      <c r="F178" s="6">
        <v>15</v>
      </c>
      <c r="G178" s="9" t="b">
        <v>0</v>
      </c>
      <c r="H178" s="6">
        <v>6</v>
      </c>
      <c r="I178" s="6">
        <v>1</v>
      </c>
      <c r="J178" s="6">
        <v>0.2</v>
      </c>
      <c r="K178">
        <v>0.16669999999999999</v>
      </c>
      <c r="L178">
        <v>0.32</v>
      </c>
      <c r="M178">
        <v>0.44779999999999998</v>
      </c>
      <c r="N178">
        <v>5</v>
      </c>
      <c r="O178">
        <v>69</v>
      </c>
      <c r="P178">
        <v>74</v>
      </c>
      <c r="Q178" t="s">
        <v>13</v>
      </c>
      <c r="R178" t="s">
        <v>124</v>
      </c>
      <c r="S178" s="33" t="str">
        <f t="shared" si="10"/>
        <v>Normal</v>
      </c>
      <c r="T178" s="33" t="str">
        <f t="shared" si="11"/>
        <v>Medium</v>
      </c>
      <c r="U178" s="33" t="str">
        <f t="shared" si="12"/>
        <v>Afternoon</v>
      </c>
      <c r="V178" s="33" t="str">
        <f t="shared" si="13"/>
        <v>Cold (20-30%)</v>
      </c>
      <c r="W178" s="33" t="str">
        <f t="shared" si="14"/>
        <v>Normal</v>
      </c>
    </row>
    <row r="179" spans="1:23" ht="17.25" thickBot="1">
      <c r="A179" s="112">
        <v>178</v>
      </c>
      <c r="B179" s="7">
        <v>40551</v>
      </c>
      <c r="C179" s="6">
        <v>1</v>
      </c>
      <c r="D179" s="6">
        <v>0</v>
      </c>
      <c r="E179" s="6">
        <v>1</v>
      </c>
      <c r="F179" s="6">
        <v>16</v>
      </c>
      <c r="G179" s="9" t="b">
        <v>0</v>
      </c>
      <c r="H179" s="6">
        <v>6</v>
      </c>
      <c r="I179" s="6">
        <v>1</v>
      </c>
      <c r="J179" s="6">
        <v>0.18</v>
      </c>
      <c r="K179">
        <v>0.13639999999999999</v>
      </c>
      <c r="L179">
        <v>0.28999999999999998</v>
      </c>
      <c r="M179">
        <v>0.44779999999999998</v>
      </c>
      <c r="N179">
        <v>8</v>
      </c>
      <c r="O179">
        <v>68</v>
      </c>
      <c r="P179">
        <v>76</v>
      </c>
      <c r="Q179" t="s">
        <v>13</v>
      </c>
      <c r="R179" t="s">
        <v>124</v>
      </c>
      <c r="S179" s="33" t="str">
        <f t="shared" si="10"/>
        <v>Normal</v>
      </c>
      <c r="T179" s="33" t="str">
        <f t="shared" si="11"/>
        <v>Medium</v>
      </c>
      <c r="U179" s="33" t="str">
        <f t="shared" si="12"/>
        <v>Afternoon</v>
      </c>
      <c r="V179" s="33" t="str">
        <f t="shared" si="13"/>
        <v>Very Cold (10-20%)</v>
      </c>
      <c r="W179" s="33" t="str">
        <f t="shared" si="14"/>
        <v>Normal</v>
      </c>
    </row>
    <row r="180" spans="1:23" ht="17.25" thickBot="1">
      <c r="A180" s="112">
        <v>179</v>
      </c>
      <c r="B180" s="7">
        <v>40551</v>
      </c>
      <c r="C180" s="6">
        <v>1</v>
      </c>
      <c r="D180" s="6">
        <v>0</v>
      </c>
      <c r="E180" s="6">
        <v>1</v>
      </c>
      <c r="F180" s="6">
        <v>17</v>
      </c>
      <c r="G180" s="9" t="b">
        <v>0</v>
      </c>
      <c r="H180" s="6">
        <v>6</v>
      </c>
      <c r="I180" s="6">
        <v>1</v>
      </c>
      <c r="J180" s="6">
        <v>0.16</v>
      </c>
      <c r="K180">
        <v>0.1212</v>
      </c>
      <c r="L180">
        <v>0.37</v>
      </c>
      <c r="M180">
        <v>0.55220000000000002</v>
      </c>
      <c r="N180">
        <v>5</v>
      </c>
      <c r="O180">
        <v>64</v>
      </c>
      <c r="P180">
        <v>69</v>
      </c>
      <c r="Q180" t="s">
        <v>13</v>
      </c>
      <c r="R180" t="s">
        <v>124</v>
      </c>
      <c r="S180" s="33" t="str">
        <f t="shared" si="10"/>
        <v>Rush Hour</v>
      </c>
      <c r="T180" s="33" t="str">
        <f t="shared" si="11"/>
        <v>Medium</v>
      </c>
      <c r="U180" s="33" t="str">
        <f t="shared" si="12"/>
        <v>Afternoon</v>
      </c>
      <c r="V180" s="33" t="str">
        <f t="shared" si="13"/>
        <v>Very Cold (10-20%)</v>
      </c>
      <c r="W180" s="33" t="str">
        <f t="shared" si="14"/>
        <v>Normal</v>
      </c>
    </row>
    <row r="181" spans="1:23" ht="17.25" thickBot="1">
      <c r="A181" s="112">
        <v>180</v>
      </c>
      <c r="B181" s="7">
        <v>40551</v>
      </c>
      <c r="C181" s="6">
        <v>1</v>
      </c>
      <c r="D181" s="6">
        <v>0</v>
      </c>
      <c r="E181" s="6">
        <v>1</v>
      </c>
      <c r="F181" s="6">
        <v>18</v>
      </c>
      <c r="G181" s="9" t="b">
        <v>0</v>
      </c>
      <c r="H181" s="6">
        <v>6</v>
      </c>
      <c r="I181" s="6">
        <v>1</v>
      </c>
      <c r="J181" s="6">
        <v>0.14000000000000001</v>
      </c>
      <c r="K181">
        <v>0.1212</v>
      </c>
      <c r="L181">
        <v>0.39</v>
      </c>
      <c r="M181">
        <v>0.29849999999999999</v>
      </c>
      <c r="N181">
        <v>3</v>
      </c>
      <c r="O181">
        <v>52</v>
      </c>
      <c r="P181">
        <v>55</v>
      </c>
      <c r="Q181" t="s">
        <v>13</v>
      </c>
      <c r="R181" t="s">
        <v>124</v>
      </c>
      <c r="S181" s="33" t="str">
        <f t="shared" si="10"/>
        <v>Rush Hour</v>
      </c>
      <c r="T181" s="33" t="str">
        <f t="shared" si="11"/>
        <v>Medium</v>
      </c>
      <c r="U181" s="33" t="str">
        <f t="shared" si="12"/>
        <v>Evening</v>
      </c>
      <c r="V181" s="33" t="str">
        <f t="shared" si="13"/>
        <v>Very Cold (10-20%)</v>
      </c>
      <c r="W181" s="33" t="str">
        <f t="shared" si="14"/>
        <v>Normal</v>
      </c>
    </row>
    <row r="182" spans="1:23" ht="17.25" thickBot="1">
      <c r="A182" s="112">
        <v>181</v>
      </c>
      <c r="B182" s="7">
        <v>40551</v>
      </c>
      <c r="C182" s="6">
        <v>1</v>
      </c>
      <c r="D182" s="6">
        <v>0</v>
      </c>
      <c r="E182" s="6">
        <v>1</v>
      </c>
      <c r="F182" s="6">
        <v>19</v>
      </c>
      <c r="G182" s="9" t="b">
        <v>0</v>
      </c>
      <c r="H182" s="6">
        <v>6</v>
      </c>
      <c r="I182" s="6">
        <v>1</v>
      </c>
      <c r="J182" s="6">
        <v>0.14000000000000001</v>
      </c>
      <c r="K182">
        <v>0.1212</v>
      </c>
      <c r="L182">
        <v>0.36</v>
      </c>
      <c r="M182">
        <v>0.25369999999999998</v>
      </c>
      <c r="N182">
        <v>4</v>
      </c>
      <c r="O182">
        <v>26</v>
      </c>
      <c r="P182">
        <v>30</v>
      </c>
      <c r="Q182" t="s">
        <v>13</v>
      </c>
      <c r="R182" t="s">
        <v>124</v>
      </c>
      <c r="S182" s="33" t="str">
        <f t="shared" si="10"/>
        <v>Rush Hour</v>
      </c>
      <c r="T182" s="33" t="str">
        <f t="shared" si="11"/>
        <v>Low</v>
      </c>
      <c r="U182" s="33" t="str">
        <f t="shared" si="12"/>
        <v>Evening</v>
      </c>
      <c r="V182" s="33" t="str">
        <f t="shared" si="13"/>
        <v>Very Cold (10-20%)</v>
      </c>
      <c r="W182" s="33" t="str">
        <f t="shared" si="14"/>
        <v>Normal</v>
      </c>
    </row>
    <row r="183" spans="1:23" ht="17.25" thickBot="1">
      <c r="A183" s="112">
        <v>182</v>
      </c>
      <c r="B183" s="7">
        <v>40551</v>
      </c>
      <c r="C183" s="6">
        <v>1</v>
      </c>
      <c r="D183" s="6">
        <v>0</v>
      </c>
      <c r="E183" s="6">
        <v>1</v>
      </c>
      <c r="F183" s="6">
        <v>20</v>
      </c>
      <c r="G183" s="9" t="b">
        <v>0</v>
      </c>
      <c r="H183" s="6">
        <v>6</v>
      </c>
      <c r="I183" s="6">
        <v>1</v>
      </c>
      <c r="J183" s="6">
        <v>0.12</v>
      </c>
      <c r="K183">
        <v>0.1212</v>
      </c>
      <c r="L183">
        <v>0.36</v>
      </c>
      <c r="M183">
        <v>0.25369999999999998</v>
      </c>
      <c r="N183">
        <v>0</v>
      </c>
      <c r="O183">
        <v>28</v>
      </c>
      <c r="P183">
        <v>28</v>
      </c>
      <c r="Q183" t="s">
        <v>13</v>
      </c>
      <c r="R183" t="s">
        <v>124</v>
      </c>
      <c r="S183" s="33" t="str">
        <f t="shared" si="10"/>
        <v>Normal</v>
      </c>
      <c r="T183" s="33" t="str">
        <f t="shared" si="11"/>
        <v>Low</v>
      </c>
      <c r="U183" s="33" t="str">
        <f t="shared" si="12"/>
        <v>Evening</v>
      </c>
      <c r="V183" s="33" t="str">
        <f t="shared" si="13"/>
        <v>Very Cold (10-20%)</v>
      </c>
      <c r="W183" s="33" t="str">
        <f t="shared" si="14"/>
        <v>Normal</v>
      </c>
    </row>
    <row r="184" spans="1:23" ht="17.25" thickBot="1">
      <c r="A184" s="112">
        <v>183</v>
      </c>
      <c r="B184" s="7">
        <v>40551</v>
      </c>
      <c r="C184" s="6">
        <v>1</v>
      </c>
      <c r="D184" s="6">
        <v>0</v>
      </c>
      <c r="E184" s="6">
        <v>1</v>
      </c>
      <c r="F184" s="6">
        <v>21</v>
      </c>
      <c r="G184" s="9" t="b">
        <v>0</v>
      </c>
      <c r="H184" s="6">
        <v>6</v>
      </c>
      <c r="I184" s="6">
        <v>1</v>
      </c>
      <c r="J184" s="6">
        <v>0.12</v>
      </c>
      <c r="K184">
        <v>0.1061</v>
      </c>
      <c r="L184">
        <v>0.39</v>
      </c>
      <c r="M184">
        <v>0.35820000000000002</v>
      </c>
      <c r="N184">
        <v>2</v>
      </c>
      <c r="O184">
        <v>35</v>
      </c>
      <c r="P184">
        <v>37</v>
      </c>
      <c r="Q184" t="s">
        <v>13</v>
      </c>
      <c r="R184" t="s">
        <v>124</v>
      </c>
      <c r="S184" s="33" t="str">
        <f t="shared" si="10"/>
        <v>Normal</v>
      </c>
      <c r="T184" s="33" t="str">
        <f t="shared" si="11"/>
        <v>Low</v>
      </c>
      <c r="U184" s="33" t="str">
        <f t="shared" si="12"/>
        <v>Evening</v>
      </c>
      <c r="V184" s="33" t="str">
        <f t="shared" si="13"/>
        <v>Very Cold (10-20%)</v>
      </c>
      <c r="W184" s="33" t="str">
        <f t="shared" si="14"/>
        <v>Normal</v>
      </c>
    </row>
    <row r="185" spans="1:23" ht="17.25" thickBot="1">
      <c r="A185" s="112">
        <v>184</v>
      </c>
      <c r="B185" s="7">
        <v>40551</v>
      </c>
      <c r="C185" s="6">
        <v>1</v>
      </c>
      <c r="D185" s="6">
        <v>0</v>
      </c>
      <c r="E185" s="6">
        <v>1</v>
      </c>
      <c r="F185" s="6">
        <v>22</v>
      </c>
      <c r="G185" s="9" t="b">
        <v>0</v>
      </c>
      <c r="H185" s="6">
        <v>6</v>
      </c>
      <c r="I185" s="6">
        <v>1</v>
      </c>
      <c r="J185" s="6">
        <v>0.12</v>
      </c>
      <c r="K185">
        <v>0.1061</v>
      </c>
      <c r="L185">
        <v>0.36</v>
      </c>
      <c r="M185">
        <v>0.3881</v>
      </c>
      <c r="N185">
        <v>1</v>
      </c>
      <c r="O185">
        <v>33</v>
      </c>
      <c r="P185">
        <v>34</v>
      </c>
      <c r="Q185" t="s">
        <v>13</v>
      </c>
      <c r="R185" t="s">
        <v>124</v>
      </c>
      <c r="S185" s="33" t="str">
        <f t="shared" si="10"/>
        <v>Normal</v>
      </c>
      <c r="T185" s="33" t="str">
        <f t="shared" si="11"/>
        <v>Low</v>
      </c>
      <c r="U185" s="33" t="str">
        <f t="shared" si="12"/>
        <v>Evening</v>
      </c>
      <c r="V185" s="33" t="str">
        <f t="shared" si="13"/>
        <v>Very Cold (10-20%)</v>
      </c>
      <c r="W185" s="33" t="str">
        <f t="shared" si="14"/>
        <v>Normal</v>
      </c>
    </row>
    <row r="186" spans="1:23" ht="17.25" thickBot="1">
      <c r="A186" s="112">
        <v>185</v>
      </c>
      <c r="B186" s="7">
        <v>40551</v>
      </c>
      <c r="C186" s="6">
        <v>1</v>
      </c>
      <c r="D186" s="6">
        <v>0</v>
      </c>
      <c r="E186" s="6">
        <v>1</v>
      </c>
      <c r="F186" s="6">
        <v>23</v>
      </c>
      <c r="G186" s="9" t="b">
        <v>0</v>
      </c>
      <c r="H186" s="6">
        <v>6</v>
      </c>
      <c r="I186" s="6">
        <v>1</v>
      </c>
      <c r="J186" s="6">
        <v>0.1</v>
      </c>
      <c r="K186">
        <v>6.0600000000000001E-2</v>
      </c>
      <c r="L186">
        <v>0.39</v>
      </c>
      <c r="M186">
        <v>0.44779999999999998</v>
      </c>
      <c r="N186">
        <v>0</v>
      </c>
      <c r="O186">
        <v>22</v>
      </c>
      <c r="P186">
        <v>22</v>
      </c>
      <c r="Q186" t="s">
        <v>13</v>
      </c>
      <c r="R186" t="s">
        <v>124</v>
      </c>
      <c r="S186" s="33" t="str">
        <f t="shared" si="10"/>
        <v>Normal</v>
      </c>
      <c r="T186" s="33" t="str">
        <f t="shared" si="11"/>
        <v>Low</v>
      </c>
      <c r="U186" s="33" t="str">
        <f t="shared" si="12"/>
        <v>Evening</v>
      </c>
      <c r="V186" s="33" t="str">
        <f t="shared" si="13"/>
        <v>Very Cold (10-20%)</v>
      </c>
      <c r="W186" s="33" t="str">
        <f t="shared" si="14"/>
        <v>Normal</v>
      </c>
    </row>
    <row r="187" spans="1:23" ht="17.25" thickBot="1">
      <c r="A187" s="112">
        <v>186</v>
      </c>
      <c r="B187" s="7">
        <v>40552</v>
      </c>
      <c r="C187" s="6">
        <v>1</v>
      </c>
      <c r="D187" s="6">
        <v>0</v>
      </c>
      <c r="E187" s="6">
        <v>1</v>
      </c>
      <c r="F187" s="6">
        <v>0</v>
      </c>
      <c r="G187" s="9" t="b">
        <v>0</v>
      </c>
      <c r="H187" s="6">
        <v>0</v>
      </c>
      <c r="I187" s="6">
        <v>1</v>
      </c>
      <c r="J187" s="6">
        <v>0.1</v>
      </c>
      <c r="K187">
        <v>7.5800000000000006E-2</v>
      </c>
      <c r="L187">
        <v>0.42</v>
      </c>
      <c r="M187">
        <v>0.3881</v>
      </c>
      <c r="N187">
        <v>1</v>
      </c>
      <c r="O187">
        <v>24</v>
      </c>
      <c r="P187">
        <v>25</v>
      </c>
      <c r="Q187" t="s">
        <v>25</v>
      </c>
      <c r="R187" t="s">
        <v>124</v>
      </c>
      <c r="S187" s="33" t="str">
        <f t="shared" si="10"/>
        <v>Normal</v>
      </c>
      <c r="T187" s="33" t="str">
        <f t="shared" si="11"/>
        <v>Low</v>
      </c>
      <c r="U187" s="33" t="str">
        <f t="shared" si="12"/>
        <v>Night</v>
      </c>
      <c r="V187" s="33" t="str">
        <f t="shared" si="13"/>
        <v>Very Cold (10-20%)</v>
      </c>
      <c r="W187" s="33" t="str">
        <f t="shared" si="14"/>
        <v>Normal</v>
      </c>
    </row>
    <row r="188" spans="1:23" ht="17.25" thickBot="1">
      <c r="A188" s="112">
        <v>187</v>
      </c>
      <c r="B188" s="7">
        <v>40552</v>
      </c>
      <c r="C188" s="6">
        <v>1</v>
      </c>
      <c r="D188" s="6">
        <v>0</v>
      </c>
      <c r="E188" s="6">
        <v>1</v>
      </c>
      <c r="F188" s="6">
        <v>1</v>
      </c>
      <c r="G188" s="9" t="b">
        <v>0</v>
      </c>
      <c r="H188" s="6">
        <v>0</v>
      </c>
      <c r="I188" s="6">
        <v>1</v>
      </c>
      <c r="J188" s="6">
        <v>0.1</v>
      </c>
      <c r="K188">
        <v>6.0600000000000001E-2</v>
      </c>
      <c r="L188">
        <v>0.42</v>
      </c>
      <c r="M188">
        <v>0.4627</v>
      </c>
      <c r="N188">
        <v>0</v>
      </c>
      <c r="O188">
        <v>12</v>
      </c>
      <c r="P188">
        <v>12</v>
      </c>
      <c r="Q188" t="s">
        <v>25</v>
      </c>
      <c r="R188" t="s">
        <v>124</v>
      </c>
      <c r="S188" s="33" t="str">
        <f t="shared" si="10"/>
        <v>Normal</v>
      </c>
      <c r="T188" s="33" t="str">
        <f t="shared" si="11"/>
        <v>Low</v>
      </c>
      <c r="U188" s="33" t="str">
        <f t="shared" si="12"/>
        <v>Night</v>
      </c>
      <c r="V188" s="33" t="str">
        <f t="shared" si="13"/>
        <v>Very Cold (10-20%)</v>
      </c>
      <c r="W188" s="33" t="str">
        <f t="shared" si="14"/>
        <v>Normal</v>
      </c>
    </row>
    <row r="189" spans="1:23" ht="17.25" thickBot="1">
      <c r="A189" s="112">
        <v>188</v>
      </c>
      <c r="B189" s="7">
        <v>40552</v>
      </c>
      <c r="C189" s="6">
        <v>1</v>
      </c>
      <c r="D189" s="6">
        <v>0</v>
      </c>
      <c r="E189" s="6">
        <v>1</v>
      </c>
      <c r="F189" s="6">
        <v>2</v>
      </c>
      <c r="G189" s="9" t="b">
        <v>0</v>
      </c>
      <c r="H189" s="6">
        <v>0</v>
      </c>
      <c r="I189" s="6">
        <v>1</v>
      </c>
      <c r="J189" s="6">
        <v>0.1</v>
      </c>
      <c r="K189">
        <v>6.0600000000000001E-2</v>
      </c>
      <c r="L189">
        <v>0.46</v>
      </c>
      <c r="M189">
        <v>0.4627</v>
      </c>
      <c r="N189">
        <v>0</v>
      </c>
      <c r="O189">
        <v>11</v>
      </c>
      <c r="P189">
        <v>11</v>
      </c>
      <c r="Q189" t="s">
        <v>25</v>
      </c>
      <c r="R189" t="s">
        <v>124</v>
      </c>
      <c r="S189" s="33" t="str">
        <f t="shared" si="10"/>
        <v>Normal</v>
      </c>
      <c r="T189" s="33" t="str">
        <f t="shared" si="11"/>
        <v>Low</v>
      </c>
      <c r="U189" s="33" t="str">
        <f t="shared" si="12"/>
        <v>Night</v>
      </c>
      <c r="V189" s="33" t="str">
        <f t="shared" si="13"/>
        <v>Very Cold (10-20%)</v>
      </c>
      <c r="W189" s="33" t="str">
        <f t="shared" si="14"/>
        <v>Normal</v>
      </c>
    </row>
    <row r="190" spans="1:23" ht="17.25" thickBot="1">
      <c r="A190" s="112">
        <v>189</v>
      </c>
      <c r="B190" s="7">
        <v>40552</v>
      </c>
      <c r="C190" s="6">
        <v>1</v>
      </c>
      <c r="D190" s="6">
        <v>0</v>
      </c>
      <c r="E190" s="6">
        <v>1</v>
      </c>
      <c r="F190" s="6">
        <v>3</v>
      </c>
      <c r="G190" s="9" t="b">
        <v>0</v>
      </c>
      <c r="H190" s="6">
        <v>0</v>
      </c>
      <c r="I190" s="6">
        <v>1</v>
      </c>
      <c r="J190" s="6">
        <v>0.1</v>
      </c>
      <c r="K190">
        <v>7.5800000000000006E-2</v>
      </c>
      <c r="L190">
        <v>0.46</v>
      </c>
      <c r="M190">
        <v>0.41789999999999999</v>
      </c>
      <c r="N190">
        <v>0</v>
      </c>
      <c r="O190">
        <v>4</v>
      </c>
      <c r="P190">
        <v>4</v>
      </c>
      <c r="Q190" t="s">
        <v>25</v>
      </c>
      <c r="R190" t="s">
        <v>124</v>
      </c>
      <c r="S190" s="33" t="str">
        <f t="shared" si="10"/>
        <v>Normal</v>
      </c>
      <c r="T190" s="33" t="str">
        <f t="shared" si="11"/>
        <v>Low</v>
      </c>
      <c r="U190" s="33" t="str">
        <f t="shared" si="12"/>
        <v>Night</v>
      </c>
      <c r="V190" s="33" t="str">
        <f t="shared" si="13"/>
        <v>Very Cold (10-20%)</v>
      </c>
      <c r="W190" s="33" t="str">
        <f t="shared" si="14"/>
        <v>Normal</v>
      </c>
    </row>
    <row r="191" spans="1:23" ht="17.25" thickBot="1">
      <c r="A191" s="112">
        <v>190</v>
      </c>
      <c r="B191" s="7">
        <v>40552</v>
      </c>
      <c r="C191" s="6">
        <v>1</v>
      </c>
      <c r="D191" s="6">
        <v>0</v>
      </c>
      <c r="E191" s="6">
        <v>1</v>
      </c>
      <c r="F191" s="6">
        <v>4</v>
      </c>
      <c r="G191" s="9" t="b">
        <v>0</v>
      </c>
      <c r="H191" s="6">
        <v>0</v>
      </c>
      <c r="I191" s="6">
        <v>1</v>
      </c>
      <c r="J191" s="6">
        <v>0.08</v>
      </c>
      <c r="K191">
        <v>9.0899999999999995E-2</v>
      </c>
      <c r="L191">
        <v>0.53</v>
      </c>
      <c r="M191">
        <v>0.19400000000000001</v>
      </c>
      <c r="N191">
        <v>0</v>
      </c>
      <c r="O191">
        <v>1</v>
      </c>
      <c r="P191">
        <v>1</v>
      </c>
      <c r="Q191" t="s">
        <v>25</v>
      </c>
      <c r="R191" t="s">
        <v>124</v>
      </c>
      <c r="S191" s="33" t="str">
        <f t="shared" si="10"/>
        <v>Normal</v>
      </c>
      <c r="T191" s="33" t="str">
        <f t="shared" si="11"/>
        <v>Low</v>
      </c>
      <c r="U191" s="33" t="str">
        <f t="shared" si="12"/>
        <v>Night</v>
      </c>
      <c r="V191" s="33" t="str">
        <f t="shared" si="13"/>
        <v>Freezing (0-10%)</v>
      </c>
      <c r="W191" s="33" t="str">
        <f t="shared" si="14"/>
        <v>Normal</v>
      </c>
    </row>
    <row r="192" spans="1:23" ht="17.25" thickBot="1">
      <c r="A192" s="112">
        <v>191</v>
      </c>
      <c r="B192" s="7">
        <v>40552</v>
      </c>
      <c r="C192" s="6">
        <v>1</v>
      </c>
      <c r="D192" s="6">
        <v>0</v>
      </c>
      <c r="E192" s="6">
        <v>1</v>
      </c>
      <c r="F192" s="6">
        <v>5</v>
      </c>
      <c r="G192" s="9" t="b">
        <v>0</v>
      </c>
      <c r="H192" s="6">
        <v>0</v>
      </c>
      <c r="I192" s="6">
        <v>1</v>
      </c>
      <c r="J192" s="6">
        <v>0.08</v>
      </c>
      <c r="K192">
        <v>9.0899999999999995E-2</v>
      </c>
      <c r="L192">
        <v>0.53</v>
      </c>
      <c r="M192">
        <v>0.19400000000000001</v>
      </c>
      <c r="N192">
        <v>0</v>
      </c>
      <c r="O192">
        <v>1</v>
      </c>
      <c r="P192">
        <v>1</v>
      </c>
      <c r="Q192" t="s">
        <v>25</v>
      </c>
      <c r="R192" t="s">
        <v>124</v>
      </c>
      <c r="S192" s="33" t="str">
        <f t="shared" si="10"/>
        <v>Normal</v>
      </c>
      <c r="T192" s="33" t="str">
        <f t="shared" si="11"/>
        <v>Low</v>
      </c>
      <c r="U192" s="33" t="str">
        <f t="shared" si="12"/>
        <v>Night</v>
      </c>
      <c r="V192" s="33" t="str">
        <f t="shared" si="13"/>
        <v>Freezing (0-10%)</v>
      </c>
      <c r="W192" s="33" t="str">
        <f t="shared" si="14"/>
        <v>Normal</v>
      </c>
    </row>
    <row r="193" spans="1:23" ht="17.25" thickBot="1">
      <c r="A193" s="112">
        <v>192</v>
      </c>
      <c r="B193" s="7">
        <v>40552</v>
      </c>
      <c r="C193" s="6">
        <v>1</v>
      </c>
      <c r="D193" s="6">
        <v>0</v>
      </c>
      <c r="E193" s="6">
        <v>1</v>
      </c>
      <c r="F193" s="6">
        <v>6</v>
      </c>
      <c r="G193" s="9" t="b">
        <v>0</v>
      </c>
      <c r="H193" s="6">
        <v>0</v>
      </c>
      <c r="I193" s="6">
        <v>1</v>
      </c>
      <c r="J193" s="6">
        <v>0.1</v>
      </c>
      <c r="K193">
        <v>9.0899999999999995E-2</v>
      </c>
      <c r="L193">
        <v>0.49</v>
      </c>
      <c r="M193">
        <v>0.28360000000000002</v>
      </c>
      <c r="N193">
        <v>0</v>
      </c>
      <c r="O193">
        <v>1</v>
      </c>
      <c r="P193">
        <v>1</v>
      </c>
      <c r="Q193" t="s">
        <v>25</v>
      </c>
      <c r="R193" t="s">
        <v>124</v>
      </c>
      <c r="S193" s="33" t="str">
        <f t="shared" si="10"/>
        <v>Normal</v>
      </c>
      <c r="T193" s="33" t="str">
        <f t="shared" si="11"/>
        <v>Low</v>
      </c>
      <c r="U193" s="33" t="str">
        <f t="shared" si="12"/>
        <v>Morning</v>
      </c>
      <c r="V193" s="33" t="str">
        <f t="shared" si="13"/>
        <v>Very Cold (10-20%)</v>
      </c>
      <c r="W193" s="33" t="str">
        <f t="shared" si="14"/>
        <v>Normal</v>
      </c>
    </row>
    <row r="194" spans="1:23" ht="17.25" thickBot="1">
      <c r="A194" s="112">
        <v>193</v>
      </c>
      <c r="B194" s="7">
        <v>40552</v>
      </c>
      <c r="C194" s="6">
        <v>1</v>
      </c>
      <c r="D194" s="6">
        <v>0</v>
      </c>
      <c r="E194" s="6">
        <v>1</v>
      </c>
      <c r="F194" s="6">
        <v>7</v>
      </c>
      <c r="G194" s="9" t="b">
        <v>0</v>
      </c>
      <c r="H194" s="6">
        <v>0</v>
      </c>
      <c r="I194" s="6">
        <v>1</v>
      </c>
      <c r="J194" s="6">
        <v>0.08</v>
      </c>
      <c r="K194">
        <v>9.0899999999999995E-2</v>
      </c>
      <c r="L194">
        <v>0.53</v>
      </c>
      <c r="M194">
        <v>0.19400000000000001</v>
      </c>
      <c r="N194">
        <v>1</v>
      </c>
      <c r="O194">
        <v>5</v>
      </c>
      <c r="P194">
        <v>6</v>
      </c>
      <c r="Q194" t="s">
        <v>25</v>
      </c>
      <c r="R194" t="s">
        <v>124</v>
      </c>
      <c r="S194" s="33" t="str">
        <f t="shared" si="10"/>
        <v>Rush Hour</v>
      </c>
      <c r="T194" s="33" t="str">
        <f t="shared" si="11"/>
        <v>Low</v>
      </c>
      <c r="U194" s="33" t="str">
        <f t="shared" si="12"/>
        <v>Morning</v>
      </c>
      <c r="V194" s="33" t="str">
        <f t="shared" si="13"/>
        <v>Freezing (0-10%)</v>
      </c>
      <c r="W194" s="33" t="str">
        <f t="shared" si="14"/>
        <v>Normal</v>
      </c>
    </row>
    <row r="195" spans="1:23" ht="17.25" thickBot="1">
      <c r="A195" s="112">
        <v>194</v>
      </c>
      <c r="B195" s="7">
        <v>40552</v>
      </c>
      <c r="C195" s="6">
        <v>1</v>
      </c>
      <c r="D195" s="6">
        <v>0</v>
      </c>
      <c r="E195" s="6">
        <v>1</v>
      </c>
      <c r="F195" s="6">
        <v>8</v>
      </c>
      <c r="G195" s="9" t="b">
        <v>0</v>
      </c>
      <c r="H195" s="6">
        <v>0</v>
      </c>
      <c r="I195" s="6">
        <v>1</v>
      </c>
      <c r="J195" s="6">
        <v>0.1</v>
      </c>
      <c r="K195">
        <v>9.0899999999999995E-2</v>
      </c>
      <c r="L195">
        <v>0.49</v>
      </c>
      <c r="M195">
        <v>0.28360000000000002</v>
      </c>
      <c r="N195">
        <v>0</v>
      </c>
      <c r="O195">
        <v>10</v>
      </c>
      <c r="P195">
        <v>10</v>
      </c>
      <c r="Q195" t="s">
        <v>25</v>
      </c>
      <c r="R195" t="s">
        <v>124</v>
      </c>
      <c r="S195" s="33" t="str">
        <f t="shared" ref="S195:S258" si="15">IF(OR(AND(F195&gt;=7,F195&lt;=9),AND(F195&gt;=17,F195&lt;=19)),"Rush Hour","Normal")</f>
        <v>Rush Hour</v>
      </c>
      <c r="T195" s="33" t="str">
        <f t="shared" ref="T195:T258" si="16">IF(P195&gt;150,"High",IF(P195&gt;50,"Medium","Low"))</f>
        <v>Low</v>
      </c>
      <c r="U195" s="33" t="str">
        <f t="shared" ref="U195:U258" si="17">IF(F195&lt;6,"Night", IF(F195&lt;12,"Morning", IF(F195&lt;18,"Afternoon","Evening")))</f>
        <v>Morning</v>
      </c>
      <c r="V195" s="33" t="str">
        <f t="shared" ref="V195:V258" si="18">IF(J195&lt;0.1,"Freezing (0-10%)",
 IF(J195&lt;0.2,"Very Cold (10-20%)",
 IF(J195&lt;0.3,"Cold (20-30%)",
 IF(J195&lt;0.4,"Mild (30-40%)",
 IF(J195&lt;0.5,"Warm (40-50%)",
 "Hot (50%+)")))))</f>
        <v>Very Cold (10-20%)</v>
      </c>
      <c r="W195" s="33" t="str">
        <f t="shared" ref="W195:W258" si="19">IF(ABS(P195-AVERAGE($P$2:$P$1001))&gt;2*STDEV($P$2:$P$1001),IF(P195&gt;AVERAGE($P$2:$P$1001),"⬆ Spike","⬇ Drop"),  "Normal")</f>
        <v>Normal</v>
      </c>
    </row>
    <row r="196" spans="1:23" ht="17.25" thickBot="1">
      <c r="A196" s="112">
        <v>195</v>
      </c>
      <c r="B196" s="7">
        <v>40552</v>
      </c>
      <c r="C196" s="6">
        <v>1</v>
      </c>
      <c r="D196" s="6">
        <v>0</v>
      </c>
      <c r="E196" s="6">
        <v>1</v>
      </c>
      <c r="F196" s="6">
        <v>9</v>
      </c>
      <c r="G196" s="9" t="b">
        <v>0</v>
      </c>
      <c r="H196" s="6">
        <v>0</v>
      </c>
      <c r="I196" s="6">
        <v>1</v>
      </c>
      <c r="J196" s="6">
        <v>0.12</v>
      </c>
      <c r="K196">
        <v>7.5800000000000006E-2</v>
      </c>
      <c r="L196">
        <v>0.46</v>
      </c>
      <c r="M196">
        <v>0.52239999999999998</v>
      </c>
      <c r="N196">
        <v>0</v>
      </c>
      <c r="O196">
        <v>19</v>
      </c>
      <c r="P196">
        <v>19</v>
      </c>
      <c r="Q196" t="s">
        <v>25</v>
      </c>
      <c r="R196" t="s">
        <v>124</v>
      </c>
      <c r="S196" s="33" t="str">
        <f t="shared" si="15"/>
        <v>Rush Hour</v>
      </c>
      <c r="T196" s="33" t="str">
        <f t="shared" si="16"/>
        <v>Low</v>
      </c>
      <c r="U196" s="33" t="str">
        <f t="shared" si="17"/>
        <v>Morning</v>
      </c>
      <c r="V196" s="33" t="str">
        <f t="shared" si="18"/>
        <v>Very Cold (10-20%)</v>
      </c>
      <c r="W196" s="33" t="str">
        <f t="shared" si="19"/>
        <v>Normal</v>
      </c>
    </row>
    <row r="197" spans="1:23" ht="17.25" thickBot="1">
      <c r="A197" s="112">
        <v>196</v>
      </c>
      <c r="B197" s="7">
        <v>40552</v>
      </c>
      <c r="C197" s="6">
        <v>1</v>
      </c>
      <c r="D197" s="6">
        <v>0</v>
      </c>
      <c r="E197" s="6">
        <v>1</v>
      </c>
      <c r="F197" s="6">
        <v>10</v>
      </c>
      <c r="G197" s="9" t="b">
        <v>0</v>
      </c>
      <c r="H197" s="6">
        <v>0</v>
      </c>
      <c r="I197" s="6">
        <v>1</v>
      </c>
      <c r="J197" s="6">
        <v>0.14000000000000001</v>
      </c>
      <c r="K197">
        <v>0.1061</v>
      </c>
      <c r="L197">
        <v>0.43</v>
      </c>
      <c r="M197">
        <v>0.3881</v>
      </c>
      <c r="N197">
        <v>0</v>
      </c>
      <c r="O197">
        <v>49</v>
      </c>
      <c r="P197">
        <v>49</v>
      </c>
      <c r="Q197" t="s">
        <v>25</v>
      </c>
      <c r="R197" t="s">
        <v>124</v>
      </c>
      <c r="S197" s="33" t="str">
        <f t="shared" si="15"/>
        <v>Normal</v>
      </c>
      <c r="T197" s="33" t="str">
        <f t="shared" si="16"/>
        <v>Low</v>
      </c>
      <c r="U197" s="33" t="str">
        <f t="shared" si="17"/>
        <v>Morning</v>
      </c>
      <c r="V197" s="33" t="str">
        <f t="shared" si="18"/>
        <v>Very Cold (10-20%)</v>
      </c>
      <c r="W197" s="33" t="str">
        <f t="shared" si="19"/>
        <v>Normal</v>
      </c>
    </row>
    <row r="198" spans="1:23" ht="17.25" thickBot="1">
      <c r="A198" s="112">
        <v>197</v>
      </c>
      <c r="B198" s="7">
        <v>40552</v>
      </c>
      <c r="C198" s="6">
        <v>1</v>
      </c>
      <c r="D198" s="6">
        <v>0</v>
      </c>
      <c r="E198" s="6">
        <v>1</v>
      </c>
      <c r="F198" s="6">
        <v>11</v>
      </c>
      <c r="G198" s="9" t="b">
        <v>0</v>
      </c>
      <c r="H198" s="6">
        <v>0</v>
      </c>
      <c r="I198" s="6">
        <v>1</v>
      </c>
      <c r="J198" s="6">
        <v>0.16</v>
      </c>
      <c r="K198">
        <v>0.1212</v>
      </c>
      <c r="L198">
        <v>0.4</v>
      </c>
      <c r="M198">
        <v>0.52239999999999998</v>
      </c>
      <c r="N198">
        <v>2</v>
      </c>
      <c r="O198">
        <v>47</v>
      </c>
      <c r="P198">
        <v>49</v>
      </c>
      <c r="Q198" t="s">
        <v>25</v>
      </c>
      <c r="R198" t="s">
        <v>124</v>
      </c>
      <c r="S198" s="33" t="str">
        <f t="shared" si="15"/>
        <v>Normal</v>
      </c>
      <c r="T198" s="33" t="str">
        <f t="shared" si="16"/>
        <v>Low</v>
      </c>
      <c r="U198" s="33" t="str">
        <f t="shared" si="17"/>
        <v>Morning</v>
      </c>
      <c r="V198" s="33" t="str">
        <f t="shared" si="18"/>
        <v>Very Cold (10-20%)</v>
      </c>
      <c r="W198" s="33" t="str">
        <f t="shared" si="19"/>
        <v>Normal</v>
      </c>
    </row>
    <row r="199" spans="1:23" ht="17.25" thickBot="1">
      <c r="A199" s="112">
        <v>198</v>
      </c>
      <c r="B199" s="7">
        <v>40552</v>
      </c>
      <c r="C199" s="6">
        <v>1</v>
      </c>
      <c r="D199" s="6">
        <v>0</v>
      </c>
      <c r="E199" s="6">
        <v>1</v>
      </c>
      <c r="F199" s="6">
        <v>12</v>
      </c>
      <c r="G199" s="9" t="b">
        <v>0</v>
      </c>
      <c r="H199" s="6">
        <v>0</v>
      </c>
      <c r="I199" s="6">
        <v>1</v>
      </c>
      <c r="J199" s="6">
        <v>0.18</v>
      </c>
      <c r="K199">
        <v>0.13639999999999999</v>
      </c>
      <c r="L199">
        <v>0.37</v>
      </c>
      <c r="M199">
        <v>0.44779999999999998</v>
      </c>
      <c r="N199">
        <v>4</v>
      </c>
      <c r="O199">
        <v>79</v>
      </c>
      <c r="P199">
        <v>83</v>
      </c>
      <c r="Q199" t="s">
        <v>25</v>
      </c>
      <c r="R199" t="s">
        <v>124</v>
      </c>
      <c r="S199" s="33" t="str">
        <f t="shared" si="15"/>
        <v>Normal</v>
      </c>
      <c r="T199" s="33" t="str">
        <f t="shared" si="16"/>
        <v>Medium</v>
      </c>
      <c r="U199" s="33" t="str">
        <f t="shared" si="17"/>
        <v>Afternoon</v>
      </c>
      <c r="V199" s="33" t="str">
        <f t="shared" si="18"/>
        <v>Very Cold (10-20%)</v>
      </c>
      <c r="W199" s="33" t="str">
        <f t="shared" si="19"/>
        <v>Normal</v>
      </c>
    </row>
    <row r="200" spans="1:23" ht="17.25" thickBot="1">
      <c r="A200" s="112">
        <v>199</v>
      </c>
      <c r="B200" s="7">
        <v>40552</v>
      </c>
      <c r="C200" s="6">
        <v>1</v>
      </c>
      <c r="D200" s="6">
        <v>0</v>
      </c>
      <c r="E200" s="6">
        <v>1</v>
      </c>
      <c r="F200" s="6">
        <v>13</v>
      </c>
      <c r="G200" s="9" t="b">
        <v>0</v>
      </c>
      <c r="H200" s="6">
        <v>0</v>
      </c>
      <c r="I200" s="6">
        <v>1</v>
      </c>
      <c r="J200" s="6">
        <v>0.2</v>
      </c>
      <c r="K200">
        <v>0.16669999999999999</v>
      </c>
      <c r="L200">
        <v>0.34</v>
      </c>
      <c r="M200">
        <v>0.44779999999999998</v>
      </c>
      <c r="N200">
        <v>6</v>
      </c>
      <c r="O200">
        <v>69</v>
      </c>
      <c r="P200">
        <v>75</v>
      </c>
      <c r="Q200" t="s">
        <v>25</v>
      </c>
      <c r="R200" t="s">
        <v>124</v>
      </c>
      <c r="S200" s="33" t="str">
        <f t="shared" si="15"/>
        <v>Normal</v>
      </c>
      <c r="T200" s="33" t="str">
        <f t="shared" si="16"/>
        <v>Medium</v>
      </c>
      <c r="U200" s="33" t="str">
        <f t="shared" si="17"/>
        <v>Afternoon</v>
      </c>
      <c r="V200" s="33" t="str">
        <f t="shared" si="18"/>
        <v>Cold (20-30%)</v>
      </c>
      <c r="W200" s="33" t="str">
        <f t="shared" si="19"/>
        <v>Normal</v>
      </c>
    </row>
    <row r="201" spans="1:23" ht="17.25" thickBot="1">
      <c r="A201" s="112">
        <v>200</v>
      </c>
      <c r="B201" s="7">
        <v>40552</v>
      </c>
      <c r="C201" s="6">
        <v>1</v>
      </c>
      <c r="D201" s="6">
        <v>0</v>
      </c>
      <c r="E201" s="6">
        <v>1</v>
      </c>
      <c r="F201" s="6">
        <v>14</v>
      </c>
      <c r="G201" s="9" t="b">
        <v>0</v>
      </c>
      <c r="H201" s="6">
        <v>0</v>
      </c>
      <c r="I201" s="6">
        <v>1</v>
      </c>
      <c r="J201" s="6">
        <v>0.22</v>
      </c>
      <c r="K201">
        <v>0.18179999999999999</v>
      </c>
      <c r="L201">
        <v>0.32</v>
      </c>
      <c r="M201">
        <v>0.4627</v>
      </c>
      <c r="N201">
        <v>8</v>
      </c>
      <c r="O201">
        <v>64</v>
      </c>
      <c r="P201">
        <v>72</v>
      </c>
      <c r="Q201" t="s">
        <v>25</v>
      </c>
      <c r="R201" t="s">
        <v>124</v>
      </c>
      <c r="S201" s="33" t="str">
        <f t="shared" si="15"/>
        <v>Normal</v>
      </c>
      <c r="T201" s="33" t="str">
        <f t="shared" si="16"/>
        <v>Medium</v>
      </c>
      <c r="U201" s="33" t="str">
        <f t="shared" si="17"/>
        <v>Afternoon</v>
      </c>
      <c r="V201" s="33" t="str">
        <f t="shared" si="18"/>
        <v>Cold (20-30%)</v>
      </c>
      <c r="W201" s="33" t="str">
        <f t="shared" si="19"/>
        <v>Normal</v>
      </c>
    </row>
    <row r="202" spans="1:23" ht="17.25" thickBot="1">
      <c r="A202" s="112">
        <v>201</v>
      </c>
      <c r="B202" s="7">
        <v>40552</v>
      </c>
      <c r="C202" s="6">
        <v>1</v>
      </c>
      <c r="D202" s="6">
        <v>0</v>
      </c>
      <c r="E202" s="6">
        <v>1</v>
      </c>
      <c r="F202" s="6">
        <v>15</v>
      </c>
      <c r="G202" s="9" t="b">
        <v>0</v>
      </c>
      <c r="H202" s="6">
        <v>0</v>
      </c>
      <c r="I202" s="6">
        <v>1</v>
      </c>
      <c r="J202" s="6">
        <v>0.22</v>
      </c>
      <c r="K202">
        <v>0.19700000000000001</v>
      </c>
      <c r="L202">
        <v>0.35</v>
      </c>
      <c r="M202">
        <v>0.35820000000000002</v>
      </c>
      <c r="N202">
        <v>5</v>
      </c>
      <c r="O202">
        <v>77</v>
      </c>
      <c r="P202">
        <v>82</v>
      </c>
      <c r="Q202" t="s">
        <v>25</v>
      </c>
      <c r="R202" t="s">
        <v>124</v>
      </c>
      <c r="S202" s="33" t="str">
        <f t="shared" si="15"/>
        <v>Normal</v>
      </c>
      <c r="T202" s="33" t="str">
        <f t="shared" si="16"/>
        <v>Medium</v>
      </c>
      <c r="U202" s="33" t="str">
        <f t="shared" si="17"/>
        <v>Afternoon</v>
      </c>
      <c r="V202" s="33" t="str">
        <f t="shared" si="18"/>
        <v>Cold (20-30%)</v>
      </c>
      <c r="W202" s="33" t="str">
        <f t="shared" si="19"/>
        <v>Normal</v>
      </c>
    </row>
    <row r="203" spans="1:23" ht="17.25" thickBot="1">
      <c r="A203" s="112">
        <v>202</v>
      </c>
      <c r="B203" s="7">
        <v>40552</v>
      </c>
      <c r="C203" s="6">
        <v>1</v>
      </c>
      <c r="D203" s="6">
        <v>0</v>
      </c>
      <c r="E203" s="6">
        <v>1</v>
      </c>
      <c r="F203" s="6">
        <v>16</v>
      </c>
      <c r="G203" s="9" t="b">
        <v>0</v>
      </c>
      <c r="H203" s="6">
        <v>0</v>
      </c>
      <c r="I203" s="6">
        <v>1</v>
      </c>
      <c r="J203" s="6">
        <v>0.2</v>
      </c>
      <c r="K203">
        <v>0.16669999999999999</v>
      </c>
      <c r="L203">
        <v>0.34</v>
      </c>
      <c r="M203">
        <v>0.44779999999999998</v>
      </c>
      <c r="N203">
        <v>13</v>
      </c>
      <c r="O203">
        <v>79</v>
      </c>
      <c r="P203">
        <v>92</v>
      </c>
      <c r="Q203" t="s">
        <v>25</v>
      </c>
      <c r="R203" t="s">
        <v>124</v>
      </c>
      <c r="S203" s="33" t="str">
        <f t="shared" si="15"/>
        <v>Normal</v>
      </c>
      <c r="T203" s="33" t="str">
        <f t="shared" si="16"/>
        <v>Medium</v>
      </c>
      <c r="U203" s="33" t="str">
        <f t="shared" si="17"/>
        <v>Afternoon</v>
      </c>
      <c r="V203" s="33" t="str">
        <f t="shared" si="18"/>
        <v>Cold (20-30%)</v>
      </c>
      <c r="W203" s="33" t="str">
        <f t="shared" si="19"/>
        <v>Normal</v>
      </c>
    </row>
    <row r="204" spans="1:23" ht="17.25" thickBot="1">
      <c r="A204" s="112">
        <v>203</v>
      </c>
      <c r="B204" s="7">
        <v>40552</v>
      </c>
      <c r="C204" s="6">
        <v>1</v>
      </c>
      <c r="D204" s="6">
        <v>0</v>
      </c>
      <c r="E204" s="6">
        <v>1</v>
      </c>
      <c r="F204" s="6">
        <v>17</v>
      </c>
      <c r="G204" s="9" t="b">
        <v>0</v>
      </c>
      <c r="H204" s="6">
        <v>0</v>
      </c>
      <c r="I204" s="6">
        <v>1</v>
      </c>
      <c r="J204" s="6">
        <v>0.18</v>
      </c>
      <c r="K204">
        <v>0.1515</v>
      </c>
      <c r="L204">
        <v>0.37</v>
      </c>
      <c r="M204">
        <v>0.3881</v>
      </c>
      <c r="N204">
        <v>3</v>
      </c>
      <c r="O204">
        <v>59</v>
      </c>
      <c r="P204">
        <v>62</v>
      </c>
      <c r="Q204" t="s">
        <v>25</v>
      </c>
      <c r="R204" t="s">
        <v>124</v>
      </c>
      <c r="S204" s="33" t="str">
        <f t="shared" si="15"/>
        <v>Rush Hour</v>
      </c>
      <c r="T204" s="33" t="str">
        <f t="shared" si="16"/>
        <v>Medium</v>
      </c>
      <c r="U204" s="33" t="str">
        <f t="shared" si="17"/>
        <v>Afternoon</v>
      </c>
      <c r="V204" s="33" t="str">
        <f t="shared" si="18"/>
        <v>Very Cold (10-20%)</v>
      </c>
      <c r="W204" s="33" t="str">
        <f t="shared" si="19"/>
        <v>Normal</v>
      </c>
    </row>
    <row r="205" spans="1:23" ht="17.25" thickBot="1">
      <c r="A205" s="112">
        <v>204</v>
      </c>
      <c r="B205" s="7">
        <v>40552</v>
      </c>
      <c r="C205" s="6">
        <v>1</v>
      </c>
      <c r="D205" s="6">
        <v>0</v>
      </c>
      <c r="E205" s="6">
        <v>1</v>
      </c>
      <c r="F205" s="6">
        <v>18</v>
      </c>
      <c r="G205" s="9" t="b">
        <v>0</v>
      </c>
      <c r="H205" s="6">
        <v>0</v>
      </c>
      <c r="I205" s="6">
        <v>1</v>
      </c>
      <c r="J205" s="6">
        <v>0.16</v>
      </c>
      <c r="K205">
        <v>0.13639999999999999</v>
      </c>
      <c r="L205">
        <v>0.4</v>
      </c>
      <c r="M205">
        <v>0.32840000000000003</v>
      </c>
      <c r="N205">
        <v>4</v>
      </c>
      <c r="O205">
        <v>44</v>
      </c>
      <c r="P205">
        <v>48</v>
      </c>
      <c r="Q205" t="s">
        <v>25</v>
      </c>
      <c r="R205" t="s">
        <v>124</v>
      </c>
      <c r="S205" s="33" t="str">
        <f t="shared" si="15"/>
        <v>Rush Hour</v>
      </c>
      <c r="T205" s="33" t="str">
        <f t="shared" si="16"/>
        <v>Low</v>
      </c>
      <c r="U205" s="33" t="str">
        <f t="shared" si="17"/>
        <v>Evening</v>
      </c>
      <c r="V205" s="33" t="str">
        <f t="shared" si="18"/>
        <v>Very Cold (10-20%)</v>
      </c>
      <c r="W205" s="33" t="str">
        <f t="shared" si="19"/>
        <v>Normal</v>
      </c>
    </row>
    <row r="206" spans="1:23" ht="17.25" thickBot="1">
      <c r="A206" s="112">
        <v>205</v>
      </c>
      <c r="B206" s="7">
        <v>40552</v>
      </c>
      <c r="C206" s="6">
        <v>1</v>
      </c>
      <c r="D206" s="6">
        <v>0</v>
      </c>
      <c r="E206" s="6">
        <v>1</v>
      </c>
      <c r="F206" s="6">
        <v>19</v>
      </c>
      <c r="G206" s="9" t="b">
        <v>0</v>
      </c>
      <c r="H206" s="6">
        <v>0</v>
      </c>
      <c r="I206" s="6">
        <v>1</v>
      </c>
      <c r="J206" s="6">
        <v>0.16</v>
      </c>
      <c r="K206">
        <v>0.13639999999999999</v>
      </c>
      <c r="L206">
        <v>0.43</v>
      </c>
      <c r="M206">
        <v>0.32840000000000003</v>
      </c>
      <c r="N206">
        <v>1</v>
      </c>
      <c r="O206">
        <v>40</v>
      </c>
      <c r="P206">
        <v>41</v>
      </c>
      <c r="Q206" t="s">
        <v>25</v>
      </c>
      <c r="R206" t="s">
        <v>124</v>
      </c>
      <c r="S206" s="33" t="str">
        <f t="shared" si="15"/>
        <v>Rush Hour</v>
      </c>
      <c r="T206" s="33" t="str">
        <f t="shared" si="16"/>
        <v>Low</v>
      </c>
      <c r="U206" s="33" t="str">
        <f t="shared" si="17"/>
        <v>Evening</v>
      </c>
      <c r="V206" s="33" t="str">
        <f t="shared" si="18"/>
        <v>Very Cold (10-20%)</v>
      </c>
      <c r="W206" s="33" t="str">
        <f t="shared" si="19"/>
        <v>Normal</v>
      </c>
    </row>
    <row r="207" spans="1:23" ht="17.25" thickBot="1">
      <c r="A207" s="112">
        <v>206</v>
      </c>
      <c r="B207" s="7">
        <v>40552</v>
      </c>
      <c r="C207" s="6">
        <v>1</v>
      </c>
      <c r="D207" s="6">
        <v>0</v>
      </c>
      <c r="E207" s="6">
        <v>1</v>
      </c>
      <c r="F207" s="6">
        <v>20</v>
      </c>
      <c r="G207" s="9" t="b">
        <v>0</v>
      </c>
      <c r="H207" s="6">
        <v>0</v>
      </c>
      <c r="I207" s="6">
        <v>1</v>
      </c>
      <c r="J207" s="6">
        <v>0.14000000000000001</v>
      </c>
      <c r="K207">
        <v>0.1212</v>
      </c>
      <c r="L207">
        <v>0.46</v>
      </c>
      <c r="M207">
        <v>0.25369999999999998</v>
      </c>
      <c r="N207">
        <v>0</v>
      </c>
      <c r="O207">
        <v>38</v>
      </c>
      <c r="P207">
        <v>38</v>
      </c>
      <c r="Q207" t="s">
        <v>25</v>
      </c>
      <c r="R207" t="s">
        <v>124</v>
      </c>
      <c r="S207" s="33" t="str">
        <f t="shared" si="15"/>
        <v>Normal</v>
      </c>
      <c r="T207" s="33" t="str">
        <f t="shared" si="16"/>
        <v>Low</v>
      </c>
      <c r="U207" s="33" t="str">
        <f t="shared" si="17"/>
        <v>Evening</v>
      </c>
      <c r="V207" s="33" t="str">
        <f t="shared" si="18"/>
        <v>Very Cold (10-20%)</v>
      </c>
      <c r="W207" s="33" t="str">
        <f t="shared" si="19"/>
        <v>Normal</v>
      </c>
    </row>
    <row r="208" spans="1:23" ht="17.25" thickBot="1">
      <c r="A208" s="112">
        <v>207</v>
      </c>
      <c r="B208" s="7">
        <v>40552</v>
      </c>
      <c r="C208" s="6">
        <v>1</v>
      </c>
      <c r="D208" s="6">
        <v>0</v>
      </c>
      <c r="E208" s="6">
        <v>1</v>
      </c>
      <c r="F208" s="6">
        <v>21</v>
      </c>
      <c r="G208" s="9" t="b">
        <v>0</v>
      </c>
      <c r="H208" s="6">
        <v>0</v>
      </c>
      <c r="I208" s="6">
        <v>1</v>
      </c>
      <c r="J208" s="6">
        <v>0.14000000000000001</v>
      </c>
      <c r="K208">
        <v>0.1061</v>
      </c>
      <c r="L208">
        <v>0.46</v>
      </c>
      <c r="M208">
        <v>0.41789999999999999</v>
      </c>
      <c r="N208">
        <v>1</v>
      </c>
      <c r="O208">
        <v>19</v>
      </c>
      <c r="P208">
        <v>20</v>
      </c>
      <c r="Q208" t="s">
        <v>25</v>
      </c>
      <c r="R208" t="s">
        <v>124</v>
      </c>
      <c r="S208" s="33" t="str">
        <f t="shared" si="15"/>
        <v>Normal</v>
      </c>
      <c r="T208" s="33" t="str">
        <f t="shared" si="16"/>
        <v>Low</v>
      </c>
      <c r="U208" s="33" t="str">
        <f t="shared" si="17"/>
        <v>Evening</v>
      </c>
      <c r="V208" s="33" t="str">
        <f t="shared" si="18"/>
        <v>Very Cold (10-20%)</v>
      </c>
      <c r="W208" s="33" t="str">
        <f t="shared" si="19"/>
        <v>Normal</v>
      </c>
    </row>
    <row r="209" spans="1:23" ht="17.25" thickBot="1">
      <c r="A209" s="112">
        <v>208</v>
      </c>
      <c r="B209" s="7">
        <v>40552</v>
      </c>
      <c r="C209" s="6">
        <v>1</v>
      </c>
      <c r="D209" s="6">
        <v>0</v>
      </c>
      <c r="E209" s="6">
        <v>1</v>
      </c>
      <c r="F209" s="6">
        <v>22</v>
      </c>
      <c r="G209" s="9" t="b">
        <v>0</v>
      </c>
      <c r="H209" s="6">
        <v>0</v>
      </c>
      <c r="I209" s="6">
        <v>1</v>
      </c>
      <c r="J209" s="6">
        <v>0.14000000000000001</v>
      </c>
      <c r="K209">
        <v>0.1212</v>
      </c>
      <c r="L209">
        <v>0.46</v>
      </c>
      <c r="M209">
        <v>0.29849999999999999</v>
      </c>
      <c r="N209">
        <v>5</v>
      </c>
      <c r="O209">
        <v>10</v>
      </c>
      <c r="P209">
        <v>15</v>
      </c>
      <c r="Q209" t="s">
        <v>25</v>
      </c>
      <c r="R209" t="s">
        <v>124</v>
      </c>
      <c r="S209" s="33" t="str">
        <f t="shared" si="15"/>
        <v>Normal</v>
      </c>
      <c r="T209" s="33" t="str">
        <f t="shared" si="16"/>
        <v>Low</v>
      </c>
      <c r="U209" s="33" t="str">
        <f t="shared" si="17"/>
        <v>Evening</v>
      </c>
      <c r="V209" s="33" t="str">
        <f t="shared" si="18"/>
        <v>Very Cold (10-20%)</v>
      </c>
      <c r="W209" s="33" t="str">
        <f t="shared" si="19"/>
        <v>Normal</v>
      </c>
    </row>
    <row r="210" spans="1:23" ht="17.25" thickBot="1">
      <c r="A210" s="112">
        <v>209</v>
      </c>
      <c r="B210" s="7">
        <v>40552</v>
      </c>
      <c r="C210" s="6">
        <v>1</v>
      </c>
      <c r="D210" s="6">
        <v>0</v>
      </c>
      <c r="E210" s="6">
        <v>1</v>
      </c>
      <c r="F210" s="6">
        <v>23</v>
      </c>
      <c r="G210" s="9" t="b">
        <v>0</v>
      </c>
      <c r="H210" s="6">
        <v>0</v>
      </c>
      <c r="I210" s="6">
        <v>1</v>
      </c>
      <c r="J210" s="6">
        <v>0.12</v>
      </c>
      <c r="K210">
        <v>0.13639999999999999</v>
      </c>
      <c r="L210">
        <v>0.5</v>
      </c>
      <c r="M210">
        <v>0.19400000000000001</v>
      </c>
      <c r="N210">
        <v>0</v>
      </c>
      <c r="O210">
        <v>6</v>
      </c>
      <c r="P210">
        <v>6</v>
      </c>
      <c r="Q210" t="s">
        <v>25</v>
      </c>
      <c r="R210" t="s">
        <v>124</v>
      </c>
      <c r="S210" s="33" t="str">
        <f t="shared" si="15"/>
        <v>Normal</v>
      </c>
      <c r="T210" s="33" t="str">
        <f t="shared" si="16"/>
        <v>Low</v>
      </c>
      <c r="U210" s="33" t="str">
        <f t="shared" si="17"/>
        <v>Evening</v>
      </c>
      <c r="V210" s="33" t="str">
        <f t="shared" si="18"/>
        <v>Very Cold (10-20%)</v>
      </c>
      <c r="W210" s="33" t="str">
        <f t="shared" si="19"/>
        <v>Normal</v>
      </c>
    </row>
    <row r="211" spans="1:23" ht="17.25" thickBot="1">
      <c r="A211" s="112">
        <v>210</v>
      </c>
      <c r="B211" s="7">
        <v>40553</v>
      </c>
      <c r="C211" s="6">
        <v>1</v>
      </c>
      <c r="D211" s="6">
        <v>0</v>
      </c>
      <c r="E211" s="6">
        <v>1</v>
      </c>
      <c r="F211" s="6">
        <v>0</v>
      </c>
      <c r="G211" s="9" t="b">
        <v>0</v>
      </c>
      <c r="H211" s="6">
        <v>1</v>
      </c>
      <c r="I211" s="6">
        <v>1</v>
      </c>
      <c r="J211" s="6">
        <v>0.12</v>
      </c>
      <c r="K211">
        <v>0.1212</v>
      </c>
      <c r="L211">
        <v>0.5</v>
      </c>
      <c r="M211">
        <v>0.28360000000000002</v>
      </c>
      <c r="N211">
        <v>2</v>
      </c>
      <c r="O211">
        <v>3</v>
      </c>
      <c r="P211">
        <v>5</v>
      </c>
      <c r="Q211" t="s">
        <v>26</v>
      </c>
      <c r="R211" t="s">
        <v>124</v>
      </c>
      <c r="S211" s="33" t="str">
        <f t="shared" si="15"/>
        <v>Normal</v>
      </c>
      <c r="T211" s="33" t="str">
        <f t="shared" si="16"/>
        <v>Low</v>
      </c>
      <c r="U211" s="33" t="str">
        <f t="shared" si="17"/>
        <v>Night</v>
      </c>
      <c r="V211" s="33" t="str">
        <f t="shared" si="18"/>
        <v>Very Cold (10-20%)</v>
      </c>
      <c r="W211" s="33" t="str">
        <f t="shared" si="19"/>
        <v>Normal</v>
      </c>
    </row>
    <row r="212" spans="1:23" ht="17.25" thickBot="1">
      <c r="A212" s="112">
        <v>211</v>
      </c>
      <c r="B212" s="7">
        <v>40553</v>
      </c>
      <c r="C212" s="6">
        <v>1</v>
      </c>
      <c r="D212" s="6">
        <v>0</v>
      </c>
      <c r="E212" s="6">
        <v>1</v>
      </c>
      <c r="F212" s="6">
        <v>1</v>
      </c>
      <c r="G212" s="9" t="b">
        <v>0</v>
      </c>
      <c r="H212" s="6">
        <v>1</v>
      </c>
      <c r="I212" s="6">
        <v>1</v>
      </c>
      <c r="J212" s="6">
        <v>0.12</v>
      </c>
      <c r="K212">
        <v>0.1212</v>
      </c>
      <c r="L212">
        <v>0.5</v>
      </c>
      <c r="M212">
        <v>0.28360000000000002</v>
      </c>
      <c r="N212">
        <v>1</v>
      </c>
      <c r="O212">
        <v>0</v>
      </c>
      <c r="P212">
        <v>1</v>
      </c>
      <c r="Q212" t="s">
        <v>26</v>
      </c>
      <c r="R212" t="s">
        <v>124</v>
      </c>
      <c r="S212" s="33" t="str">
        <f t="shared" si="15"/>
        <v>Normal</v>
      </c>
      <c r="T212" s="33" t="str">
        <f t="shared" si="16"/>
        <v>Low</v>
      </c>
      <c r="U212" s="33" t="str">
        <f t="shared" si="17"/>
        <v>Night</v>
      </c>
      <c r="V212" s="33" t="str">
        <f t="shared" si="18"/>
        <v>Very Cold (10-20%)</v>
      </c>
      <c r="W212" s="33" t="str">
        <f t="shared" si="19"/>
        <v>Normal</v>
      </c>
    </row>
    <row r="213" spans="1:23" ht="17.25" thickBot="1">
      <c r="A213" s="112">
        <v>212</v>
      </c>
      <c r="B213" s="7">
        <v>40553</v>
      </c>
      <c r="C213" s="6">
        <v>1</v>
      </c>
      <c r="D213" s="6">
        <v>0</v>
      </c>
      <c r="E213" s="6">
        <v>1</v>
      </c>
      <c r="F213" s="6">
        <v>2</v>
      </c>
      <c r="G213" s="9" t="b">
        <v>0</v>
      </c>
      <c r="H213" s="6">
        <v>1</v>
      </c>
      <c r="I213" s="6">
        <v>1</v>
      </c>
      <c r="J213" s="6">
        <v>0.12</v>
      </c>
      <c r="K213">
        <v>0.1212</v>
      </c>
      <c r="L213">
        <v>0.5</v>
      </c>
      <c r="M213">
        <v>0.22389999999999999</v>
      </c>
      <c r="N213">
        <v>0</v>
      </c>
      <c r="O213">
        <v>3</v>
      </c>
      <c r="P213">
        <v>3</v>
      </c>
      <c r="Q213" t="s">
        <v>26</v>
      </c>
      <c r="R213" t="s">
        <v>124</v>
      </c>
      <c r="S213" s="33" t="str">
        <f t="shared" si="15"/>
        <v>Normal</v>
      </c>
      <c r="T213" s="33" t="str">
        <f t="shared" si="16"/>
        <v>Low</v>
      </c>
      <c r="U213" s="33" t="str">
        <f t="shared" si="17"/>
        <v>Night</v>
      </c>
      <c r="V213" s="33" t="str">
        <f t="shared" si="18"/>
        <v>Very Cold (10-20%)</v>
      </c>
      <c r="W213" s="33" t="str">
        <f t="shared" si="19"/>
        <v>Normal</v>
      </c>
    </row>
    <row r="214" spans="1:23" ht="17.25" thickBot="1">
      <c r="A214" s="112">
        <v>213</v>
      </c>
      <c r="B214" s="7">
        <v>40553</v>
      </c>
      <c r="C214" s="6">
        <v>1</v>
      </c>
      <c r="D214" s="6">
        <v>0</v>
      </c>
      <c r="E214" s="6">
        <v>1</v>
      </c>
      <c r="F214" s="6">
        <v>3</v>
      </c>
      <c r="G214" s="9" t="b">
        <v>0</v>
      </c>
      <c r="H214" s="6">
        <v>1</v>
      </c>
      <c r="I214" s="6">
        <v>1</v>
      </c>
      <c r="J214" s="6">
        <v>0.12</v>
      </c>
      <c r="K214">
        <v>0.1212</v>
      </c>
      <c r="L214">
        <v>0.5</v>
      </c>
      <c r="M214">
        <v>0.22389999999999999</v>
      </c>
      <c r="N214">
        <v>0</v>
      </c>
      <c r="O214">
        <v>1</v>
      </c>
      <c r="P214">
        <v>1</v>
      </c>
      <c r="Q214" t="s">
        <v>26</v>
      </c>
      <c r="R214" t="s">
        <v>124</v>
      </c>
      <c r="S214" s="33" t="str">
        <f t="shared" si="15"/>
        <v>Normal</v>
      </c>
      <c r="T214" s="33" t="str">
        <f t="shared" si="16"/>
        <v>Low</v>
      </c>
      <c r="U214" s="33" t="str">
        <f t="shared" si="17"/>
        <v>Night</v>
      </c>
      <c r="V214" s="33" t="str">
        <f t="shared" si="18"/>
        <v>Very Cold (10-20%)</v>
      </c>
      <c r="W214" s="33" t="str">
        <f t="shared" si="19"/>
        <v>Normal</v>
      </c>
    </row>
    <row r="215" spans="1:23" ht="17.25" thickBot="1">
      <c r="A215" s="112">
        <v>214</v>
      </c>
      <c r="B215" s="7">
        <v>40553</v>
      </c>
      <c r="C215" s="6">
        <v>1</v>
      </c>
      <c r="D215" s="6">
        <v>0</v>
      </c>
      <c r="E215" s="6">
        <v>1</v>
      </c>
      <c r="F215" s="6">
        <v>4</v>
      </c>
      <c r="G215" s="9" t="b">
        <v>0</v>
      </c>
      <c r="H215" s="6">
        <v>1</v>
      </c>
      <c r="I215" s="6">
        <v>1</v>
      </c>
      <c r="J215" s="6">
        <v>0.1</v>
      </c>
      <c r="K215">
        <v>0.1212</v>
      </c>
      <c r="L215">
        <v>0.54</v>
      </c>
      <c r="M215">
        <v>0.1343</v>
      </c>
      <c r="N215">
        <v>1</v>
      </c>
      <c r="O215">
        <v>2</v>
      </c>
      <c r="P215">
        <v>3</v>
      </c>
      <c r="Q215" t="s">
        <v>26</v>
      </c>
      <c r="R215" t="s">
        <v>124</v>
      </c>
      <c r="S215" s="33" t="str">
        <f t="shared" si="15"/>
        <v>Normal</v>
      </c>
      <c r="T215" s="33" t="str">
        <f t="shared" si="16"/>
        <v>Low</v>
      </c>
      <c r="U215" s="33" t="str">
        <f t="shared" si="17"/>
        <v>Night</v>
      </c>
      <c r="V215" s="33" t="str">
        <f t="shared" si="18"/>
        <v>Very Cold (10-20%)</v>
      </c>
      <c r="W215" s="33" t="str">
        <f t="shared" si="19"/>
        <v>Normal</v>
      </c>
    </row>
    <row r="216" spans="1:23" ht="17.25" thickBot="1">
      <c r="A216" s="112">
        <v>215</v>
      </c>
      <c r="B216" s="7">
        <v>40553</v>
      </c>
      <c r="C216" s="6">
        <v>1</v>
      </c>
      <c r="D216" s="6">
        <v>0</v>
      </c>
      <c r="E216" s="6">
        <v>1</v>
      </c>
      <c r="F216" s="6">
        <v>5</v>
      </c>
      <c r="G216" s="9" t="b">
        <v>0</v>
      </c>
      <c r="H216" s="6">
        <v>1</v>
      </c>
      <c r="I216" s="6">
        <v>1</v>
      </c>
      <c r="J216" s="6">
        <v>0.1</v>
      </c>
      <c r="K216">
        <v>0.1061</v>
      </c>
      <c r="L216">
        <v>0.54</v>
      </c>
      <c r="M216">
        <v>0.25369999999999998</v>
      </c>
      <c r="N216">
        <v>0</v>
      </c>
      <c r="O216">
        <v>3</v>
      </c>
      <c r="P216">
        <v>3</v>
      </c>
      <c r="Q216" t="s">
        <v>26</v>
      </c>
      <c r="R216" t="s">
        <v>124</v>
      </c>
      <c r="S216" s="33" t="str">
        <f t="shared" si="15"/>
        <v>Normal</v>
      </c>
      <c r="T216" s="33" t="str">
        <f t="shared" si="16"/>
        <v>Low</v>
      </c>
      <c r="U216" s="33" t="str">
        <f t="shared" si="17"/>
        <v>Night</v>
      </c>
      <c r="V216" s="33" t="str">
        <f t="shared" si="18"/>
        <v>Very Cold (10-20%)</v>
      </c>
      <c r="W216" s="33" t="str">
        <f t="shared" si="19"/>
        <v>Normal</v>
      </c>
    </row>
    <row r="217" spans="1:23" ht="17.25" thickBot="1">
      <c r="A217" s="112">
        <v>216</v>
      </c>
      <c r="B217" s="7">
        <v>40553</v>
      </c>
      <c r="C217" s="6">
        <v>1</v>
      </c>
      <c r="D217" s="6">
        <v>0</v>
      </c>
      <c r="E217" s="6">
        <v>1</v>
      </c>
      <c r="F217" s="6">
        <v>6</v>
      </c>
      <c r="G217" s="9" t="b">
        <v>0</v>
      </c>
      <c r="H217" s="6">
        <v>1</v>
      </c>
      <c r="I217" s="6">
        <v>1</v>
      </c>
      <c r="J217" s="6">
        <v>0.12</v>
      </c>
      <c r="K217">
        <v>0.1212</v>
      </c>
      <c r="L217">
        <v>0.5</v>
      </c>
      <c r="M217">
        <v>0.28360000000000002</v>
      </c>
      <c r="N217">
        <v>0</v>
      </c>
      <c r="O217">
        <v>31</v>
      </c>
      <c r="P217">
        <v>31</v>
      </c>
      <c r="Q217" t="s">
        <v>26</v>
      </c>
      <c r="R217" t="s">
        <v>124</v>
      </c>
      <c r="S217" s="33" t="str">
        <f t="shared" si="15"/>
        <v>Normal</v>
      </c>
      <c r="T217" s="33" t="str">
        <f t="shared" si="16"/>
        <v>Low</v>
      </c>
      <c r="U217" s="33" t="str">
        <f t="shared" si="17"/>
        <v>Morning</v>
      </c>
      <c r="V217" s="33" t="str">
        <f t="shared" si="18"/>
        <v>Very Cold (10-20%)</v>
      </c>
      <c r="W217" s="33" t="str">
        <f t="shared" si="19"/>
        <v>Normal</v>
      </c>
    </row>
    <row r="218" spans="1:23" ht="17.25" thickBot="1">
      <c r="A218" s="112">
        <v>217</v>
      </c>
      <c r="B218" s="7">
        <v>40553</v>
      </c>
      <c r="C218" s="6">
        <v>1</v>
      </c>
      <c r="D218" s="6">
        <v>0</v>
      </c>
      <c r="E218" s="6">
        <v>1</v>
      </c>
      <c r="F218" s="6">
        <v>7</v>
      </c>
      <c r="G218" s="9" t="b">
        <v>0</v>
      </c>
      <c r="H218" s="6">
        <v>1</v>
      </c>
      <c r="I218" s="6">
        <v>1</v>
      </c>
      <c r="J218" s="6">
        <v>0.12</v>
      </c>
      <c r="K218">
        <v>0.1212</v>
      </c>
      <c r="L218">
        <v>0.5</v>
      </c>
      <c r="M218">
        <v>0.22389999999999999</v>
      </c>
      <c r="N218">
        <v>2</v>
      </c>
      <c r="O218">
        <v>75</v>
      </c>
      <c r="P218">
        <v>77</v>
      </c>
      <c r="Q218" t="s">
        <v>26</v>
      </c>
      <c r="R218" t="s">
        <v>124</v>
      </c>
      <c r="S218" s="33" t="str">
        <f t="shared" si="15"/>
        <v>Rush Hour</v>
      </c>
      <c r="T218" s="33" t="str">
        <f t="shared" si="16"/>
        <v>Medium</v>
      </c>
      <c r="U218" s="33" t="str">
        <f t="shared" si="17"/>
        <v>Morning</v>
      </c>
      <c r="V218" s="33" t="str">
        <f t="shared" si="18"/>
        <v>Very Cold (10-20%)</v>
      </c>
      <c r="W218" s="33" t="str">
        <f t="shared" si="19"/>
        <v>Normal</v>
      </c>
    </row>
    <row r="219" spans="1:23" ht="17.25" thickBot="1">
      <c r="A219" s="112">
        <v>218</v>
      </c>
      <c r="B219" s="7">
        <v>40553</v>
      </c>
      <c r="C219" s="6">
        <v>1</v>
      </c>
      <c r="D219" s="6">
        <v>0</v>
      </c>
      <c r="E219" s="6">
        <v>1</v>
      </c>
      <c r="F219" s="6">
        <v>8</v>
      </c>
      <c r="G219" s="9" t="b">
        <v>0</v>
      </c>
      <c r="H219" s="6">
        <v>1</v>
      </c>
      <c r="I219" s="6">
        <v>2</v>
      </c>
      <c r="J219" s="6">
        <v>0.12</v>
      </c>
      <c r="K219">
        <v>0.1212</v>
      </c>
      <c r="L219">
        <v>0.5</v>
      </c>
      <c r="M219">
        <v>0.28360000000000002</v>
      </c>
      <c r="N219">
        <v>4</v>
      </c>
      <c r="O219">
        <v>184</v>
      </c>
      <c r="P219">
        <v>188</v>
      </c>
      <c r="Q219" t="s">
        <v>26</v>
      </c>
      <c r="R219" t="s">
        <v>125</v>
      </c>
      <c r="S219" s="33" t="str">
        <f t="shared" si="15"/>
        <v>Rush Hour</v>
      </c>
      <c r="T219" s="33" t="str">
        <f t="shared" si="16"/>
        <v>High</v>
      </c>
      <c r="U219" s="33" t="str">
        <f t="shared" si="17"/>
        <v>Morning</v>
      </c>
      <c r="V219" s="33" t="str">
        <f t="shared" si="18"/>
        <v>Very Cold (10-20%)</v>
      </c>
      <c r="W219" s="33" t="str">
        <f t="shared" si="19"/>
        <v>⬆ Spike</v>
      </c>
    </row>
    <row r="220" spans="1:23" ht="17.25" thickBot="1">
      <c r="A220" s="112">
        <v>219</v>
      </c>
      <c r="B220" s="7">
        <v>40553</v>
      </c>
      <c r="C220" s="6">
        <v>1</v>
      </c>
      <c r="D220" s="6">
        <v>0</v>
      </c>
      <c r="E220" s="6">
        <v>1</v>
      </c>
      <c r="F220" s="6">
        <v>9</v>
      </c>
      <c r="G220" s="9" t="b">
        <v>0</v>
      </c>
      <c r="H220" s="6">
        <v>1</v>
      </c>
      <c r="I220" s="6">
        <v>2</v>
      </c>
      <c r="J220" s="6">
        <v>0.14000000000000001</v>
      </c>
      <c r="K220">
        <v>0.1212</v>
      </c>
      <c r="L220">
        <v>0.5</v>
      </c>
      <c r="M220">
        <v>0.25369999999999998</v>
      </c>
      <c r="N220">
        <v>2</v>
      </c>
      <c r="O220">
        <v>92</v>
      </c>
      <c r="P220">
        <v>94</v>
      </c>
      <c r="Q220" t="s">
        <v>26</v>
      </c>
      <c r="R220" t="s">
        <v>125</v>
      </c>
      <c r="S220" s="33" t="str">
        <f t="shared" si="15"/>
        <v>Rush Hour</v>
      </c>
      <c r="T220" s="33" t="str">
        <f t="shared" si="16"/>
        <v>Medium</v>
      </c>
      <c r="U220" s="33" t="str">
        <f t="shared" si="17"/>
        <v>Morning</v>
      </c>
      <c r="V220" s="33" t="str">
        <f t="shared" si="18"/>
        <v>Very Cold (10-20%)</v>
      </c>
      <c r="W220" s="33" t="str">
        <f t="shared" si="19"/>
        <v>Normal</v>
      </c>
    </row>
    <row r="221" spans="1:23" ht="17.25" thickBot="1">
      <c r="A221" s="112">
        <v>220</v>
      </c>
      <c r="B221" s="7">
        <v>40553</v>
      </c>
      <c r="C221" s="6">
        <v>1</v>
      </c>
      <c r="D221" s="6">
        <v>0</v>
      </c>
      <c r="E221" s="6">
        <v>1</v>
      </c>
      <c r="F221" s="6">
        <v>10</v>
      </c>
      <c r="G221" s="9" t="b">
        <v>0</v>
      </c>
      <c r="H221" s="6">
        <v>1</v>
      </c>
      <c r="I221" s="6">
        <v>2</v>
      </c>
      <c r="J221" s="6">
        <v>0.14000000000000001</v>
      </c>
      <c r="K221">
        <v>0.1212</v>
      </c>
      <c r="L221">
        <v>0.5</v>
      </c>
      <c r="M221">
        <v>0.29849999999999999</v>
      </c>
      <c r="N221">
        <v>0</v>
      </c>
      <c r="O221">
        <v>31</v>
      </c>
      <c r="P221">
        <v>31</v>
      </c>
      <c r="Q221" t="s">
        <v>26</v>
      </c>
      <c r="R221" t="s">
        <v>125</v>
      </c>
      <c r="S221" s="33" t="str">
        <f t="shared" si="15"/>
        <v>Normal</v>
      </c>
      <c r="T221" s="33" t="str">
        <f t="shared" si="16"/>
        <v>Low</v>
      </c>
      <c r="U221" s="33" t="str">
        <f t="shared" si="17"/>
        <v>Morning</v>
      </c>
      <c r="V221" s="33" t="str">
        <f t="shared" si="18"/>
        <v>Very Cold (10-20%)</v>
      </c>
      <c r="W221" s="33" t="str">
        <f t="shared" si="19"/>
        <v>Normal</v>
      </c>
    </row>
    <row r="222" spans="1:23" ht="17.25" thickBot="1">
      <c r="A222" s="112">
        <v>221</v>
      </c>
      <c r="B222" s="7">
        <v>40553</v>
      </c>
      <c r="C222" s="6">
        <v>1</v>
      </c>
      <c r="D222" s="6">
        <v>0</v>
      </c>
      <c r="E222" s="6">
        <v>1</v>
      </c>
      <c r="F222" s="6">
        <v>11</v>
      </c>
      <c r="G222" s="9" t="b">
        <v>0</v>
      </c>
      <c r="H222" s="6">
        <v>1</v>
      </c>
      <c r="I222" s="6">
        <v>2</v>
      </c>
      <c r="J222" s="6">
        <v>0.16</v>
      </c>
      <c r="K222">
        <v>0.13639999999999999</v>
      </c>
      <c r="L222">
        <v>0.47</v>
      </c>
      <c r="M222">
        <v>0.28360000000000002</v>
      </c>
      <c r="N222">
        <v>2</v>
      </c>
      <c r="O222">
        <v>28</v>
      </c>
      <c r="P222">
        <v>30</v>
      </c>
      <c r="Q222" t="s">
        <v>26</v>
      </c>
      <c r="R222" t="s">
        <v>125</v>
      </c>
      <c r="S222" s="33" t="str">
        <f t="shared" si="15"/>
        <v>Normal</v>
      </c>
      <c r="T222" s="33" t="str">
        <f t="shared" si="16"/>
        <v>Low</v>
      </c>
      <c r="U222" s="33" t="str">
        <f t="shared" si="17"/>
        <v>Morning</v>
      </c>
      <c r="V222" s="33" t="str">
        <f t="shared" si="18"/>
        <v>Very Cold (10-20%)</v>
      </c>
      <c r="W222" s="33" t="str">
        <f t="shared" si="19"/>
        <v>Normal</v>
      </c>
    </row>
    <row r="223" spans="1:23" ht="17.25" thickBot="1">
      <c r="A223" s="112">
        <v>222</v>
      </c>
      <c r="B223" s="7">
        <v>40553</v>
      </c>
      <c r="C223" s="6">
        <v>1</v>
      </c>
      <c r="D223" s="6">
        <v>0</v>
      </c>
      <c r="E223" s="6">
        <v>1</v>
      </c>
      <c r="F223" s="6">
        <v>12</v>
      </c>
      <c r="G223" s="9" t="b">
        <v>0</v>
      </c>
      <c r="H223" s="6">
        <v>1</v>
      </c>
      <c r="I223" s="6">
        <v>2</v>
      </c>
      <c r="J223" s="6">
        <v>0.2</v>
      </c>
      <c r="K223">
        <v>0.18179999999999999</v>
      </c>
      <c r="L223">
        <v>0.4</v>
      </c>
      <c r="M223">
        <v>0.28360000000000002</v>
      </c>
      <c r="N223">
        <v>5</v>
      </c>
      <c r="O223">
        <v>47</v>
      </c>
      <c r="P223">
        <v>52</v>
      </c>
      <c r="Q223" t="s">
        <v>26</v>
      </c>
      <c r="R223" t="s">
        <v>125</v>
      </c>
      <c r="S223" s="33" t="str">
        <f t="shared" si="15"/>
        <v>Normal</v>
      </c>
      <c r="T223" s="33" t="str">
        <f t="shared" si="16"/>
        <v>Medium</v>
      </c>
      <c r="U223" s="33" t="str">
        <f t="shared" si="17"/>
        <v>Afternoon</v>
      </c>
      <c r="V223" s="33" t="str">
        <f t="shared" si="18"/>
        <v>Cold (20-30%)</v>
      </c>
      <c r="W223" s="33" t="str">
        <f t="shared" si="19"/>
        <v>Normal</v>
      </c>
    </row>
    <row r="224" spans="1:23" ht="17.25" thickBot="1">
      <c r="A224" s="112">
        <v>223</v>
      </c>
      <c r="B224" s="7">
        <v>40553</v>
      </c>
      <c r="C224" s="6">
        <v>1</v>
      </c>
      <c r="D224" s="6">
        <v>0</v>
      </c>
      <c r="E224" s="6">
        <v>1</v>
      </c>
      <c r="F224" s="6">
        <v>13</v>
      </c>
      <c r="G224" s="9" t="b">
        <v>0</v>
      </c>
      <c r="H224" s="6">
        <v>1</v>
      </c>
      <c r="I224" s="6">
        <v>2</v>
      </c>
      <c r="J224" s="6">
        <v>0.2</v>
      </c>
      <c r="K224">
        <v>0.18179999999999999</v>
      </c>
      <c r="L224">
        <v>0.4</v>
      </c>
      <c r="M224">
        <v>0.28360000000000002</v>
      </c>
      <c r="N224">
        <v>4</v>
      </c>
      <c r="O224">
        <v>50</v>
      </c>
      <c r="P224">
        <v>54</v>
      </c>
      <c r="Q224" t="s">
        <v>26</v>
      </c>
      <c r="R224" t="s">
        <v>125</v>
      </c>
      <c r="S224" s="33" t="str">
        <f t="shared" si="15"/>
        <v>Normal</v>
      </c>
      <c r="T224" s="33" t="str">
        <f t="shared" si="16"/>
        <v>Medium</v>
      </c>
      <c r="U224" s="33" t="str">
        <f t="shared" si="17"/>
        <v>Afternoon</v>
      </c>
      <c r="V224" s="33" t="str">
        <f t="shared" si="18"/>
        <v>Cold (20-30%)</v>
      </c>
      <c r="W224" s="33" t="str">
        <f t="shared" si="19"/>
        <v>Normal</v>
      </c>
    </row>
    <row r="225" spans="1:23" ht="17.25" thickBot="1">
      <c r="A225" s="112">
        <v>224</v>
      </c>
      <c r="B225" s="7">
        <v>40553</v>
      </c>
      <c r="C225" s="6">
        <v>1</v>
      </c>
      <c r="D225" s="6">
        <v>0</v>
      </c>
      <c r="E225" s="6">
        <v>1</v>
      </c>
      <c r="F225" s="6">
        <v>14</v>
      </c>
      <c r="G225" s="9" t="b">
        <v>0</v>
      </c>
      <c r="H225" s="6">
        <v>1</v>
      </c>
      <c r="I225" s="6">
        <v>2</v>
      </c>
      <c r="J225" s="6">
        <v>0.2</v>
      </c>
      <c r="K225">
        <v>0.19700000000000001</v>
      </c>
      <c r="L225">
        <v>0.4</v>
      </c>
      <c r="M225">
        <v>0.22389999999999999</v>
      </c>
      <c r="N225">
        <v>0</v>
      </c>
      <c r="O225">
        <v>47</v>
      </c>
      <c r="P225">
        <v>47</v>
      </c>
      <c r="Q225" t="s">
        <v>26</v>
      </c>
      <c r="R225" t="s">
        <v>125</v>
      </c>
      <c r="S225" s="33" t="str">
        <f t="shared" si="15"/>
        <v>Normal</v>
      </c>
      <c r="T225" s="33" t="str">
        <f t="shared" si="16"/>
        <v>Low</v>
      </c>
      <c r="U225" s="33" t="str">
        <f t="shared" si="17"/>
        <v>Afternoon</v>
      </c>
      <c r="V225" s="33" t="str">
        <f t="shared" si="18"/>
        <v>Cold (20-30%)</v>
      </c>
      <c r="W225" s="33" t="str">
        <f t="shared" si="19"/>
        <v>Normal</v>
      </c>
    </row>
    <row r="226" spans="1:23" ht="17.25" thickBot="1">
      <c r="A226" s="112">
        <v>225</v>
      </c>
      <c r="B226" s="7">
        <v>40553</v>
      </c>
      <c r="C226" s="6">
        <v>1</v>
      </c>
      <c r="D226" s="6">
        <v>0</v>
      </c>
      <c r="E226" s="6">
        <v>1</v>
      </c>
      <c r="F226" s="6">
        <v>15</v>
      </c>
      <c r="G226" s="9" t="b">
        <v>0</v>
      </c>
      <c r="H226" s="6">
        <v>1</v>
      </c>
      <c r="I226" s="6">
        <v>2</v>
      </c>
      <c r="J226" s="6">
        <v>0.2</v>
      </c>
      <c r="K226">
        <v>0.19700000000000001</v>
      </c>
      <c r="L226">
        <v>0.4</v>
      </c>
      <c r="M226">
        <v>0.22389999999999999</v>
      </c>
      <c r="N226">
        <v>2</v>
      </c>
      <c r="O226">
        <v>43</v>
      </c>
      <c r="P226">
        <v>45</v>
      </c>
      <c r="Q226" t="s">
        <v>26</v>
      </c>
      <c r="R226" t="s">
        <v>125</v>
      </c>
      <c r="S226" s="33" t="str">
        <f t="shared" si="15"/>
        <v>Normal</v>
      </c>
      <c r="T226" s="33" t="str">
        <f t="shared" si="16"/>
        <v>Low</v>
      </c>
      <c r="U226" s="33" t="str">
        <f t="shared" si="17"/>
        <v>Afternoon</v>
      </c>
      <c r="V226" s="33" t="str">
        <f t="shared" si="18"/>
        <v>Cold (20-30%)</v>
      </c>
      <c r="W226" s="33" t="str">
        <f t="shared" si="19"/>
        <v>Normal</v>
      </c>
    </row>
    <row r="227" spans="1:23" ht="17.25" thickBot="1">
      <c r="A227" s="112">
        <v>226</v>
      </c>
      <c r="B227" s="7">
        <v>40553</v>
      </c>
      <c r="C227" s="6">
        <v>1</v>
      </c>
      <c r="D227" s="6">
        <v>0</v>
      </c>
      <c r="E227" s="6">
        <v>1</v>
      </c>
      <c r="F227" s="6">
        <v>16</v>
      </c>
      <c r="G227" s="9" t="b">
        <v>0</v>
      </c>
      <c r="H227" s="6">
        <v>1</v>
      </c>
      <c r="I227" s="6">
        <v>1</v>
      </c>
      <c r="J227" s="6">
        <v>0.2</v>
      </c>
      <c r="K227">
        <v>0.21210000000000001</v>
      </c>
      <c r="L227">
        <v>0.4</v>
      </c>
      <c r="M227">
        <v>0.1343</v>
      </c>
      <c r="N227">
        <v>4</v>
      </c>
      <c r="O227">
        <v>70</v>
      </c>
      <c r="P227">
        <v>74</v>
      </c>
      <c r="Q227" t="s">
        <v>26</v>
      </c>
      <c r="R227" t="s">
        <v>124</v>
      </c>
      <c r="S227" s="33" t="str">
        <f t="shared" si="15"/>
        <v>Normal</v>
      </c>
      <c r="T227" s="33" t="str">
        <f t="shared" si="16"/>
        <v>Medium</v>
      </c>
      <c r="U227" s="33" t="str">
        <f t="shared" si="17"/>
        <v>Afternoon</v>
      </c>
      <c r="V227" s="33" t="str">
        <f t="shared" si="18"/>
        <v>Cold (20-30%)</v>
      </c>
      <c r="W227" s="33" t="str">
        <f t="shared" si="19"/>
        <v>Normal</v>
      </c>
    </row>
    <row r="228" spans="1:23" ht="17.25" thickBot="1">
      <c r="A228" s="112">
        <v>227</v>
      </c>
      <c r="B228" s="7">
        <v>40553</v>
      </c>
      <c r="C228" s="6">
        <v>1</v>
      </c>
      <c r="D228" s="6">
        <v>0</v>
      </c>
      <c r="E228" s="6">
        <v>1</v>
      </c>
      <c r="F228" s="6">
        <v>17</v>
      </c>
      <c r="G228" s="9" t="b">
        <v>0</v>
      </c>
      <c r="H228" s="6">
        <v>1</v>
      </c>
      <c r="I228" s="6">
        <v>1</v>
      </c>
      <c r="J228" s="6">
        <v>0.2</v>
      </c>
      <c r="K228">
        <v>0.2273</v>
      </c>
      <c r="L228">
        <v>0.4</v>
      </c>
      <c r="M228">
        <v>0.1045</v>
      </c>
      <c r="N228">
        <v>4</v>
      </c>
      <c r="O228">
        <v>174</v>
      </c>
      <c r="P228">
        <v>178</v>
      </c>
      <c r="Q228" t="s">
        <v>26</v>
      </c>
      <c r="R228" t="s">
        <v>124</v>
      </c>
      <c r="S228" s="33" t="str">
        <f t="shared" si="15"/>
        <v>Rush Hour</v>
      </c>
      <c r="T228" s="33" t="str">
        <f t="shared" si="16"/>
        <v>High</v>
      </c>
      <c r="U228" s="33" t="str">
        <f t="shared" si="17"/>
        <v>Afternoon</v>
      </c>
      <c r="V228" s="33" t="str">
        <f t="shared" si="18"/>
        <v>Cold (20-30%)</v>
      </c>
      <c r="W228" s="33" t="str">
        <f t="shared" si="19"/>
        <v>⬆ Spike</v>
      </c>
    </row>
    <row r="229" spans="1:23" ht="17.25" thickBot="1">
      <c r="A229" s="112">
        <v>228</v>
      </c>
      <c r="B229" s="7">
        <v>40553</v>
      </c>
      <c r="C229" s="6">
        <v>1</v>
      </c>
      <c r="D229" s="6">
        <v>0</v>
      </c>
      <c r="E229" s="6">
        <v>1</v>
      </c>
      <c r="F229" s="6">
        <v>18</v>
      </c>
      <c r="G229" s="9" t="b">
        <v>0</v>
      </c>
      <c r="H229" s="6">
        <v>1</v>
      </c>
      <c r="I229" s="6">
        <v>1</v>
      </c>
      <c r="J229" s="6">
        <v>0.2</v>
      </c>
      <c r="K229">
        <v>0.19700000000000001</v>
      </c>
      <c r="L229">
        <v>0.4</v>
      </c>
      <c r="M229">
        <v>0.22389999999999999</v>
      </c>
      <c r="N229">
        <v>1</v>
      </c>
      <c r="O229">
        <v>154</v>
      </c>
      <c r="P229">
        <v>155</v>
      </c>
      <c r="Q229" t="s">
        <v>26</v>
      </c>
      <c r="R229" t="s">
        <v>124</v>
      </c>
      <c r="S229" s="33" t="str">
        <f t="shared" si="15"/>
        <v>Rush Hour</v>
      </c>
      <c r="T229" s="33" t="str">
        <f t="shared" si="16"/>
        <v>High</v>
      </c>
      <c r="U229" s="33" t="str">
        <f t="shared" si="17"/>
        <v>Evening</v>
      </c>
      <c r="V229" s="33" t="str">
        <f t="shared" si="18"/>
        <v>Cold (20-30%)</v>
      </c>
      <c r="W229" s="33" t="str">
        <f t="shared" si="19"/>
        <v>Normal</v>
      </c>
    </row>
    <row r="230" spans="1:23" ht="17.25" thickBot="1">
      <c r="A230" s="112">
        <v>229</v>
      </c>
      <c r="B230" s="7">
        <v>40553</v>
      </c>
      <c r="C230" s="6">
        <v>1</v>
      </c>
      <c r="D230" s="6">
        <v>0</v>
      </c>
      <c r="E230" s="6">
        <v>1</v>
      </c>
      <c r="F230" s="6">
        <v>19</v>
      </c>
      <c r="G230" s="9" t="b">
        <v>0</v>
      </c>
      <c r="H230" s="6">
        <v>1</v>
      </c>
      <c r="I230" s="6">
        <v>1</v>
      </c>
      <c r="J230" s="6">
        <v>0.16</v>
      </c>
      <c r="K230">
        <v>0.16669999999999999</v>
      </c>
      <c r="L230">
        <v>0.47</v>
      </c>
      <c r="M230">
        <v>0.16420000000000001</v>
      </c>
      <c r="N230">
        <v>3</v>
      </c>
      <c r="O230">
        <v>92</v>
      </c>
      <c r="P230">
        <v>95</v>
      </c>
      <c r="Q230" t="s">
        <v>26</v>
      </c>
      <c r="R230" t="s">
        <v>124</v>
      </c>
      <c r="S230" s="33" t="str">
        <f t="shared" si="15"/>
        <v>Rush Hour</v>
      </c>
      <c r="T230" s="33" t="str">
        <f t="shared" si="16"/>
        <v>Medium</v>
      </c>
      <c r="U230" s="33" t="str">
        <f t="shared" si="17"/>
        <v>Evening</v>
      </c>
      <c r="V230" s="33" t="str">
        <f t="shared" si="18"/>
        <v>Very Cold (10-20%)</v>
      </c>
      <c r="W230" s="33" t="str">
        <f t="shared" si="19"/>
        <v>Normal</v>
      </c>
    </row>
    <row r="231" spans="1:23" ht="17.25" thickBot="1">
      <c r="A231" s="112">
        <v>230</v>
      </c>
      <c r="B231" s="7">
        <v>40553</v>
      </c>
      <c r="C231" s="6">
        <v>1</v>
      </c>
      <c r="D231" s="6">
        <v>0</v>
      </c>
      <c r="E231" s="6">
        <v>1</v>
      </c>
      <c r="F231" s="6">
        <v>20</v>
      </c>
      <c r="G231" s="9" t="b">
        <v>0</v>
      </c>
      <c r="H231" s="6">
        <v>1</v>
      </c>
      <c r="I231" s="6">
        <v>1</v>
      </c>
      <c r="J231" s="6">
        <v>0.16</v>
      </c>
      <c r="K231">
        <v>0.16669999999999999</v>
      </c>
      <c r="L231">
        <v>0.5</v>
      </c>
      <c r="M231">
        <v>0.16420000000000001</v>
      </c>
      <c r="N231">
        <v>1</v>
      </c>
      <c r="O231">
        <v>73</v>
      </c>
      <c r="P231">
        <v>74</v>
      </c>
      <c r="Q231" t="s">
        <v>26</v>
      </c>
      <c r="R231" t="s">
        <v>124</v>
      </c>
      <c r="S231" s="33" t="str">
        <f t="shared" si="15"/>
        <v>Normal</v>
      </c>
      <c r="T231" s="33" t="str">
        <f t="shared" si="16"/>
        <v>Medium</v>
      </c>
      <c r="U231" s="33" t="str">
        <f t="shared" si="17"/>
        <v>Evening</v>
      </c>
      <c r="V231" s="33" t="str">
        <f t="shared" si="18"/>
        <v>Very Cold (10-20%)</v>
      </c>
      <c r="W231" s="33" t="str">
        <f t="shared" si="19"/>
        <v>Normal</v>
      </c>
    </row>
    <row r="232" spans="1:23" ht="17.25" thickBot="1">
      <c r="A232" s="112">
        <v>231</v>
      </c>
      <c r="B232" s="7">
        <v>40553</v>
      </c>
      <c r="C232" s="6">
        <v>1</v>
      </c>
      <c r="D232" s="6">
        <v>0</v>
      </c>
      <c r="E232" s="6">
        <v>1</v>
      </c>
      <c r="F232" s="6">
        <v>21</v>
      </c>
      <c r="G232" s="9" t="b">
        <v>0</v>
      </c>
      <c r="H232" s="6">
        <v>1</v>
      </c>
      <c r="I232" s="6">
        <v>1</v>
      </c>
      <c r="J232" s="6">
        <v>0.14000000000000001</v>
      </c>
      <c r="K232">
        <v>0.13639999999999999</v>
      </c>
      <c r="L232">
        <v>0.59</v>
      </c>
      <c r="M232">
        <v>0.19400000000000001</v>
      </c>
      <c r="N232">
        <v>1</v>
      </c>
      <c r="O232">
        <v>37</v>
      </c>
      <c r="P232">
        <v>38</v>
      </c>
      <c r="Q232" t="s">
        <v>26</v>
      </c>
      <c r="R232" t="s">
        <v>124</v>
      </c>
      <c r="S232" s="33" t="str">
        <f t="shared" si="15"/>
        <v>Normal</v>
      </c>
      <c r="T232" s="33" t="str">
        <f t="shared" si="16"/>
        <v>Low</v>
      </c>
      <c r="U232" s="33" t="str">
        <f t="shared" si="17"/>
        <v>Evening</v>
      </c>
      <c r="V232" s="33" t="str">
        <f t="shared" si="18"/>
        <v>Very Cold (10-20%)</v>
      </c>
      <c r="W232" s="33" t="str">
        <f t="shared" si="19"/>
        <v>Normal</v>
      </c>
    </row>
    <row r="233" spans="1:23" ht="17.25" thickBot="1">
      <c r="A233" s="112">
        <v>232</v>
      </c>
      <c r="B233" s="7">
        <v>40553</v>
      </c>
      <c r="C233" s="6">
        <v>1</v>
      </c>
      <c r="D233" s="6">
        <v>0</v>
      </c>
      <c r="E233" s="6">
        <v>1</v>
      </c>
      <c r="F233" s="6">
        <v>22</v>
      </c>
      <c r="G233" s="9" t="b">
        <v>0</v>
      </c>
      <c r="H233" s="6">
        <v>1</v>
      </c>
      <c r="I233" s="6">
        <v>1</v>
      </c>
      <c r="J233" s="6">
        <v>0.14000000000000001</v>
      </c>
      <c r="K233">
        <v>0.1515</v>
      </c>
      <c r="L233">
        <v>0.59</v>
      </c>
      <c r="M233">
        <v>0.16420000000000001</v>
      </c>
      <c r="N233">
        <v>2</v>
      </c>
      <c r="O233">
        <v>22</v>
      </c>
      <c r="P233">
        <v>24</v>
      </c>
      <c r="Q233" t="s">
        <v>26</v>
      </c>
      <c r="R233" t="s">
        <v>124</v>
      </c>
      <c r="S233" s="33" t="str">
        <f t="shared" si="15"/>
        <v>Normal</v>
      </c>
      <c r="T233" s="33" t="str">
        <f t="shared" si="16"/>
        <v>Low</v>
      </c>
      <c r="U233" s="33" t="str">
        <f t="shared" si="17"/>
        <v>Evening</v>
      </c>
      <c r="V233" s="33" t="str">
        <f t="shared" si="18"/>
        <v>Very Cold (10-20%)</v>
      </c>
      <c r="W233" s="33" t="str">
        <f t="shared" si="19"/>
        <v>Normal</v>
      </c>
    </row>
    <row r="234" spans="1:23" ht="17.25" thickBot="1">
      <c r="A234" s="112">
        <v>233</v>
      </c>
      <c r="B234" s="7">
        <v>40553</v>
      </c>
      <c r="C234" s="6">
        <v>1</v>
      </c>
      <c r="D234" s="6">
        <v>0</v>
      </c>
      <c r="E234" s="6">
        <v>1</v>
      </c>
      <c r="F234" s="6">
        <v>23</v>
      </c>
      <c r="G234" s="9" t="b">
        <v>0</v>
      </c>
      <c r="H234" s="6">
        <v>1</v>
      </c>
      <c r="I234" s="6">
        <v>1</v>
      </c>
      <c r="J234" s="6">
        <v>0.14000000000000001</v>
      </c>
      <c r="K234">
        <v>0.1515</v>
      </c>
      <c r="L234">
        <v>0.59</v>
      </c>
      <c r="M234">
        <v>0.16420000000000001</v>
      </c>
      <c r="N234">
        <v>0</v>
      </c>
      <c r="O234">
        <v>18</v>
      </c>
      <c r="P234">
        <v>18</v>
      </c>
      <c r="Q234" t="s">
        <v>26</v>
      </c>
      <c r="R234" t="s">
        <v>124</v>
      </c>
      <c r="S234" s="33" t="str">
        <f t="shared" si="15"/>
        <v>Normal</v>
      </c>
      <c r="T234" s="33" t="str">
        <f t="shared" si="16"/>
        <v>Low</v>
      </c>
      <c r="U234" s="33" t="str">
        <f t="shared" si="17"/>
        <v>Evening</v>
      </c>
      <c r="V234" s="33" t="str">
        <f t="shared" si="18"/>
        <v>Very Cold (10-20%)</v>
      </c>
      <c r="W234" s="33" t="str">
        <f t="shared" si="19"/>
        <v>Normal</v>
      </c>
    </row>
    <row r="235" spans="1:23" ht="17.25" thickBot="1">
      <c r="A235" s="112">
        <v>234</v>
      </c>
      <c r="B235" s="7">
        <v>40554</v>
      </c>
      <c r="C235" s="6">
        <v>1</v>
      </c>
      <c r="D235" s="6">
        <v>0</v>
      </c>
      <c r="E235" s="6">
        <v>1</v>
      </c>
      <c r="F235" s="6">
        <v>0</v>
      </c>
      <c r="G235" s="9" t="b">
        <v>0</v>
      </c>
      <c r="H235" s="6">
        <v>2</v>
      </c>
      <c r="I235" s="6">
        <v>1</v>
      </c>
      <c r="J235" s="6">
        <v>0.14000000000000001</v>
      </c>
      <c r="K235">
        <v>0.16669999999999999</v>
      </c>
      <c r="L235">
        <v>0.59</v>
      </c>
      <c r="M235">
        <v>0.1045</v>
      </c>
      <c r="N235">
        <v>2</v>
      </c>
      <c r="O235">
        <v>10</v>
      </c>
      <c r="P235">
        <v>12</v>
      </c>
      <c r="Q235" t="s">
        <v>27</v>
      </c>
      <c r="R235" t="s">
        <v>124</v>
      </c>
      <c r="S235" s="33" t="str">
        <f t="shared" si="15"/>
        <v>Normal</v>
      </c>
      <c r="T235" s="33" t="str">
        <f t="shared" si="16"/>
        <v>Low</v>
      </c>
      <c r="U235" s="33" t="str">
        <f t="shared" si="17"/>
        <v>Night</v>
      </c>
      <c r="V235" s="33" t="str">
        <f t="shared" si="18"/>
        <v>Very Cold (10-20%)</v>
      </c>
      <c r="W235" s="33" t="str">
        <f t="shared" si="19"/>
        <v>Normal</v>
      </c>
    </row>
    <row r="236" spans="1:23" ht="17.25" thickBot="1">
      <c r="A236" s="112">
        <v>235</v>
      </c>
      <c r="B236" s="7">
        <v>40554</v>
      </c>
      <c r="C236" s="6">
        <v>1</v>
      </c>
      <c r="D236" s="6">
        <v>0</v>
      </c>
      <c r="E236" s="6">
        <v>1</v>
      </c>
      <c r="F236" s="6">
        <v>1</v>
      </c>
      <c r="G236" s="9" t="b">
        <v>0</v>
      </c>
      <c r="H236" s="6">
        <v>2</v>
      </c>
      <c r="I236" s="6">
        <v>1</v>
      </c>
      <c r="J236" s="6">
        <v>0.14000000000000001</v>
      </c>
      <c r="K236">
        <v>0.1515</v>
      </c>
      <c r="L236">
        <v>0.59</v>
      </c>
      <c r="M236">
        <v>0.16420000000000001</v>
      </c>
      <c r="N236">
        <v>0</v>
      </c>
      <c r="O236">
        <v>3</v>
      </c>
      <c r="P236">
        <v>3</v>
      </c>
      <c r="Q236" t="s">
        <v>27</v>
      </c>
      <c r="R236" t="s">
        <v>124</v>
      </c>
      <c r="S236" s="33" t="str">
        <f t="shared" si="15"/>
        <v>Normal</v>
      </c>
      <c r="T236" s="33" t="str">
        <f t="shared" si="16"/>
        <v>Low</v>
      </c>
      <c r="U236" s="33" t="str">
        <f t="shared" si="17"/>
        <v>Night</v>
      </c>
      <c r="V236" s="33" t="str">
        <f t="shared" si="18"/>
        <v>Very Cold (10-20%)</v>
      </c>
      <c r="W236" s="33" t="str">
        <f t="shared" si="19"/>
        <v>Normal</v>
      </c>
    </row>
    <row r="237" spans="1:23" ht="17.25" thickBot="1">
      <c r="A237" s="112">
        <v>236</v>
      </c>
      <c r="B237" s="7">
        <v>40554</v>
      </c>
      <c r="C237" s="6">
        <v>1</v>
      </c>
      <c r="D237" s="6">
        <v>0</v>
      </c>
      <c r="E237" s="6">
        <v>1</v>
      </c>
      <c r="F237" s="6">
        <v>2</v>
      </c>
      <c r="G237" s="9" t="b">
        <v>0</v>
      </c>
      <c r="H237" s="6">
        <v>2</v>
      </c>
      <c r="I237" s="6">
        <v>2</v>
      </c>
      <c r="J237" s="6">
        <v>0.16</v>
      </c>
      <c r="K237">
        <v>0.1515</v>
      </c>
      <c r="L237">
        <v>0.55000000000000004</v>
      </c>
      <c r="M237">
        <v>0.19400000000000001</v>
      </c>
      <c r="N237">
        <v>0</v>
      </c>
      <c r="O237">
        <v>3</v>
      </c>
      <c r="P237">
        <v>3</v>
      </c>
      <c r="Q237" t="s">
        <v>27</v>
      </c>
      <c r="R237" t="s">
        <v>125</v>
      </c>
      <c r="S237" s="33" t="str">
        <f t="shared" si="15"/>
        <v>Normal</v>
      </c>
      <c r="T237" s="33" t="str">
        <f t="shared" si="16"/>
        <v>Low</v>
      </c>
      <c r="U237" s="33" t="str">
        <f t="shared" si="17"/>
        <v>Night</v>
      </c>
      <c r="V237" s="33" t="str">
        <f t="shared" si="18"/>
        <v>Very Cold (10-20%)</v>
      </c>
      <c r="W237" s="33" t="str">
        <f t="shared" si="19"/>
        <v>Normal</v>
      </c>
    </row>
    <row r="238" spans="1:23" ht="17.25" thickBot="1">
      <c r="A238" s="112">
        <v>237</v>
      </c>
      <c r="B238" s="7">
        <v>40554</v>
      </c>
      <c r="C238" s="6">
        <v>1</v>
      </c>
      <c r="D238" s="6">
        <v>0</v>
      </c>
      <c r="E238" s="6">
        <v>1</v>
      </c>
      <c r="F238" s="6">
        <v>5</v>
      </c>
      <c r="G238" s="9" t="b">
        <v>0</v>
      </c>
      <c r="H238" s="6">
        <v>2</v>
      </c>
      <c r="I238" s="6">
        <v>2</v>
      </c>
      <c r="J238" s="6">
        <v>0.16</v>
      </c>
      <c r="K238">
        <v>0.18179999999999999</v>
      </c>
      <c r="L238">
        <v>0.55000000000000004</v>
      </c>
      <c r="M238">
        <v>0.1343</v>
      </c>
      <c r="N238">
        <v>0</v>
      </c>
      <c r="O238">
        <v>6</v>
      </c>
      <c r="P238">
        <v>6</v>
      </c>
      <c r="Q238" t="s">
        <v>27</v>
      </c>
      <c r="R238" t="s">
        <v>125</v>
      </c>
      <c r="S238" s="33" t="str">
        <f t="shared" si="15"/>
        <v>Normal</v>
      </c>
      <c r="T238" s="33" t="str">
        <f t="shared" si="16"/>
        <v>Low</v>
      </c>
      <c r="U238" s="33" t="str">
        <f t="shared" si="17"/>
        <v>Night</v>
      </c>
      <c r="V238" s="33" t="str">
        <f t="shared" si="18"/>
        <v>Very Cold (10-20%)</v>
      </c>
      <c r="W238" s="33" t="str">
        <f t="shared" si="19"/>
        <v>Normal</v>
      </c>
    </row>
    <row r="239" spans="1:23" ht="17.25" thickBot="1">
      <c r="A239" s="112">
        <v>238</v>
      </c>
      <c r="B239" s="7">
        <v>40554</v>
      </c>
      <c r="C239" s="6">
        <v>1</v>
      </c>
      <c r="D239" s="6">
        <v>0</v>
      </c>
      <c r="E239" s="6">
        <v>1</v>
      </c>
      <c r="F239" s="6">
        <v>6</v>
      </c>
      <c r="G239" s="9" t="b">
        <v>0</v>
      </c>
      <c r="H239" s="6">
        <v>2</v>
      </c>
      <c r="I239" s="6">
        <v>2</v>
      </c>
      <c r="J239" s="6">
        <v>0.16</v>
      </c>
      <c r="K239">
        <v>0.18179999999999999</v>
      </c>
      <c r="L239">
        <v>0.55000000000000004</v>
      </c>
      <c r="M239">
        <v>0.1343</v>
      </c>
      <c r="N239">
        <v>0</v>
      </c>
      <c r="O239">
        <v>27</v>
      </c>
      <c r="P239">
        <v>27</v>
      </c>
      <c r="Q239" t="s">
        <v>27</v>
      </c>
      <c r="R239" t="s">
        <v>125</v>
      </c>
      <c r="S239" s="33" t="str">
        <f t="shared" si="15"/>
        <v>Normal</v>
      </c>
      <c r="T239" s="33" t="str">
        <f t="shared" si="16"/>
        <v>Low</v>
      </c>
      <c r="U239" s="33" t="str">
        <f t="shared" si="17"/>
        <v>Morning</v>
      </c>
      <c r="V239" s="33" t="str">
        <f t="shared" si="18"/>
        <v>Very Cold (10-20%)</v>
      </c>
      <c r="W239" s="33" t="str">
        <f t="shared" si="19"/>
        <v>Normal</v>
      </c>
    </row>
    <row r="240" spans="1:23" ht="17.25" thickBot="1">
      <c r="A240" s="112">
        <v>239</v>
      </c>
      <c r="B240" s="7">
        <v>40554</v>
      </c>
      <c r="C240" s="6">
        <v>1</v>
      </c>
      <c r="D240" s="6">
        <v>0</v>
      </c>
      <c r="E240" s="6">
        <v>1</v>
      </c>
      <c r="F240" s="6">
        <v>7</v>
      </c>
      <c r="G240" s="9" t="b">
        <v>0</v>
      </c>
      <c r="H240" s="6">
        <v>2</v>
      </c>
      <c r="I240" s="6">
        <v>2</v>
      </c>
      <c r="J240" s="6">
        <v>0.16</v>
      </c>
      <c r="K240">
        <v>0.2273</v>
      </c>
      <c r="L240">
        <v>0.55000000000000004</v>
      </c>
      <c r="M240">
        <v>0</v>
      </c>
      <c r="N240">
        <v>2</v>
      </c>
      <c r="O240">
        <v>97</v>
      </c>
      <c r="P240">
        <v>99</v>
      </c>
      <c r="Q240" t="s">
        <v>27</v>
      </c>
      <c r="R240" t="s">
        <v>125</v>
      </c>
      <c r="S240" s="33" t="str">
        <f t="shared" si="15"/>
        <v>Rush Hour</v>
      </c>
      <c r="T240" s="33" t="str">
        <f t="shared" si="16"/>
        <v>Medium</v>
      </c>
      <c r="U240" s="33" t="str">
        <f t="shared" si="17"/>
        <v>Morning</v>
      </c>
      <c r="V240" s="33" t="str">
        <f t="shared" si="18"/>
        <v>Very Cold (10-20%)</v>
      </c>
      <c r="W240" s="33" t="str">
        <f t="shared" si="19"/>
        <v>Normal</v>
      </c>
    </row>
    <row r="241" spans="1:23" ht="17.25" thickBot="1">
      <c r="A241" s="112">
        <v>240</v>
      </c>
      <c r="B241" s="7">
        <v>40554</v>
      </c>
      <c r="C241" s="6">
        <v>1</v>
      </c>
      <c r="D241" s="6">
        <v>0</v>
      </c>
      <c r="E241" s="6">
        <v>1</v>
      </c>
      <c r="F241" s="6">
        <v>8</v>
      </c>
      <c r="G241" s="9" t="b">
        <v>0</v>
      </c>
      <c r="H241" s="6">
        <v>2</v>
      </c>
      <c r="I241" s="6">
        <v>2</v>
      </c>
      <c r="J241" s="6">
        <v>0.18</v>
      </c>
      <c r="K241">
        <v>0.21210000000000001</v>
      </c>
      <c r="L241">
        <v>0.51</v>
      </c>
      <c r="M241">
        <v>8.9599999999999999E-2</v>
      </c>
      <c r="N241">
        <v>3</v>
      </c>
      <c r="O241">
        <v>214</v>
      </c>
      <c r="P241">
        <v>217</v>
      </c>
      <c r="Q241" t="s">
        <v>27</v>
      </c>
      <c r="R241" t="s">
        <v>125</v>
      </c>
      <c r="S241" s="33" t="str">
        <f t="shared" si="15"/>
        <v>Rush Hour</v>
      </c>
      <c r="T241" s="33" t="str">
        <f t="shared" si="16"/>
        <v>High</v>
      </c>
      <c r="U241" s="33" t="str">
        <f t="shared" si="17"/>
        <v>Morning</v>
      </c>
      <c r="V241" s="33" t="str">
        <f t="shared" si="18"/>
        <v>Very Cold (10-20%)</v>
      </c>
      <c r="W241" s="33" t="str">
        <f t="shared" si="19"/>
        <v>⬆ Spike</v>
      </c>
    </row>
    <row r="242" spans="1:23" ht="17.25" thickBot="1">
      <c r="A242" s="112">
        <v>241</v>
      </c>
      <c r="B242" s="7">
        <v>40554</v>
      </c>
      <c r="C242" s="6">
        <v>1</v>
      </c>
      <c r="D242" s="6">
        <v>0</v>
      </c>
      <c r="E242" s="6">
        <v>1</v>
      </c>
      <c r="F242" s="6">
        <v>9</v>
      </c>
      <c r="G242" s="9" t="b">
        <v>0</v>
      </c>
      <c r="H242" s="6">
        <v>2</v>
      </c>
      <c r="I242" s="6">
        <v>2</v>
      </c>
      <c r="J242" s="6">
        <v>0.18</v>
      </c>
      <c r="K242">
        <v>0.19700000000000001</v>
      </c>
      <c r="L242">
        <v>0.51</v>
      </c>
      <c r="M242">
        <v>0.16420000000000001</v>
      </c>
      <c r="N242">
        <v>3</v>
      </c>
      <c r="O242">
        <v>127</v>
      </c>
      <c r="P242">
        <v>130</v>
      </c>
      <c r="Q242" t="s">
        <v>27</v>
      </c>
      <c r="R242" t="s">
        <v>125</v>
      </c>
      <c r="S242" s="33" t="str">
        <f t="shared" si="15"/>
        <v>Rush Hour</v>
      </c>
      <c r="T242" s="33" t="str">
        <f t="shared" si="16"/>
        <v>Medium</v>
      </c>
      <c r="U242" s="33" t="str">
        <f t="shared" si="17"/>
        <v>Morning</v>
      </c>
      <c r="V242" s="33" t="str">
        <f t="shared" si="18"/>
        <v>Very Cold (10-20%)</v>
      </c>
      <c r="W242" s="33" t="str">
        <f t="shared" si="19"/>
        <v>Normal</v>
      </c>
    </row>
    <row r="243" spans="1:23" ht="17.25" thickBot="1">
      <c r="A243" s="112">
        <v>242</v>
      </c>
      <c r="B243" s="7">
        <v>40554</v>
      </c>
      <c r="C243" s="6">
        <v>1</v>
      </c>
      <c r="D243" s="6">
        <v>0</v>
      </c>
      <c r="E243" s="6">
        <v>1</v>
      </c>
      <c r="F243" s="6">
        <v>10</v>
      </c>
      <c r="G243" s="9" t="b">
        <v>0</v>
      </c>
      <c r="H243" s="6">
        <v>2</v>
      </c>
      <c r="I243" s="6">
        <v>2</v>
      </c>
      <c r="J243" s="6">
        <v>0.2</v>
      </c>
      <c r="K243">
        <v>0.21210000000000001</v>
      </c>
      <c r="L243">
        <v>0.51</v>
      </c>
      <c r="M243">
        <v>0.16420000000000001</v>
      </c>
      <c r="N243">
        <v>3</v>
      </c>
      <c r="O243">
        <v>51</v>
      </c>
      <c r="P243">
        <v>54</v>
      </c>
      <c r="Q243" t="s">
        <v>27</v>
      </c>
      <c r="R243" t="s">
        <v>125</v>
      </c>
      <c r="S243" s="33" t="str">
        <f t="shared" si="15"/>
        <v>Normal</v>
      </c>
      <c r="T243" s="33" t="str">
        <f t="shared" si="16"/>
        <v>Medium</v>
      </c>
      <c r="U243" s="33" t="str">
        <f t="shared" si="17"/>
        <v>Morning</v>
      </c>
      <c r="V243" s="33" t="str">
        <f t="shared" si="18"/>
        <v>Cold (20-30%)</v>
      </c>
      <c r="W243" s="33" t="str">
        <f t="shared" si="19"/>
        <v>Normal</v>
      </c>
    </row>
    <row r="244" spans="1:23" ht="17.25" thickBot="1">
      <c r="A244" s="112">
        <v>243</v>
      </c>
      <c r="B244" s="7">
        <v>40554</v>
      </c>
      <c r="C244" s="6">
        <v>1</v>
      </c>
      <c r="D244" s="6">
        <v>0</v>
      </c>
      <c r="E244" s="6">
        <v>1</v>
      </c>
      <c r="F244" s="6">
        <v>11</v>
      </c>
      <c r="G244" s="9" t="b">
        <v>0</v>
      </c>
      <c r="H244" s="6">
        <v>2</v>
      </c>
      <c r="I244" s="6">
        <v>2</v>
      </c>
      <c r="J244" s="6">
        <v>0.2</v>
      </c>
      <c r="K244">
        <v>0.21210000000000001</v>
      </c>
      <c r="L244">
        <v>0.47</v>
      </c>
      <c r="M244">
        <v>0.1343</v>
      </c>
      <c r="N244">
        <v>4</v>
      </c>
      <c r="O244">
        <v>31</v>
      </c>
      <c r="P244">
        <v>35</v>
      </c>
      <c r="Q244" t="s">
        <v>27</v>
      </c>
      <c r="R244" t="s">
        <v>125</v>
      </c>
      <c r="S244" s="33" t="str">
        <f t="shared" si="15"/>
        <v>Normal</v>
      </c>
      <c r="T244" s="33" t="str">
        <f t="shared" si="16"/>
        <v>Low</v>
      </c>
      <c r="U244" s="33" t="str">
        <f t="shared" si="17"/>
        <v>Morning</v>
      </c>
      <c r="V244" s="33" t="str">
        <f t="shared" si="18"/>
        <v>Cold (20-30%)</v>
      </c>
      <c r="W244" s="33" t="str">
        <f t="shared" si="19"/>
        <v>Normal</v>
      </c>
    </row>
    <row r="245" spans="1:23" ht="17.25" thickBot="1">
      <c r="A245" s="112">
        <v>244</v>
      </c>
      <c r="B245" s="7">
        <v>40554</v>
      </c>
      <c r="C245" s="6">
        <v>1</v>
      </c>
      <c r="D245" s="6">
        <v>0</v>
      </c>
      <c r="E245" s="6">
        <v>1</v>
      </c>
      <c r="F245" s="6">
        <v>12</v>
      </c>
      <c r="G245" s="9" t="b">
        <v>0</v>
      </c>
      <c r="H245" s="6">
        <v>2</v>
      </c>
      <c r="I245" s="6">
        <v>2</v>
      </c>
      <c r="J245" s="6">
        <v>0.2</v>
      </c>
      <c r="K245">
        <v>0.2273</v>
      </c>
      <c r="L245">
        <v>0.51</v>
      </c>
      <c r="M245">
        <v>0.1045</v>
      </c>
      <c r="N245">
        <v>2</v>
      </c>
      <c r="O245">
        <v>55</v>
      </c>
      <c r="P245">
        <v>57</v>
      </c>
      <c r="Q245" t="s">
        <v>27</v>
      </c>
      <c r="R245" t="s">
        <v>125</v>
      </c>
      <c r="S245" s="33" t="str">
        <f t="shared" si="15"/>
        <v>Normal</v>
      </c>
      <c r="T245" s="33" t="str">
        <f t="shared" si="16"/>
        <v>Medium</v>
      </c>
      <c r="U245" s="33" t="str">
        <f t="shared" si="17"/>
        <v>Afternoon</v>
      </c>
      <c r="V245" s="33" t="str">
        <f t="shared" si="18"/>
        <v>Cold (20-30%)</v>
      </c>
      <c r="W245" s="33" t="str">
        <f t="shared" si="19"/>
        <v>Normal</v>
      </c>
    </row>
    <row r="246" spans="1:23" ht="17.25" thickBot="1">
      <c r="A246" s="112">
        <v>245</v>
      </c>
      <c r="B246" s="7">
        <v>40554</v>
      </c>
      <c r="C246" s="6">
        <v>1</v>
      </c>
      <c r="D246" s="6">
        <v>0</v>
      </c>
      <c r="E246" s="6">
        <v>1</v>
      </c>
      <c r="F246" s="6">
        <v>13</v>
      </c>
      <c r="G246" s="9" t="b">
        <v>0</v>
      </c>
      <c r="H246" s="6">
        <v>2</v>
      </c>
      <c r="I246" s="6">
        <v>2</v>
      </c>
      <c r="J246" s="6">
        <v>0.2</v>
      </c>
      <c r="K246">
        <v>0.2273</v>
      </c>
      <c r="L246">
        <v>0.59</v>
      </c>
      <c r="M246">
        <v>8.9599999999999999E-2</v>
      </c>
      <c r="N246">
        <v>6</v>
      </c>
      <c r="O246">
        <v>46</v>
      </c>
      <c r="P246">
        <v>52</v>
      </c>
      <c r="Q246" t="s">
        <v>27</v>
      </c>
      <c r="R246" t="s">
        <v>125</v>
      </c>
      <c r="S246" s="33" t="str">
        <f t="shared" si="15"/>
        <v>Normal</v>
      </c>
      <c r="T246" s="33" t="str">
        <f t="shared" si="16"/>
        <v>Medium</v>
      </c>
      <c r="U246" s="33" t="str">
        <f t="shared" si="17"/>
        <v>Afternoon</v>
      </c>
      <c r="V246" s="33" t="str">
        <f t="shared" si="18"/>
        <v>Cold (20-30%)</v>
      </c>
      <c r="W246" s="33" t="str">
        <f t="shared" si="19"/>
        <v>Normal</v>
      </c>
    </row>
    <row r="247" spans="1:23" ht="17.25" thickBot="1">
      <c r="A247" s="112">
        <v>246</v>
      </c>
      <c r="B247" s="7">
        <v>40554</v>
      </c>
      <c r="C247" s="6">
        <v>1</v>
      </c>
      <c r="D247" s="6">
        <v>0</v>
      </c>
      <c r="E247" s="6">
        <v>1</v>
      </c>
      <c r="F247" s="6">
        <v>14</v>
      </c>
      <c r="G247" s="9" t="b">
        <v>0</v>
      </c>
      <c r="H247" s="6">
        <v>2</v>
      </c>
      <c r="I247" s="6">
        <v>2</v>
      </c>
      <c r="J247" s="6">
        <v>0.2</v>
      </c>
      <c r="K247">
        <v>0.2273</v>
      </c>
      <c r="L247">
        <v>0.59</v>
      </c>
      <c r="M247">
        <v>8.9599999999999999E-2</v>
      </c>
      <c r="N247">
        <v>3</v>
      </c>
      <c r="O247">
        <v>60</v>
      </c>
      <c r="P247">
        <v>63</v>
      </c>
      <c r="Q247" t="s">
        <v>27</v>
      </c>
      <c r="R247" t="s">
        <v>125</v>
      </c>
      <c r="S247" s="33" t="str">
        <f t="shared" si="15"/>
        <v>Normal</v>
      </c>
      <c r="T247" s="33" t="str">
        <f t="shared" si="16"/>
        <v>Medium</v>
      </c>
      <c r="U247" s="33" t="str">
        <f t="shared" si="17"/>
        <v>Afternoon</v>
      </c>
      <c r="V247" s="33" t="str">
        <f t="shared" si="18"/>
        <v>Cold (20-30%)</v>
      </c>
      <c r="W247" s="33" t="str">
        <f t="shared" si="19"/>
        <v>Normal</v>
      </c>
    </row>
    <row r="248" spans="1:23" ht="17.25" thickBot="1">
      <c r="A248" s="112">
        <v>247</v>
      </c>
      <c r="B248" s="7">
        <v>40554</v>
      </c>
      <c r="C248" s="6">
        <v>1</v>
      </c>
      <c r="D248" s="6">
        <v>0</v>
      </c>
      <c r="E248" s="6">
        <v>1</v>
      </c>
      <c r="F248" s="6">
        <v>15</v>
      </c>
      <c r="G248" s="9" t="b">
        <v>0</v>
      </c>
      <c r="H248" s="6">
        <v>2</v>
      </c>
      <c r="I248" s="6">
        <v>2</v>
      </c>
      <c r="J248" s="6">
        <v>0.16</v>
      </c>
      <c r="K248">
        <v>0.19700000000000001</v>
      </c>
      <c r="L248">
        <v>0.8</v>
      </c>
      <c r="M248">
        <v>8.9599999999999999E-2</v>
      </c>
      <c r="N248">
        <v>2</v>
      </c>
      <c r="O248">
        <v>45</v>
      </c>
      <c r="P248">
        <v>47</v>
      </c>
      <c r="Q248" t="s">
        <v>27</v>
      </c>
      <c r="R248" t="s">
        <v>125</v>
      </c>
      <c r="S248" s="33" t="str">
        <f t="shared" si="15"/>
        <v>Normal</v>
      </c>
      <c r="T248" s="33" t="str">
        <f t="shared" si="16"/>
        <v>Low</v>
      </c>
      <c r="U248" s="33" t="str">
        <f t="shared" si="17"/>
        <v>Afternoon</v>
      </c>
      <c r="V248" s="33" t="str">
        <f t="shared" si="18"/>
        <v>Very Cold (10-20%)</v>
      </c>
      <c r="W248" s="33" t="str">
        <f t="shared" si="19"/>
        <v>Normal</v>
      </c>
    </row>
    <row r="249" spans="1:23" ht="17.25" thickBot="1">
      <c r="A249" s="112">
        <v>248</v>
      </c>
      <c r="B249" s="7">
        <v>40554</v>
      </c>
      <c r="C249" s="6">
        <v>1</v>
      </c>
      <c r="D249" s="6">
        <v>0</v>
      </c>
      <c r="E249" s="6">
        <v>1</v>
      </c>
      <c r="F249" s="6">
        <v>16</v>
      </c>
      <c r="G249" s="9" t="b">
        <v>0</v>
      </c>
      <c r="H249" s="6">
        <v>2</v>
      </c>
      <c r="I249" s="6">
        <v>2</v>
      </c>
      <c r="J249" s="6">
        <v>0.16</v>
      </c>
      <c r="K249">
        <v>0.1515</v>
      </c>
      <c r="L249">
        <v>0.86</v>
      </c>
      <c r="M249">
        <v>0.22389999999999999</v>
      </c>
      <c r="N249">
        <v>4</v>
      </c>
      <c r="O249">
        <v>72</v>
      </c>
      <c r="P249">
        <v>76</v>
      </c>
      <c r="Q249" t="s">
        <v>27</v>
      </c>
      <c r="R249" t="s">
        <v>125</v>
      </c>
      <c r="S249" s="33" t="str">
        <f t="shared" si="15"/>
        <v>Normal</v>
      </c>
      <c r="T249" s="33" t="str">
        <f t="shared" si="16"/>
        <v>Medium</v>
      </c>
      <c r="U249" s="33" t="str">
        <f t="shared" si="17"/>
        <v>Afternoon</v>
      </c>
      <c r="V249" s="33" t="str">
        <f t="shared" si="18"/>
        <v>Very Cold (10-20%)</v>
      </c>
      <c r="W249" s="33" t="str">
        <f t="shared" si="19"/>
        <v>Normal</v>
      </c>
    </row>
    <row r="250" spans="1:23" ht="17.25" thickBot="1">
      <c r="A250" s="112">
        <v>249</v>
      </c>
      <c r="B250" s="7">
        <v>40554</v>
      </c>
      <c r="C250" s="6">
        <v>1</v>
      </c>
      <c r="D250" s="6">
        <v>0</v>
      </c>
      <c r="E250" s="6">
        <v>1</v>
      </c>
      <c r="F250" s="6">
        <v>17</v>
      </c>
      <c r="G250" s="9" t="b">
        <v>0</v>
      </c>
      <c r="H250" s="6">
        <v>2</v>
      </c>
      <c r="I250" s="6">
        <v>2</v>
      </c>
      <c r="J250" s="6">
        <v>0.16</v>
      </c>
      <c r="K250">
        <v>0.1515</v>
      </c>
      <c r="L250">
        <v>0.86</v>
      </c>
      <c r="M250">
        <v>0.22389999999999999</v>
      </c>
      <c r="N250">
        <v>6</v>
      </c>
      <c r="O250">
        <v>130</v>
      </c>
      <c r="P250">
        <v>136</v>
      </c>
      <c r="Q250" t="s">
        <v>27</v>
      </c>
      <c r="R250" t="s">
        <v>125</v>
      </c>
      <c r="S250" s="33" t="str">
        <f t="shared" si="15"/>
        <v>Rush Hour</v>
      </c>
      <c r="T250" s="33" t="str">
        <f t="shared" si="16"/>
        <v>Medium</v>
      </c>
      <c r="U250" s="33" t="str">
        <f t="shared" si="17"/>
        <v>Afternoon</v>
      </c>
      <c r="V250" s="33" t="str">
        <f t="shared" si="18"/>
        <v>Very Cold (10-20%)</v>
      </c>
      <c r="W250" s="33" t="str">
        <f t="shared" si="19"/>
        <v>Normal</v>
      </c>
    </row>
    <row r="251" spans="1:23" ht="17.25" thickBot="1">
      <c r="A251" s="112">
        <v>250</v>
      </c>
      <c r="B251" s="7">
        <v>40554</v>
      </c>
      <c r="C251" s="6">
        <v>1</v>
      </c>
      <c r="D251" s="6">
        <v>0</v>
      </c>
      <c r="E251" s="6">
        <v>1</v>
      </c>
      <c r="F251" s="6">
        <v>18</v>
      </c>
      <c r="G251" s="9" t="b">
        <v>0</v>
      </c>
      <c r="H251" s="6">
        <v>2</v>
      </c>
      <c r="I251" s="6">
        <v>3</v>
      </c>
      <c r="J251" s="6">
        <v>0.16</v>
      </c>
      <c r="K251">
        <v>0.18179999999999999</v>
      </c>
      <c r="L251">
        <v>0.93</v>
      </c>
      <c r="M251">
        <v>0.1045</v>
      </c>
      <c r="N251">
        <v>1</v>
      </c>
      <c r="O251">
        <v>94</v>
      </c>
      <c r="P251">
        <v>95</v>
      </c>
      <c r="Q251" t="s">
        <v>27</v>
      </c>
      <c r="R251" t="s">
        <v>24</v>
      </c>
      <c r="S251" s="33" t="str">
        <f t="shared" si="15"/>
        <v>Rush Hour</v>
      </c>
      <c r="T251" s="33" t="str">
        <f t="shared" si="16"/>
        <v>Medium</v>
      </c>
      <c r="U251" s="33" t="str">
        <f t="shared" si="17"/>
        <v>Evening</v>
      </c>
      <c r="V251" s="33" t="str">
        <f t="shared" si="18"/>
        <v>Very Cold (10-20%)</v>
      </c>
      <c r="W251" s="33" t="str">
        <f t="shared" si="19"/>
        <v>Normal</v>
      </c>
    </row>
    <row r="252" spans="1:23" ht="17.25" thickBot="1">
      <c r="A252" s="112">
        <v>251</v>
      </c>
      <c r="B252" s="7">
        <v>40554</v>
      </c>
      <c r="C252" s="6">
        <v>1</v>
      </c>
      <c r="D252" s="6">
        <v>0</v>
      </c>
      <c r="E252" s="6">
        <v>1</v>
      </c>
      <c r="F252" s="6">
        <v>19</v>
      </c>
      <c r="G252" s="9" t="b">
        <v>0</v>
      </c>
      <c r="H252" s="6">
        <v>2</v>
      </c>
      <c r="I252" s="6">
        <v>3</v>
      </c>
      <c r="J252" s="6">
        <v>0.16</v>
      </c>
      <c r="K252">
        <v>0.2273</v>
      </c>
      <c r="L252">
        <v>0.93</v>
      </c>
      <c r="M252">
        <v>0</v>
      </c>
      <c r="N252">
        <v>0</v>
      </c>
      <c r="O252">
        <v>51</v>
      </c>
      <c r="P252">
        <v>51</v>
      </c>
      <c r="Q252" t="s">
        <v>27</v>
      </c>
      <c r="R252" t="s">
        <v>24</v>
      </c>
      <c r="S252" s="33" t="str">
        <f t="shared" si="15"/>
        <v>Rush Hour</v>
      </c>
      <c r="T252" s="33" t="str">
        <f t="shared" si="16"/>
        <v>Medium</v>
      </c>
      <c r="U252" s="33" t="str">
        <f t="shared" si="17"/>
        <v>Evening</v>
      </c>
      <c r="V252" s="33" t="str">
        <f t="shared" si="18"/>
        <v>Very Cold (10-20%)</v>
      </c>
      <c r="W252" s="33" t="str">
        <f t="shared" si="19"/>
        <v>Normal</v>
      </c>
    </row>
    <row r="253" spans="1:23" ht="17.25" thickBot="1">
      <c r="A253" s="112">
        <v>252</v>
      </c>
      <c r="B253" s="7">
        <v>40554</v>
      </c>
      <c r="C253" s="6">
        <v>1</v>
      </c>
      <c r="D253" s="6">
        <v>0</v>
      </c>
      <c r="E253" s="6">
        <v>1</v>
      </c>
      <c r="F253" s="6">
        <v>20</v>
      </c>
      <c r="G253" s="9" t="b">
        <v>0</v>
      </c>
      <c r="H253" s="6">
        <v>2</v>
      </c>
      <c r="I253" s="6">
        <v>3</v>
      </c>
      <c r="J253" s="6">
        <v>0.16</v>
      </c>
      <c r="K253">
        <v>0.1515</v>
      </c>
      <c r="L253">
        <v>0.93</v>
      </c>
      <c r="M253">
        <v>0.19400000000000001</v>
      </c>
      <c r="N253">
        <v>0</v>
      </c>
      <c r="O253">
        <v>32</v>
      </c>
      <c r="P253">
        <v>32</v>
      </c>
      <c r="Q253" t="s">
        <v>27</v>
      </c>
      <c r="R253" t="s">
        <v>24</v>
      </c>
      <c r="S253" s="33" t="str">
        <f t="shared" si="15"/>
        <v>Normal</v>
      </c>
      <c r="T253" s="33" t="str">
        <f t="shared" si="16"/>
        <v>Low</v>
      </c>
      <c r="U253" s="33" t="str">
        <f t="shared" si="17"/>
        <v>Evening</v>
      </c>
      <c r="V253" s="33" t="str">
        <f t="shared" si="18"/>
        <v>Very Cold (10-20%)</v>
      </c>
      <c r="W253" s="33" t="str">
        <f t="shared" si="19"/>
        <v>Normal</v>
      </c>
    </row>
    <row r="254" spans="1:23" ht="17.25" thickBot="1">
      <c r="A254" s="112">
        <v>253</v>
      </c>
      <c r="B254" s="7">
        <v>40554</v>
      </c>
      <c r="C254" s="6">
        <v>1</v>
      </c>
      <c r="D254" s="6">
        <v>0</v>
      </c>
      <c r="E254" s="6">
        <v>1</v>
      </c>
      <c r="F254" s="6">
        <v>21</v>
      </c>
      <c r="G254" s="9" t="b">
        <v>0</v>
      </c>
      <c r="H254" s="6">
        <v>2</v>
      </c>
      <c r="I254" s="6">
        <v>3</v>
      </c>
      <c r="J254" s="6">
        <v>0.16</v>
      </c>
      <c r="K254">
        <v>0.19700000000000001</v>
      </c>
      <c r="L254">
        <v>0.86</v>
      </c>
      <c r="M254">
        <v>8.9599999999999999E-2</v>
      </c>
      <c r="N254">
        <v>0</v>
      </c>
      <c r="O254">
        <v>20</v>
      </c>
      <c r="P254">
        <v>20</v>
      </c>
      <c r="Q254" t="s">
        <v>27</v>
      </c>
      <c r="R254" t="s">
        <v>24</v>
      </c>
      <c r="S254" s="33" t="str">
        <f t="shared" si="15"/>
        <v>Normal</v>
      </c>
      <c r="T254" s="33" t="str">
        <f t="shared" si="16"/>
        <v>Low</v>
      </c>
      <c r="U254" s="33" t="str">
        <f t="shared" si="17"/>
        <v>Evening</v>
      </c>
      <c r="V254" s="33" t="str">
        <f t="shared" si="18"/>
        <v>Very Cold (10-20%)</v>
      </c>
      <c r="W254" s="33" t="str">
        <f t="shared" si="19"/>
        <v>Normal</v>
      </c>
    </row>
    <row r="255" spans="1:23" ht="17.25" thickBot="1">
      <c r="A255" s="112">
        <v>254</v>
      </c>
      <c r="B255" s="7">
        <v>40554</v>
      </c>
      <c r="C255" s="6">
        <v>1</v>
      </c>
      <c r="D255" s="6">
        <v>0</v>
      </c>
      <c r="E255" s="6">
        <v>1</v>
      </c>
      <c r="F255" s="6">
        <v>22</v>
      </c>
      <c r="G255" s="9" t="b">
        <v>0</v>
      </c>
      <c r="H255" s="6">
        <v>2</v>
      </c>
      <c r="I255" s="6">
        <v>3</v>
      </c>
      <c r="J255" s="6">
        <v>0.16</v>
      </c>
      <c r="K255">
        <v>0.18179999999999999</v>
      </c>
      <c r="L255">
        <v>0.93</v>
      </c>
      <c r="M255">
        <v>0.1045</v>
      </c>
      <c r="N255">
        <v>1</v>
      </c>
      <c r="O255">
        <v>28</v>
      </c>
      <c r="P255">
        <v>29</v>
      </c>
      <c r="Q255" t="s">
        <v>27</v>
      </c>
      <c r="R255" t="s">
        <v>24</v>
      </c>
      <c r="S255" s="33" t="str">
        <f t="shared" si="15"/>
        <v>Normal</v>
      </c>
      <c r="T255" s="33" t="str">
        <f t="shared" si="16"/>
        <v>Low</v>
      </c>
      <c r="U255" s="33" t="str">
        <f t="shared" si="17"/>
        <v>Evening</v>
      </c>
      <c r="V255" s="33" t="str">
        <f t="shared" si="18"/>
        <v>Very Cold (10-20%)</v>
      </c>
      <c r="W255" s="33" t="str">
        <f t="shared" si="19"/>
        <v>Normal</v>
      </c>
    </row>
    <row r="256" spans="1:23" ht="17.25" thickBot="1">
      <c r="A256" s="112">
        <v>255</v>
      </c>
      <c r="B256" s="7">
        <v>40554</v>
      </c>
      <c r="C256" s="6">
        <v>1</v>
      </c>
      <c r="D256" s="6">
        <v>0</v>
      </c>
      <c r="E256" s="6">
        <v>1</v>
      </c>
      <c r="F256" s="6">
        <v>23</v>
      </c>
      <c r="G256" s="9" t="b">
        <v>0</v>
      </c>
      <c r="H256" s="6">
        <v>2</v>
      </c>
      <c r="I256" s="6">
        <v>3</v>
      </c>
      <c r="J256" s="6">
        <v>0.16</v>
      </c>
      <c r="K256">
        <v>0.19700000000000001</v>
      </c>
      <c r="L256">
        <v>0.93</v>
      </c>
      <c r="M256">
        <v>8.9599999999999999E-2</v>
      </c>
      <c r="N256">
        <v>1</v>
      </c>
      <c r="O256">
        <v>18</v>
      </c>
      <c r="P256">
        <v>19</v>
      </c>
      <c r="Q256" t="s">
        <v>27</v>
      </c>
      <c r="R256" t="s">
        <v>24</v>
      </c>
      <c r="S256" s="33" t="str">
        <f t="shared" si="15"/>
        <v>Normal</v>
      </c>
      <c r="T256" s="33" t="str">
        <f t="shared" si="16"/>
        <v>Low</v>
      </c>
      <c r="U256" s="33" t="str">
        <f t="shared" si="17"/>
        <v>Evening</v>
      </c>
      <c r="V256" s="33" t="str">
        <f t="shared" si="18"/>
        <v>Very Cold (10-20%)</v>
      </c>
      <c r="W256" s="33" t="str">
        <f t="shared" si="19"/>
        <v>Normal</v>
      </c>
    </row>
    <row r="257" spans="1:23" ht="17.25" thickBot="1">
      <c r="A257" s="112">
        <v>256</v>
      </c>
      <c r="B257" s="7">
        <v>40555</v>
      </c>
      <c r="C257" s="6">
        <v>1</v>
      </c>
      <c r="D257" s="6">
        <v>0</v>
      </c>
      <c r="E257" s="6">
        <v>1</v>
      </c>
      <c r="F257" s="6">
        <v>0</v>
      </c>
      <c r="G257" s="9" t="b">
        <v>0</v>
      </c>
      <c r="H257" s="6">
        <v>3</v>
      </c>
      <c r="I257" s="6">
        <v>2</v>
      </c>
      <c r="J257" s="6">
        <v>0.16</v>
      </c>
      <c r="K257">
        <v>0.19700000000000001</v>
      </c>
      <c r="L257">
        <v>0.86</v>
      </c>
      <c r="M257">
        <v>8.9599999999999999E-2</v>
      </c>
      <c r="N257">
        <v>0</v>
      </c>
      <c r="O257">
        <v>7</v>
      </c>
      <c r="P257">
        <v>7</v>
      </c>
      <c r="Q257" t="s">
        <v>28</v>
      </c>
      <c r="R257" t="s">
        <v>125</v>
      </c>
      <c r="S257" s="33" t="str">
        <f t="shared" si="15"/>
        <v>Normal</v>
      </c>
      <c r="T257" s="33" t="str">
        <f t="shared" si="16"/>
        <v>Low</v>
      </c>
      <c r="U257" s="33" t="str">
        <f t="shared" si="17"/>
        <v>Night</v>
      </c>
      <c r="V257" s="33" t="str">
        <f t="shared" si="18"/>
        <v>Very Cold (10-20%)</v>
      </c>
      <c r="W257" s="33" t="str">
        <f t="shared" si="19"/>
        <v>Normal</v>
      </c>
    </row>
    <row r="258" spans="1:23" ht="17.25" thickBot="1">
      <c r="A258" s="112">
        <v>257</v>
      </c>
      <c r="B258" s="7">
        <v>40555</v>
      </c>
      <c r="C258" s="6">
        <v>1</v>
      </c>
      <c r="D258" s="6">
        <v>0</v>
      </c>
      <c r="E258" s="6">
        <v>1</v>
      </c>
      <c r="F258" s="6">
        <v>1</v>
      </c>
      <c r="G258" s="9" t="b">
        <v>0</v>
      </c>
      <c r="H258" s="6">
        <v>3</v>
      </c>
      <c r="I258" s="6">
        <v>2</v>
      </c>
      <c r="J258" s="6">
        <v>0.16</v>
      </c>
      <c r="K258">
        <v>0.18179999999999999</v>
      </c>
      <c r="L258">
        <v>0.86</v>
      </c>
      <c r="M258">
        <v>0.1045</v>
      </c>
      <c r="N258">
        <v>0</v>
      </c>
      <c r="O258">
        <v>6</v>
      </c>
      <c r="P258">
        <v>6</v>
      </c>
      <c r="Q258" t="s">
        <v>28</v>
      </c>
      <c r="R258" t="s">
        <v>125</v>
      </c>
      <c r="S258" s="33" t="str">
        <f t="shared" si="15"/>
        <v>Normal</v>
      </c>
      <c r="T258" s="33" t="str">
        <f t="shared" si="16"/>
        <v>Low</v>
      </c>
      <c r="U258" s="33" t="str">
        <f t="shared" si="17"/>
        <v>Night</v>
      </c>
      <c r="V258" s="33" t="str">
        <f t="shared" si="18"/>
        <v>Very Cold (10-20%)</v>
      </c>
      <c r="W258" s="33" t="str">
        <f t="shared" si="19"/>
        <v>Normal</v>
      </c>
    </row>
    <row r="259" spans="1:23" ht="17.25" thickBot="1">
      <c r="A259" s="112">
        <v>258</v>
      </c>
      <c r="B259" s="7">
        <v>40555</v>
      </c>
      <c r="C259" s="6">
        <v>1</v>
      </c>
      <c r="D259" s="6">
        <v>0</v>
      </c>
      <c r="E259" s="6">
        <v>1</v>
      </c>
      <c r="F259" s="6">
        <v>2</v>
      </c>
      <c r="G259" s="9" t="b">
        <v>0</v>
      </c>
      <c r="H259" s="6">
        <v>3</v>
      </c>
      <c r="I259" s="6">
        <v>1</v>
      </c>
      <c r="J259" s="6">
        <v>0.14000000000000001</v>
      </c>
      <c r="K259">
        <v>0.1515</v>
      </c>
      <c r="L259">
        <v>0.86</v>
      </c>
      <c r="M259">
        <v>0.1343</v>
      </c>
      <c r="N259">
        <v>0</v>
      </c>
      <c r="O259">
        <v>1</v>
      </c>
      <c r="P259">
        <v>1</v>
      </c>
      <c r="Q259" t="s">
        <v>28</v>
      </c>
      <c r="R259" t="s">
        <v>124</v>
      </c>
      <c r="S259" s="33" t="str">
        <f t="shared" ref="S259:S322" si="20">IF(OR(AND(F259&gt;=7,F259&lt;=9),AND(F259&gt;=17,F259&lt;=19)),"Rush Hour","Normal")</f>
        <v>Normal</v>
      </c>
      <c r="T259" s="33" t="str">
        <f t="shared" ref="T259:T322" si="21">IF(P259&gt;150,"High",IF(P259&gt;50,"Medium","Low"))</f>
        <v>Low</v>
      </c>
      <c r="U259" s="33" t="str">
        <f t="shared" ref="U259:U322" si="22">IF(F259&lt;6,"Night", IF(F259&lt;12,"Morning", IF(F259&lt;18,"Afternoon","Evening")))</f>
        <v>Night</v>
      </c>
      <c r="V259" s="33" t="str">
        <f t="shared" ref="V259:V322" si="23">IF(J259&lt;0.1,"Freezing (0-10%)",
 IF(J259&lt;0.2,"Very Cold (10-20%)",
 IF(J259&lt;0.3,"Cold (20-30%)",
 IF(J259&lt;0.4,"Mild (30-40%)",
 IF(J259&lt;0.5,"Warm (40-50%)",
 "Hot (50%+)")))))</f>
        <v>Very Cold (10-20%)</v>
      </c>
      <c r="W259" s="33" t="str">
        <f t="shared" ref="W259:W322" si="24">IF(ABS(P259-AVERAGE($P$2:$P$1001))&gt;2*STDEV($P$2:$P$1001),IF(P259&gt;AVERAGE($P$2:$P$1001),"⬆ Spike","⬇ Drop"),  "Normal")</f>
        <v>Normal</v>
      </c>
    </row>
    <row r="260" spans="1:23" ht="17.25" thickBot="1">
      <c r="A260" s="112">
        <v>259</v>
      </c>
      <c r="B260" s="7">
        <v>40555</v>
      </c>
      <c r="C260" s="6">
        <v>1</v>
      </c>
      <c r="D260" s="6">
        <v>0</v>
      </c>
      <c r="E260" s="6">
        <v>1</v>
      </c>
      <c r="F260" s="6">
        <v>5</v>
      </c>
      <c r="G260" s="9" t="b">
        <v>0</v>
      </c>
      <c r="H260" s="6">
        <v>3</v>
      </c>
      <c r="I260" s="6">
        <v>1</v>
      </c>
      <c r="J260" s="6">
        <v>0.14000000000000001</v>
      </c>
      <c r="K260">
        <v>0.1515</v>
      </c>
      <c r="L260">
        <v>0.86</v>
      </c>
      <c r="M260">
        <v>0.16420000000000001</v>
      </c>
      <c r="N260">
        <v>0</v>
      </c>
      <c r="O260">
        <v>5</v>
      </c>
      <c r="P260">
        <v>5</v>
      </c>
      <c r="Q260" t="s">
        <v>28</v>
      </c>
      <c r="R260" t="s">
        <v>124</v>
      </c>
      <c r="S260" s="33" t="str">
        <f t="shared" si="20"/>
        <v>Normal</v>
      </c>
      <c r="T260" s="33" t="str">
        <f t="shared" si="21"/>
        <v>Low</v>
      </c>
      <c r="U260" s="33" t="str">
        <f t="shared" si="22"/>
        <v>Night</v>
      </c>
      <c r="V260" s="33" t="str">
        <f t="shared" si="23"/>
        <v>Very Cold (10-20%)</v>
      </c>
      <c r="W260" s="33" t="str">
        <f t="shared" si="24"/>
        <v>Normal</v>
      </c>
    </row>
    <row r="261" spans="1:23" ht="17.25" thickBot="1">
      <c r="A261" s="112">
        <v>260</v>
      </c>
      <c r="B261" s="7">
        <v>40555</v>
      </c>
      <c r="C261" s="6">
        <v>1</v>
      </c>
      <c r="D261" s="6">
        <v>0</v>
      </c>
      <c r="E261" s="6">
        <v>1</v>
      </c>
      <c r="F261" s="6">
        <v>6</v>
      </c>
      <c r="G261" s="9" t="b">
        <v>0</v>
      </c>
      <c r="H261" s="6">
        <v>3</v>
      </c>
      <c r="I261" s="6">
        <v>1</v>
      </c>
      <c r="J261" s="6">
        <v>0.12</v>
      </c>
      <c r="K261">
        <v>0.1515</v>
      </c>
      <c r="L261">
        <v>0.93</v>
      </c>
      <c r="M261">
        <v>0.1343</v>
      </c>
      <c r="N261">
        <v>0</v>
      </c>
      <c r="O261">
        <v>16</v>
      </c>
      <c r="P261">
        <v>16</v>
      </c>
      <c r="Q261" t="s">
        <v>28</v>
      </c>
      <c r="R261" t="s">
        <v>124</v>
      </c>
      <c r="S261" s="33" t="str">
        <f t="shared" si="20"/>
        <v>Normal</v>
      </c>
      <c r="T261" s="33" t="str">
        <f t="shared" si="21"/>
        <v>Low</v>
      </c>
      <c r="U261" s="33" t="str">
        <f t="shared" si="22"/>
        <v>Morning</v>
      </c>
      <c r="V261" s="33" t="str">
        <f t="shared" si="23"/>
        <v>Very Cold (10-20%)</v>
      </c>
      <c r="W261" s="33" t="str">
        <f t="shared" si="24"/>
        <v>Normal</v>
      </c>
    </row>
    <row r="262" spans="1:23" ht="17.25" thickBot="1">
      <c r="A262" s="112">
        <v>261</v>
      </c>
      <c r="B262" s="7">
        <v>40555</v>
      </c>
      <c r="C262" s="6">
        <v>1</v>
      </c>
      <c r="D262" s="6">
        <v>0</v>
      </c>
      <c r="E262" s="6">
        <v>1</v>
      </c>
      <c r="F262" s="6">
        <v>7</v>
      </c>
      <c r="G262" s="9" t="b">
        <v>0</v>
      </c>
      <c r="H262" s="6">
        <v>3</v>
      </c>
      <c r="I262" s="6">
        <v>1</v>
      </c>
      <c r="J262" s="6">
        <v>0.14000000000000001</v>
      </c>
      <c r="K262">
        <v>0.1515</v>
      </c>
      <c r="L262">
        <v>0.69</v>
      </c>
      <c r="M262">
        <v>0.1343</v>
      </c>
      <c r="N262">
        <v>0</v>
      </c>
      <c r="O262">
        <v>54</v>
      </c>
      <c r="P262">
        <v>54</v>
      </c>
      <c r="Q262" t="s">
        <v>28</v>
      </c>
      <c r="R262" t="s">
        <v>124</v>
      </c>
      <c r="S262" s="33" t="str">
        <f t="shared" si="20"/>
        <v>Rush Hour</v>
      </c>
      <c r="T262" s="33" t="str">
        <f t="shared" si="21"/>
        <v>Medium</v>
      </c>
      <c r="U262" s="33" t="str">
        <f t="shared" si="22"/>
        <v>Morning</v>
      </c>
      <c r="V262" s="33" t="str">
        <f t="shared" si="23"/>
        <v>Very Cold (10-20%)</v>
      </c>
      <c r="W262" s="33" t="str">
        <f t="shared" si="24"/>
        <v>Normal</v>
      </c>
    </row>
    <row r="263" spans="1:23" ht="17.25" thickBot="1">
      <c r="A263" s="112">
        <v>262</v>
      </c>
      <c r="B263" s="7">
        <v>40555</v>
      </c>
      <c r="C263" s="6">
        <v>1</v>
      </c>
      <c r="D263" s="6">
        <v>0</v>
      </c>
      <c r="E263" s="6">
        <v>1</v>
      </c>
      <c r="F263" s="6">
        <v>8</v>
      </c>
      <c r="G263" s="9" t="b">
        <v>0</v>
      </c>
      <c r="H263" s="6">
        <v>3</v>
      </c>
      <c r="I263" s="6">
        <v>1</v>
      </c>
      <c r="J263" s="6">
        <v>0.16</v>
      </c>
      <c r="K263">
        <v>0.16669999999999999</v>
      </c>
      <c r="L263">
        <v>0.59</v>
      </c>
      <c r="M263">
        <v>0.16420000000000001</v>
      </c>
      <c r="N263">
        <v>3</v>
      </c>
      <c r="O263">
        <v>125</v>
      </c>
      <c r="P263">
        <v>128</v>
      </c>
      <c r="Q263" t="s">
        <v>28</v>
      </c>
      <c r="R263" t="s">
        <v>124</v>
      </c>
      <c r="S263" s="33" t="str">
        <f t="shared" si="20"/>
        <v>Rush Hour</v>
      </c>
      <c r="T263" s="33" t="str">
        <f t="shared" si="21"/>
        <v>Medium</v>
      </c>
      <c r="U263" s="33" t="str">
        <f t="shared" si="22"/>
        <v>Morning</v>
      </c>
      <c r="V263" s="33" t="str">
        <f t="shared" si="23"/>
        <v>Very Cold (10-20%)</v>
      </c>
      <c r="W263" s="33" t="str">
        <f t="shared" si="24"/>
        <v>Normal</v>
      </c>
    </row>
    <row r="264" spans="1:23" ht="17.25" thickBot="1">
      <c r="A264" s="112">
        <v>263</v>
      </c>
      <c r="B264" s="7">
        <v>40555</v>
      </c>
      <c r="C264" s="6">
        <v>1</v>
      </c>
      <c r="D264" s="6">
        <v>0</v>
      </c>
      <c r="E264" s="6">
        <v>1</v>
      </c>
      <c r="F264" s="6">
        <v>9</v>
      </c>
      <c r="G264" s="9" t="b">
        <v>0</v>
      </c>
      <c r="H264" s="6">
        <v>3</v>
      </c>
      <c r="I264" s="6">
        <v>1</v>
      </c>
      <c r="J264" s="6">
        <v>0.16</v>
      </c>
      <c r="K264">
        <v>0.13639999999999999</v>
      </c>
      <c r="L264">
        <v>0.59</v>
      </c>
      <c r="M264">
        <v>0.32840000000000003</v>
      </c>
      <c r="N264">
        <v>3</v>
      </c>
      <c r="O264">
        <v>78</v>
      </c>
      <c r="P264">
        <v>81</v>
      </c>
      <c r="Q264" t="s">
        <v>28</v>
      </c>
      <c r="R264" t="s">
        <v>124</v>
      </c>
      <c r="S264" s="33" t="str">
        <f t="shared" si="20"/>
        <v>Rush Hour</v>
      </c>
      <c r="T264" s="33" t="str">
        <f t="shared" si="21"/>
        <v>Medium</v>
      </c>
      <c r="U264" s="33" t="str">
        <f t="shared" si="22"/>
        <v>Morning</v>
      </c>
      <c r="V264" s="33" t="str">
        <f t="shared" si="23"/>
        <v>Very Cold (10-20%)</v>
      </c>
      <c r="W264" s="33" t="str">
        <f t="shared" si="24"/>
        <v>Normal</v>
      </c>
    </row>
    <row r="265" spans="1:23" ht="17.25" thickBot="1">
      <c r="A265" s="112">
        <v>264</v>
      </c>
      <c r="B265" s="7">
        <v>40555</v>
      </c>
      <c r="C265" s="6">
        <v>1</v>
      </c>
      <c r="D265" s="6">
        <v>0</v>
      </c>
      <c r="E265" s="6">
        <v>1</v>
      </c>
      <c r="F265" s="6">
        <v>10</v>
      </c>
      <c r="G265" s="9" t="b">
        <v>0</v>
      </c>
      <c r="H265" s="6">
        <v>3</v>
      </c>
      <c r="I265" s="6">
        <v>1</v>
      </c>
      <c r="J265" s="6">
        <v>0.18</v>
      </c>
      <c r="K265">
        <v>0.18179999999999999</v>
      </c>
      <c r="L265">
        <v>0.55000000000000004</v>
      </c>
      <c r="M265">
        <v>0.22389999999999999</v>
      </c>
      <c r="N265">
        <v>0</v>
      </c>
      <c r="O265">
        <v>39</v>
      </c>
      <c r="P265">
        <v>39</v>
      </c>
      <c r="Q265" t="s">
        <v>28</v>
      </c>
      <c r="R265" t="s">
        <v>124</v>
      </c>
      <c r="S265" s="33" t="str">
        <f t="shared" si="20"/>
        <v>Normal</v>
      </c>
      <c r="T265" s="33" t="str">
        <f t="shared" si="21"/>
        <v>Low</v>
      </c>
      <c r="U265" s="33" t="str">
        <f t="shared" si="22"/>
        <v>Morning</v>
      </c>
      <c r="V265" s="33" t="str">
        <f t="shared" si="23"/>
        <v>Very Cold (10-20%)</v>
      </c>
      <c r="W265" s="33" t="str">
        <f t="shared" si="24"/>
        <v>Normal</v>
      </c>
    </row>
    <row r="266" spans="1:23" ht="17.25" thickBot="1">
      <c r="A266" s="112">
        <v>265</v>
      </c>
      <c r="B266" s="7">
        <v>40555</v>
      </c>
      <c r="C266" s="6">
        <v>1</v>
      </c>
      <c r="D266" s="6">
        <v>0</v>
      </c>
      <c r="E266" s="6">
        <v>1</v>
      </c>
      <c r="F266" s="6">
        <v>11</v>
      </c>
      <c r="G266" s="9" t="b">
        <v>0</v>
      </c>
      <c r="H266" s="6">
        <v>3</v>
      </c>
      <c r="I266" s="6">
        <v>1</v>
      </c>
      <c r="J266" s="6">
        <v>0.2</v>
      </c>
      <c r="K266">
        <v>0.18179999999999999</v>
      </c>
      <c r="L266">
        <v>0.51</v>
      </c>
      <c r="M266">
        <v>0.3881</v>
      </c>
      <c r="N266">
        <v>3</v>
      </c>
      <c r="O266">
        <v>32</v>
      </c>
      <c r="P266">
        <v>35</v>
      </c>
      <c r="Q266" t="s">
        <v>28</v>
      </c>
      <c r="R266" t="s">
        <v>124</v>
      </c>
      <c r="S266" s="33" t="str">
        <f t="shared" si="20"/>
        <v>Normal</v>
      </c>
      <c r="T266" s="33" t="str">
        <f t="shared" si="21"/>
        <v>Low</v>
      </c>
      <c r="U266" s="33" t="str">
        <f t="shared" si="22"/>
        <v>Morning</v>
      </c>
      <c r="V266" s="33" t="str">
        <f t="shared" si="23"/>
        <v>Cold (20-30%)</v>
      </c>
      <c r="W266" s="33" t="str">
        <f t="shared" si="24"/>
        <v>Normal</v>
      </c>
    </row>
    <row r="267" spans="1:23" ht="17.25" thickBot="1">
      <c r="A267" s="112">
        <v>266</v>
      </c>
      <c r="B267" s="7">
        <v>40555</v>
      </c>
      <c r="C267" s="6">
        <v>1</v>
      </c>
      <c r="D267" s="6">
        <v>0</v>
      </c>
      <c r="E267" s="6">
        <v>1</v>
      </c>
      <c r="F267" s="6">
        <v>12</v>
      </c>
      <c r="G267" s="9" t="b">
        <v>0</v>
      </c>
      <c r="H267" s="6">
        <v>3</v>
      </c>
      <c r="I267" s="6">
        <v>1</v>
      </c>
      <c r="J267" s="6">
        <v>0.2</v>
      </c>
      <c r="K267">
        <v>0.1515</v>
      </c>
      <c r="L267">
        <v>0.47</v>
      </c>
      <c r="M267">
        <v>0.58209999999999995</v>
      </c>
      <c r="N267">
        <v>3</v>
      </c>
      <c r="O267">
        <v>52</v>
      </c>
      <c r="P267">
        <v>55</v>
      </c>
      <c r="Q267" t="s">
        <v>28</v>
      </c>
      <c r="R267" t="s">
        <v>124</v>
      </c>
      <c r="S267" s="33" t="str">
        <f t="shared" si="20"/>
        <v>Normal</v>
      </c>
      <c r="T267" s="33" t="str">
        <f t="shared" si="21"/>
        <v>Medium</v>
      </c>
      <c r="U267" s="33" t="str">
        <f t="shared" si="22"/>
        <v>Afternoon</v>
      </c>
      <c r="V267" s="33" t="str">
        <f t="shared" si="23"/>
        <v>Cold (20-30%)</v>
      </c>
      <c r="W267" s="33" t="str">
        <f t="shared" si="24"/>
        <v>Normal</v>
      </c>
    </row>
    <row r="268" spans="1:23" ht="17.25" thickBot="1">
      <c r="A268" s="112">
        <v>267</v>
      </c>
      <c r="B268" s="7">
        <v>40555</v>
      </c>
      <c r="C268" s="6">
        <v>1</v>
      </c>
      <c r="D268" s="6">
        <v>0</v>
      </c>
      <c r="E268" s="6">
        <v>1</v>
      </c>
      <c r="F268" s="6">
        <v>13</v>
      </c>
      <c r="G268" s="9" t="b">
        <v>0</v>
      </c>
      <c r="H268" s="6">
        <v>3</v>
      </c>
      <c r="I268" s="6">
        <v>1</v>
      </c>
      <c r="J268" s="6">
        <v>0.22</v>
      </c>
      <c r="K268">
        <v>0.19700000000000001</v>
      </c>
      <c r="L268">
        <v>0.44</v>
      </c>
      <c r="M268">
        <v>0.35820000000000002</v>
      </c>
      <c r="N268">
        <v>0</v>
      </c>
      <c r="O268">
        <v>49</v>
      </c>
      <c r="P268">
        <v>49</v>
      </c>
      <c r="Q268" t="s">
        <v>28</v>
      </c>
      <c r="R268" t="s">
        <v>124</v>
      </c>
      <c r="S268" s="33" t="str">
        <f t="shared" si="20"/>
        <v>Normal</v>
      </c>
      <c r="T268" s="33" t="str">
        <f t="shared" si="21"/>
        <v>Low</v>
      </c>
      <c r="U268" s="33" t="str">
        <f t="shared" si="22"/>
        <v>Afternoon</v>
      </c>
      <c r="V268" s="33" t="str">
        <f t="shared" si="23"/>
        <v>Cold (20-30%)</v>
      </c>
      <c r="W268" s="33" t="str">
        <f t="shared" si="24"/>
        <v>Normal</v>
      </c>
    </row>
    <row r="269" spans="1:23" ht="17.25" thickBot="1">
      <c r="A269" s="112">
        <v>268</v>
      </c>
      <c r="B269" s="7">
        <v>40555</v>
      </c>
      <c r="C269" s="6">
        <v>1</v>
      </c>
      <c r="D269" s="6">
        <v>0</v>
      </c>
      <c r="E269" s="6">
        <v>1</v>
      </c>
      <c r="F269" s="6">
        <v>14</v>
      </c>
      <c r="G269" s="9" t="b">
        <v>0</v>
      </c>
      <c r="H269" s="6">
        <v>3</v>
      </c>
      <c r="I269" s="6">
        <v>1</v>
      </c>
      <c r="J269" s="6">
        <v>0.2</v>
      </c>
      <c r="K269">
        <v>0.18179999999999999</v>
      </c>
      <c r="L269">
        <v>0.47</v>
      </c>
      <c r="M269">
        <v>0.32840000000000003</v>
      </c>
      <c r="N269">
        <v>0</v>
      </c>
      <c r="O269">
        <v>44</v>
      </c>
      <c r="P269">
        <v>44</v>
      </c>
      <c r="Q269" t="s">
        <v>28</v>
      </c>
      <c r="R269" t="s">
        <v>124</v>
      </c>
      <c r="S269" s="33" t="str">
        <f t="shared" si="20"/>
        <v>Normal</v>
      </c>
      <c r="T269" s="33" t="str">
        <f t="shared" si="21"/>
        <v>Low</v>
      </c>
      <c r="U269" s="33" t="str">
        <f t="shared" si="22"/>
        <v>Afternoon</v>
      </c>
      <c r="V269" s="33" t="str">
        <f t="shared" si="23"/>
        <v>Cold (20-30%)</v>
      </c>
      <c r="W269" s="33" t="str">
        <f t="shared" si="24"/>
        <v>Normal</v>
      </c>
    </row>
    <row r="270" spans="1:23" ht="17.25" thickBot="1">
      <c r="A270" s="112">
        <v>269</v>
      </c>
      <c r="B270" s="7">
        <v>40555</v>
      </c>
      <c r="C270" s="6">
        <v>1</v>
      </c>
      <c r="D270" s="6">
        <v>0</v>
      </c>
      <c r="E270" s="6">
        <v>1</v>
      </c>
      <c r="F270" s="6">
        <v>15</v>
      </c>
      <c r="G270" s="9" t="b">
        <v>0</v>
      </c>
      <c r="H270" s="6">
        <v>3</v>
      </c>
      <c r="I270" s="6">
        <v>1</v>
      </c>
      <c r="J270" s="6">
        <v>0.2</v>
      </c>
      <c r="K270">
        <v>0.16669999999999999</v>
      </c>
      <c r="L270">
        <v>0.47</v>
      </c>
      <c r="M270">
        <v>0.41789999999999999</v>
      </c>
      <c r="N270">
        <v>1</v>
      </c>
      <c r="O270">
        <v>48</v>
      </c>
      <c r="P270">
        <v>49</v>
      </c>
      <c r="Q270" t="s">
        <v>28</v>
      </c>
      <c r="R270" t="s">
        <v>124</v>
      </c>
      <c r="S270" s="33" t="str">
        <f t="shared" si="20"/>
        <v>Normal</v>
      </c>
      <c r="T270" s="33" t="str">
        <f t="shared" si="21"/>
        <v>Low</v>
      </c>
      <c r="U270" s="33" t="str">
        <f t="shared" si="22"/>
        <v>Afternoon</v>
      </c>
      <c r="V270" s="33" t="str">
        <f t="shared" si="23"/>
        <v>Cold (20-30%)</v>
      </c>
      <c r="W270" s="33" t="str">
        <f t="shared" si="24"/>
        <v>Normal</v>
      </c>
    </row>
    <row r="271" spans="1:23" ht="17.25" thickBot="1">
      <c r="A271" s="112">
        <v>270</v>
      </c>
      <c r="B271" s="7">
        <v>40555</v>
      </c>
      <c r="C271" s="6">
        <v>1</v>
      </c>
      <c r="D271" s="6">
        <v>0</v>
      </c>
      <c r="E271" s="6">
        <v>1</v>
      </c>
      <c r="F271" s="6">
        <v>16</v>
      </c>
      <c r="G271" s="9" t="b">
        <v>0</v>
      </c>
      <c r="H271" s="6">
        <v>3</v>
      </c>
      <c r="I271" s="6">
        <v>1</v>
      </c>
      <c r="J271" s="6">
        <v>0.22</v>
      </c>
      <c r="K271">
        <v>0.19700000000000001</v>
      </c>
      <c r="L271">
        <v>0.44</v>
      </c>
      <c r="M271">
        <v>0.32840000000000003</v>
      </c>
      <c r="N271">
        <v>5</v>
      </c>
      <c r="O271">
        <v>63</v>
      </c>
      <c r="P271">
        <v>68</v>
      </c>
      <c r="Q271" t="s">
        <v>28</v>
      </c>
      <c r="R271" t="s">
        <v>124</v>
      </c>
      <c r="S271" s="33" t="str">
        <f t="shared" si="20"/>
        <v>Normal</v>
      </c>
      <c r="T271" s="33" t="str">
        <f t="shared" si="21"/>
        <v>Medium</v>
      </c>
      <c r="U271" s="33" t="str">
        <f t="shared" si="22"/>
        <v>Afternoon</v>
      </c>
      <c r="V271" s="33" t="str">
        <f t="shared" si="23"/>
        <v>Cold (20-30%)</v>
      </c>
      <c r="W271" s="33" t="str">
        <f t="shared" si="24"/>
        <v>Normal</v>
      </c>
    </row>
    <row r="272" spans="1:23" ht="17.25" thickBot="1">
      <c r="A272" s="112">
        <v>271</v>
      </c>
      <c r="B272" s="7">
        <v>40555</v>
      </c>
      <c r="C272" s="6">
        <v>1</v>
      </c>
      <c r="D272" s="6">
        <v>0</v>
      </c>
      <c r="E272" s="6">
        <v>1</v>
      </c>
      <c r="F272" s="6">
        <v>17</v>
      </c>
      <c r="G272" s="9" t="b">
        <v>0</v>
      </c>
      <c r="H272" s="6">
        <v>3</v>
      </c>
      <c r="I272" s="6">
        <v>1</v>
      </c>
      <c r="J272" s="6">
        <v>0.2</v>
      </c>
      <c r="K272">
        <v>0.18179999999999999</v>
      </c>
      <c r="L272">
        <v>0.47</v>
      </c>
      <c r="M272">
        <v>0.35820000000000002</v>
      </c>
      <c r="N272">
        <v>0</v>
      </c>
      <c r="O272">
        <v>139</v>
      </c>
      <c r="P272">
        <v>139</v>
      </c>
      <c r="Q272" t="s">
        <v>28</v>
      </c>
      <c r="R272" t="s">
        <v>124</v>
      </c>
      <c r="S272" s="33" t="str">
        <f t="shared" si="20"/>
        <v>Rush Hour</v>
      </c>
      <c r="T272" s="33" t="str">
        <f t="shared" si="21"/>
        <v>Medium</v>
      </c>
      <c r="U272" s="33" t="str">
        <f t="shared" si="22"/>
        <v>Afternoon</v>
      </c>
      <c r="V272" s="33" t="str">
        <f t="shared" si="23"/>
        <v>Cold (20-30%)</v>
      </c>
      <c r="W272" s="33" t="str">
        <f t="shared" si="24"/>
        <v>Normal</v>
      </c>
    </row>
    <row r="273" spans="1:23" ht="17.25" thickBot="1">
      <c r="A273" s="112">
        <v>272</v>
      </c>
      <c r="B273" s="7">
        <v>40555</v>
      </c>
      <c r="C273" s="6">
        <v>1</v>
      </c>
      <c r="D273" s="6">
        <v>0</v>
      </c>
      <c r="E273" s="6">
        <v>1</v>
      </c>
      <c r="F273" s="6">
        <v>18</v>
      </c>
      <c r="G273" s="9" t="b">
        <v>0</v>
      </c>
      <c r="H273" s="6">
        <v>3</v>
      </c>
      <c r="I273" s="6">
        <v>1</v>
      </c>
      <c r="J273" s="6">
        <v>0.2</v>
      </c>
      <c r="K273">
        <v>0.1515</v>
      </c>
      <c r="L273">
        <v>0.47</v>
      </c>
      <c r="M273">
        <v>0.52239999999999998</v>
      </c>
      <c r="N273">
        <v>2</v>
      </c>
      <c r="O273">
        <v>135</v>
      </c>
      <c r="P273">
        <v>137</v>
      </c>
      <c r="Q273" t="s">
        <v>28</v>
      </c>
      <c r="R273" t="s">
        <v>124</v>
      </c>
      <c r="S273" s="33" t="str">
        <f t="shared" si="20"/>
        <v>Rush Hour</v>
      </c>
      <c r="T273" s="33" t="str">
        <f t="shared" si="21"/>
        <v>Medium</v>
      </c>
      <c r="U273" s="33" t="str">
        <f t="shared" si="22"/>
        <v>Evening</v>
      </c>
      <c r="V273" s="33" t="str">
        <f t="shared" si="23"/>
        <v>Cold (20-30%)</v>
      </c>
      <c r="W273" s="33" t="str">
        <f t="shared" si="24"/>
        <v>Normal</v>
      </c>
    </row>
    <row r="274" spans="1:23" ht="17.25" thickBot="1">
      <c r="A274" s="112">
        <v>273</v>
      </c>
      <c r="B274" s="7">
        <v>40555</v>
      </c>
      <c r="C274" s="6">
        <v>1</v>
      </c>
      <c r="D274" s="6">
        <v>0</v>
      </c>
      <c r="E274" s="6">
        <v>1</v>
      </c>
      <c r="F274" s="6">
        <v>19</v>
      </c>
      <c r="G274" s="9" t="b">
        <v>0</v>
      </c>
      <c r="H274" s="6">
        <v>3</v>
      </c>
      <c r="I274" s="6">
        <v>1</v>
      </c>
      <c r="J274" s="6">
        <v>0.18</v>
      </c>
      <c r="K274">
        <v>0.1515</v>
      </c>
      <c r="L274">
        <v>0.47</v>
      </c>
      <c r="M274">
        <v>0.41789999999999999</v>
      </c>
      <c r="N274">
        <v>1</v>
      </c>
      <c r="O274">
        <v>82</v>
      </c>
      <c r="P274">
        <v>83</v>
      </c>
      <c r="Q274" t="s">
        <v>28</v>
      </c>
      <c r="R274" t="s">
        <v>124</v>
      </c>
      <c r="S274" s="33" t="str">
        <f t="shared" si="20"/>
        <v>Rush Hour</v>
      </c>
      <c r="T274" s="33" t="str">
        <f t="shared" si="21"/>
        <v>Medium</v>
      </c>
      <c r="U274" s="33" t="str">
        <f t="shared" si="22"/>
        <v>Evening</v>
      </c>
      <c r="V274" s="33" t="str">
        <f t="shared" si="23"/>
        <v>Very Cold (10-20%)</v>
      </c>
      <c r="W274" s="33" t="str">
        <f t="shared" si="24"/>
        <v>Normal</v>
      </c>
    </row>
    <row r="275" spans="1:23" ht="17.25" thickBot="1">
      <c r="A275" s="112">
        <v>274</v>
      </c>
      <c r="B275" s="7">
        <v>40555</v>
      </c>
      <c r="C275" s="6">
        <v>1</v>
      </c>
      <c r="D275" s="6">
        <v>0</v>
      </c>
      <c r="E275" s="6">
        <v>1</v>
      </c>
      <c r="F275" s="6">
        <v>20</v>
      </c>
      <c r="G275" s="9" t="b">
        <v>0</v>
      </c>
      <c r="H275" s="6">
        <v>3</v>
      </c>
      <c r="I275" s="6">
        <v>1</v>
      </c>
      <c r="J275" s="6">
        <v>0.16</v>
      </c>
      <c r="K275">
        <v>0.13639999999999999</v>
      </c>
      <c r="L275">
        <v>0.5</v>
      </c>
      <c r="M275">
        <v>0.32840000000000003</v>
      </c>
      <c r="N275">
        <v>2</v>
      </c>
      <c r="O275">
        <v>54</v>
      </c>
      <c r="P275">
        <v>56</v>
      </c>
      <c r="Q275" t="s">
        <v>28</v>
      </c>
      <c r="R275" t="s">
        <v>124</v>
      </c>
      <c r="S275" s="33" t="str">
        <f t="shared" si="20"/>
        <v>Normal</v>
      </c>
      <c r="T275" s="33" t="str">
        <f t="shared" si="21"/>
        <v>Medium</v>
      </c>
      <c r="U275" s="33" t="str">
        <f t="shared" si="22"/>
        <v>Evening</v>
      </c>
      <c r="V275" s="33" t="str">
        <f t="shared" si="23"/>
        <v>Very Cold (10-20%)</v>
      </c>
      <c r="W275" s="33" t="str">
        <f t="shared" si="24"/>
        <v>Normal</v>
      </c>
    </row>
    <row r="276" spans="1:23" ht="17.25" thickBot="1">
      <c r="A276" s="112">
        <v>275</v>
      </c>
      <c r="B276" s="7">
        <v>40555</v>
      </c>
      <c r="C276" s="6">
        <v>1</v>
      </c>
      <c r="D276" s="6">
        <v>0</v>
      </c>
      <c r="E276" s="6">
        <v>1</v>
      </c>
      <c r="F276" s="6">
        <v>21</v>
      </c>
      <c r="G276" s="9" t="b">
        <v>0</v>
      </c>
      <c r="H276" s="6">
        <v>3</v>
      </c>
      <c r="I276" s="6">
        <v>1</v>
      </c>
      <c r="J276" s="6">
        <v>0.16</v>
      </c>
      <c r="K276">
        <v>0.13639999999999999</v>
      </c>
      <c r="L276">
        <v>0.55000000000000004</v>
      </c>
      <c r="M276">
        <v>0.32840000000000003</v>
      </c>
      <c r="N276">
        <v>0</v>
      </c>
      <c r="O276">
        <v>57</v>
      </c>
      <c r="P276">
        <v>57</v>
      </c>
      <c r="Q276" t="s">
        <v>28</v>
      </c>
      <c r="R276" t="s">
        <v>124</v>
      </c>
      <c r="S276" s="33" t="str">
        <f t="shared" si="20"/>
        <v>Normal</v>
      </c>
      <c r="T276" s="33" t="str">
        <f t="shared" si="21"/>
        <v>Medium</v>
      </c>
      <c r="U276" s="33" t="str">
        <f t="shared" si="22"/>
        <v>Evening</v>
      </c>
      <c r="V276" s="33" t="str">
        <f t="shared" si="23"/>
        <v>Very Cold (10-20%)</v>
      </c>
      <c r="W276" s="33" t="str">
        <f t="shared" si="24"/>
        <v>Normal</v>
      </c>
    </row>
    <row r="277" spans="1:23" ht="17.25" thickBot="1">
      <c r="A277" s="112">
        <v>276</v>
      </c>
      <c r="B277" s="7">
        <v>40555</v>
      </c>
      <c r="C277" s="6">
        <v>1</v>
      </c>
      <c r="D277" s="6">
        <v>0</v>
      </c>
      <c r="E277" s="6">
        <v>1</v>
      </c>
      <c r="F277" s="6">
        <v>22</v>
      </c>
      <c r="G277" s="9" t="b">
        <v>0</v>
      </c>
      <c r="H277" s="6">
        <v>3</v>
      </c>
      <c r="I277" s="6">
        <v>1</v>
      </c>
      <c r="J277" s="6">
        <v>0.16</v>
      </c>
      <c r="K277">
        <v>0.1212</v>
      </c>
      <c r="L277">
        <v>0.55000000000000004</v>
      </c>
      <c r="M277">
        <v>0.44779999999999998</v>
      </c>
      <c r="N277">
        <v>1</v>
      </c>
      <c r="O277">
        <v>32</v>
      </c>
      <c r="P277">
        <v>33</v>
      </c>
      <c r="Q277" t="s">
        <v>28</v>
      </c>
      <c r="R277" t="s">
        <v>124</v>
      </c>
      <c r="S277" s="33" t="str">
        <f t="shared" si="20"/>
        <v>Normal</v>
      </c>
      <c r="T277" s="33" t="str">
        <f t="shared" si="21"/>
        <v>Low</v>
      </c>
      <c r="U277" s="33" t="str">
        <f t="shared" si="22"/>
        <v>Evening</v>
      </c>
      <c r="V277" s="33" t="str">
        <f t="shared" si="23"/>
        <v>Very Cold (10-20%)</v>
      </c>
      <c r="W277" s="33" t="str">
        <f t="shared" si="24"/>
        <v>Normal</v>
      </c>
    </row>
    <row r="278" spans="1:23" ht="17.25" thickBot="1">
      <c r="A278" s="112">
        <v>277</v>
      </c>
      <c r="B278" s="7">
        <v>40555</v>
      </c>
      <c r="C278" s="6">
        <v>1</v>
      </c>
      <c r="D278" s="6">
        <v>0</v>
      </c>
      <c r="E278" s="6">
        <v>1</v>
      </c>
      <c r="F278" s="6">
        <v>23</v>
      </c>
      <c r="G278" s="9" t="b">
        <v>0</v>
      </c>
      <c r="H278" s="6">
        <v>3</v>
      </c>
      <c r="I278" s="6">
        <v>1</v>
      </c>
      <c r="J278" s="6">
        <v>0.14000000000000001</v>
      </c>
      <c r="K278">
        <v>0.1061</v>
      </c>
      <c r="L278">
        <v>0.59</v>
      </c>
      <c r="M278">
        <v>0.41789999999999999</v>
      </c>
      <c r="N278">
        <v>1</v>
      </c>
      <c r="O278">
        <v>19</v>
      </c>
      <c r="P278">
        <v>20</v>
      </c>
      <c r="Q278" t="s">
        <v>28</v>
      </c>
      <c r="R278" t="s">
        <v>124</v>
      </c>
      <c r="S278" s="33" t="str">
        <f t="shared" si="20"/>
        <v>Normal</v>
      </c>
      <c r="T278" s="33" t="str">
        <f t="shared" si="21"/>
        <v>Low</v>
      </c>
      <c r="U278" s="33" t="str">
        <f t="shared" si="22"/>
        <v>Evening</v>
      </c>
      <c r="V278" s="33" t="str">
        <f t="shared" si="23"/>
        <v>Very Cold (10-20%)</v>
      </c>
      <c r="W278" s="33" t="str">
        <f t="shared" si="24"/>
        <v>Normal</v>
      </c>
    </row>
    <row r="279" spans="1:23" ht="17.25" thickBot="1">
      <c r="A279" s="112">
        <v>278</v>
      </c>
      <c r="B279" s="7">
        <v>40556</v>
      </c>
      <c r="C279" s="6">
        <v>1</v>
      </c>
      <c r="D279" s="6">
        <v>0</v>
      </c>
      <c r="E279" s="6">
        <v>1</v>
      </c>
      <c r="F279" s="6">
        <v>0</v>
      </c>
      <c r="G279" s="9" t="b">
        <v>0</v>
      </c>
      <c r="H279" s="6">
        <v>4</v>
      </c>
      <c r="I279" s="6">
        <v>1</v>
      </c>
      <c r="J279" s="6">
        <v>0.14000000000000001</v>
      </c>
      <c r="K279">
        <v>0.1212</v>
      </c>
      <c r="L279">
        <v>0.59</v>
      </c>
      <c r="M279">
        <v>0.28360000000000002</v>
      </c>
      <c r="N279">
        <v>1</v>
      </c>
      <c r="O279">
        <v>6</v>
      </c>
      <c r="P279">
        <v>7</v>
      </c>
      <c r="Q279" t="s">
        <v>122</v>
      </c>
      <c r="R279" t="s">
        <v>124</v>
      </c>
      <c r="S279" s="33" t="str">
        <f t="shared" si="20"/>
        <v>Normal</v>
      </c>
      <c r="T279" s="33" t="str">
        <f t="shared" si="21"/>
        <v>Low</v>
      </c>
      <c r="U279" s="33" t="str">
        <f t="shared" si="22"/>
        <v>Night</v>
      </c>
      <c r="V279" s="33" t="str">
        <f t="shared" si="23"/>
        <v>Very Cold (10-20%)</v>
      </c>
      <c r="W279" s="33" t="str">
        <f t="shared" si="24"/>
        <v>Normal</v>
      </c>
    </row>
    <row r="280" spans="1:23" ht="17.25" thickBot="1">
      <c r="A280" s="112">
        <v>279</v>
      </c>
      <c r="B280" s="7">
        <v>40556</v>
      </c>
      <c r="C280" s="6">
        <v>1</v>
      </c>
      <c r="D280" s="6">
        <v>0</v>
      </c>
      <c r="E280" s="6">
        <v>1</v>
      </c>
      <c r="F280" s="6">
        <v>1</v>
      </c>
      <c r="G280" s="9" t="b">
        <v>0</v>
      </c>
      <c r="H280" s="6">
        <v>4</v>
      </c>
      <c r="I280" s="6">
        <v>1</v>
      </c>
      <c r="J280" s="6">
        <v>0.14000000000000001</v>
      </c>
      <c r="K280">
        <v>0.1212</v>
      </c>
      <c r="L280">
        <v>0.5</v>
      </c>
      <c r="M280">
        <v>0.28360000000000002</v>
      </c>
      <c r="N280">
        <v>0</v>
      </c>
      <c r="O280">
        <v>2</v>
      </c>
      <c r="P280">
        <v>2</v>
      </c>
      <c r="Q280" t="s">
        <v>122</v>
      </c>
      <c r="R280" t="s">
        <v>124</v>
      </c>
      <c r="S280" s="33" t="str">
        <f t="shared" si="20"/>
        <v>Normal</v>
      </c>
      <c r="T280" s="33" t="str">
        <f t="shared" si="21"/>
        <v>Low</v>
      </c>
      <c r="U280" s="33" t="str">
        <f t="shared" si="22"/>
        <v>Night</v>
      </c>
      <c r="V280" s="33" t="str">
        <f t="shared" si="23"/>
        <v>Very Cold (10-20%)</v>
      </c>
      <c r="W280" s="33" t="str">
        <f t="shared" si="24"/>
        <v>Normal</v>
      </c>
    </row>
    <row r="281" spans="1:23" ht="17.25" thickBot="1">
      <c r="A281" s="112">
        <v>280</v>
      </c>
      <c r="B281" s="7">
        <v>40556</v>
      </c>
      <c r="C281" s="6">
        <v>1</v>
      </c>
      <c r="D281" s="6">
        <v>0</v>
      </c>
      <c r="E281" s="6">
        <v>1</v>
      </c>
      <c r="F281" s="6">
        <v>2</v>
      </c>
      <c r="G281" s="9" t="b">
        <v>0</v>
      </c>
      <c r="H281" s="6">
        <v>4</v>
      </c>
      <c r="I281" s="6">
        <v>1</v>
      </c>
      <c r="J281" s="6">
        <v>0.14000000000000001</v>
      </c>
      <c r="K281">
        <v>0.1212</v>
      </c>
      <c r="L281">
        <v>0.5</v>
      </c>
      <c r="M281">
        <v>0.35820000000000002</v>
      </c>
      <c r="N281">
        <v>0</v>
      </c>
      <c r="O281">
        <v>2</v>
      </c>
      <c r="P281">
        <v>2</v>
      </c>
      <c r="Q281" t="s">
        <v>122</v>
      </c>
      <c r="R281" t="s">
        <v>124</v>
      </c>
      <c r="S281" s="33" t="str">
        <f t="shared" si="20"/>
        <v>Normal</v>
      </c>
      <c r="T281" s="33" t="str">
        <f t="shared" si="21"/>
        <v>Low</v>
      </c>
      <c r="U281" s="33" t="str">
        <f t="shared" si="22"/>
        <v>Night</v>
      </c>
      <c r="V281" s="33" t="str">
        <f t="shared" si="23"/>
        <v>Very Cold (10-20%)</v>
      </c>
      <c r="W281" s="33" t="str">
        <f t="shared" si="24"/>
        <v>Normal</v>
      </c>
    </row>
    <row r="282" spans="1:23" ht="17.25" thickBot="1">
      <c r="A282" s="112">
        <v>281</v>
      </c>
      <c r="B282" s="7">
        <v>40556</v>
      </c>
      <c r="C282" s="6">
        <v>1</v>
      </c>
      <c r="D282" s="6">
        <v>0</v>
      </c>
      <c r="E282" s="6">
        <v>1</v>
      </c>
      <c r="F282" s="6">
        <v>3</v>
      </c>
      <c r="G282" s="9" t="b">
        <v>0</v>
      </c>
      <c r="H282" s="6">
        <v>4</v>
      </c>
      <c r="I282" s="6">
        <v>1</v>
      </c>
      <c r="J282" s="6">
        <v>0.14000000000000001</v>
      </c>
      <c r="K282">
        <v>0.1212</v>
      </c>
      <c r="L282">
        <v>0.5</v>
      </c>
      <c r="M282">
        <v>0.32840000000000003</v>
      </c>
      <c r="N282">
        <v>0</v>
      </c>
      <c r="O282">
        <v>3</v>
      </c>
      <c r="P282">
        <v>3</v>
      </c>
      <c r="Q282" t="s">
        <v>122</v>
      </c>
      <c r="R282" t="s">
        <v>124</v>
      </c>
      <c r="S282" s="33" t="str">
        <f t="shared" si="20"/>
        <v>Normal</v>
      </c>
      <c r="T282" s="33" t="str">
        <f t="shared" si="21"/>
        <v>Low</v>
      </c>
      <c r="U282" s="33" t="str">
        <f t="shared" si="22"/>
        <v>Night</v>
      </c>
      <c r="V282" s="33" t="str">
        <f t="shared" si="23"/>
        <v>Very Cold (10-20%)</v>
      </c>
      <c r="W282" s="33" t="str">
        <f t="shared" si="24"/>
        <v>Normal</v>
      </c>
    </row>
    <row r="283" spans="1:23" ht="17.25" thickBot="1">
      <c r="A283" s="112">
        <v>282</v>
      </c>
      <c r="B283" s="7">
        <v>40556</v>
      </c>
      <c r="C283" s="6">
        <v>1</v>
      </c>
      <c r="D283" s="6">
        <v>0</v>
      </c>
      <c r="E283" s="6">
        <v>1</v>
      </c>
      <c r="F283" s="6">
        <v>4</v>
      </c>
      <c r="G283" s="9" t="b">
        <v>0</v>
      </c>
      <c r="H283" s="6">
        <v>4</v>
      </c>
      <c r="I283" s="6">
        <v>1</v>
      </c>
      <c r="J283" s="6">
        <v>0.14000000000000001</v>
      </c>
      <c r="K283">
        <v>0.1212</v>
      </c>
      <c r="L283">
        <v>0.5</v>
      </c>
      <c r="M283">
        <v>0.25369999999999998</v>
      </c>
      <c r="N283">
        <v>0</v>
      </c>
      <c r="O283">
        <v>4</v>
      </c>
      <c r="P283">
        <v>4</v>
      </c>
      <c r="Q283" t="s">
        <v>122</v>
      </c>
      <c r="R283" t="s">
        <v>124</v>
      </c>
      <c r="S283" s="33" t="str">
        <f t="shared" si="20"/>
        <v>Normal</v>
      </c>
      <c r="T283" s="33" t="str">
        <f t="shared" si="21"/>
        <v>Low</v>
      </c>
      <c r="U283" s="33" t="str">
        <f t="shared" si="22"/>
        <v>Night</v>
      </c>
      <c r="V283" s="33" t="str">
        <f t="shared" si="23"/>
        <v>Very Cold (10-20%)</v>
      </c>
      <c r="W283" s="33" t="str">
        <f t="shared" si="24"/>
        <v>Normal</v>
      </c>
    </row>
    <row r="284" spans="1:23" ht="17.25" thickBot="1">
      <c r="A284" s="112">
        <v>283</v>
      </c>
      <c r="B284" s="7">
        <v>40556</v>
      </c>
      <c r="C284" s="6">
        <v>1</v>
      </c>
      <c r="D284" s="6">
        <v>0</v>
      </c>
      <c r="E284" s="6">
        <v>1</v>
      </c>
      <c r="F284" s="6">
        <v>5</v>
      </c>
      <c r="G284" s="9" t="b">
        <v>0</v>
      </c>
      <c r="H284" s="6">
        <v>4</v>
      </c>
      <c r="I284" s="6">
        <v>1</v>
      </c>
      <c r="J284" s="6">
        <v>0.14000000000000001</v>
      </c>
      <c r="K284">
        <v>0.1212</v>
      </c>
      <c r="L284">
        <v>0.5</v>
      </c>
      <c r="M284">
        <v>0.29849999999999999</v>
      </c>
      <c r="N284">
        <v>0</v>
      </c>
      <c r="O284">
        <v>3</v>
      </c>
      <c r="P284">
        <v>3</v>
      </c>
      <c r="Q284" t="s">
        <v>122</v>
      </c>
      <c r="R284" t="s">
        <v>124</v>
      </c>
      <c r="S284" s="33" t="str">
        <f t="shared" si="20"/>
        <v>Normal</v>
      </c>
      <c r="T284" s="33" t="str">
        <f t="shared" si="21"/>
        <v>Low</v>
      </c>
      <c r="U284" s="33" t="str">
        <f t="shared" si="22"/>
        <v>Night</v>
      </c>
      <c r="V284" s="33" t="str">
        <f t="shared" si="23"/>
        <v>Very Cold (10-20%)</v>
      </c>
      <c r="W284" s="33" t="str">
        <f t="shared" si="24"/>
        <v>Normal</v>
      </c>
    </row>
    <row r="285" spans="1:23" ht="17.25" thickBot="1">
      <c r="A285" s="112">
        <v>284</v>
      </c>
      <c r="B285" s="7">
        <v>40556</v>
      </c>
      <c r="C285" s="6">
        <v>1</v>
      </c>
      <c r="D285" s="6">
        <v>0</v>
      </c>
      <c r="E285" s="6">
        <v>1</v>
      </c>
      <c r="F285" s="6">
        <v>6</v>
      </c>
      <c r="G285" s="9" t="b">
        <v>0</v>
      </c>
      <c r="H285" s="6">
        <v>4</v>
      </c>
      <c r="I285" s="6">
        <v>1</v>
      </c>
      <c r="J285" s="6">
        <v>0.12</v>
      </c>
      <c r="K285">
        <v>0.1515</v>
      </c>
      <c r="L285">
        <v>0.54</v>
      </c>
      <c r="M285">
        <v>0.1343</v>
      </c>
      <c r="N285">
        <v>0</v>
      </c>
      <c r="O285">
        <v>28</v>
      </c>
      <c r="P285">
        <v>28</v>
      </c>
      <c r="Q285" t="s">
        <v>122</v>
      </c>
      <c r="R285" t="s">
        <v>124</v>
      </c>
      <c r="S285" s="33" t="str">
        <f t="shared" si="20"/>
        <v>Normal</v>
      </c>
      <c r="T285" s="33" t="str">
        <f t="shared" si="21"/>
        <v>Low</v>
      </c>
      <c r="U285" s="33" t="str">
        <f t="shared" si="22"/>
        <v>Morning</v>
      </c>
      <c r="V285" s="33" t="str">
        <f t="shared" si="23"/>
        <v>Very Cold (10-20%)</v>
      </c>
      <c r="W285" s="33" t="str">
        <f t="shared" si="24"/>
        <v>Normal</v>
      </c>
    </row>
    <row r="286" spans="1:23" ht="17.25" thickBot="1">
      <c r="A286" s="112">
        <v>285</v>
      </c>
      <c r="B286" s="7">
        <v>40556</v>
      </c>
      <c r="C286" s="6">
        <v>1</v>
      </c>
      <c r="D286" s="6">
        <v>0</v>
      </c>
      <c r="E286" s="6">
        <v>1</v>
      </c>
      <c r="F286" s="6">
        <v>7</v>
      </c>
      <c r="G286" s="9" t="b">
        <v>0</v>
      </c>
      <c r="H286" s="6">
        <v>4</v>
      </c>
      <c r="I286" s="6">
        <v>1</v>
      </c>
      <c r="J286" s="6">
        <v>0.12</v>
      </c>
      <c r="K286">
        <v>0.1515</v>
      </c>
      <c r="L286">
        <v>0.54</v>
      </c>
      <c r="M286">
        <v>0.1343</v>
      </c>
      <c r="N286">
        <v>0</v>
      </c>
      <c r="O286">
        <v>72</v>
      </c>
      <c r="P286">
        <v>72</v>
      </c>
      <c r="Q286" t="s">
        <v>122</v>
      </c>
      <c r="R286" t="s">
        <v>124</v>
      </c>
      <c r="S286" s="33" t="str">
        <f t="shared" si="20"/>
        <v>Rush Hour</v>
      </c>
      <c r="T286" s="33" t="str">
        <f t="shared" si="21"/>
        <v>Medium</v>
      </c>
      <c r="U286" s="33" t="str">
        <f t="shared" si="22"/>
        <v>Morning</v>
      </c>
      <c r="V286" s="33" t="str">
        <f t="shared" si="23"/>
        <v>Very Cold (10-20%)</v>
      </c>
      <c r="W286" s="33" t="str">
        <f t="shared" si="24"/>
        <v>Normal</v>
      </c>
    </row>
    <row r="287" spans="1:23" ht="17.25" thickBot="1">
      <c r="A287" s="112">
        <v>286</v>
      </c>
      <c r="B287" s="7">
        <v>40556</v>
      </c>
      <c r="C287" s="6">
        <v>1</v>
      </c>
      <c r="D287" s="6">
        <v>0</v>
      </c>
      <c r="E287" s="6">
        <v>1</v>
      </c>
      <c r="F287" s="6">
        <v>8</v>
      </c>
      <c r="G287" s="9" t="b">
        <v>0</v>
      </c>
      <c r="H287" s="6">
        <v>4</v>
      </c>
      <c r="I287" s="6">
        <v>1</v>
      </c>
      <c r="J287" s="6">
        <v>0.14000000000000001</v>
      </c>
      <c r="K287">
        <v>0.13639999999999999</v>
      </c>
      <c r="L287">
        <v>0.5</v>
      </c>
      <c r="M287">
        <v>0.19400000000000001</v>
      </c>
      <c r="N287">
        <v>5</v>
      </c>
      <c r="O287">
        <v>197</v>
      </c>
      <c r="P287">
        <v>202</v>
      </c>
      <c r="Q287" t="s">
        <v>122</v>
      </c>
      <c r="R287" t="s">
        <v>124</v>
      </c>
      <c r="S287" s="33" t="str">
        <f t="shared" si="20"/>
        <v>Rush Hour</v>
      </c>
      <c r="T287" s="33" t="str">
        <f t="shared" si="21"/>
        <v>High</v>
      </c>
      <c r="U287" s="33" t="str">
        <f t="shared" si="22"/>
        <v>Morning</v>
      </c>
      <c r="V287" s="33" t="str">
        <f t="shared" si="23"/>
        <v>Very Cold (10-20%)</v>
      </c>
      <c r="W287" s="33" t="str">
        <f t="shared" si="24"/>
        <v>⬆ Spike</v>
      </c>
    </row>
    <row r="288" spans="1:23" ht="17.25" thickBot="1">
      <c r="A288" s="112">
        <v>287</v>
      </c>
      <c r="B288" s="7">
        <v>40556</v>
      </c>
      <c r="C288" s="6">
        <v>1</v>
      </c>
      <c r="D288" s="6">
        <v>0</v>
      </c>
      <c r="E288" s="6">
        <v>1</v>
      </c>
      <c r="F288" s="6">
        <v>9</v>
      </c>
      <c r="G288" s="9" t="b">
        <v>0</v>
      </c>
      <c r="H288" s="6">
        <v>4</v>
      </c>
      <c r="I288" s="6">
        <v>1</v>
      </c>
      <c r="J288" s="6">
        <v>0.14000000000000001</v>
      </c>
      <c r="K288">
        <v>0.1212</v>
      </c>
      <c r="L288">
        <v>0.5</v>
      </c>
      <c r="M288">
        <v>0.32840000000000003</v>
      </c>
      <c r="N288">
        <v>2</v>
      </c>
      <c r="O288">
        <v>137</v>
      </c>
      <c r="P288">
        <v>139</v>
      </c>
      <c r="Q288" t="s">
        <v>122</v>
      </c>
      <c r="R288" t="s">
        <v>124</v>
      </c>
      <c r="S288" s="33" t="str">
        <f t="shared" si="20"/>
        <v>Rush Hour</v>
      </c>
      <c r="T288" s="33" t="str">
        <f t="shared" si="21"/>
        <v>Medium</v>
      </c>
      <c r="U288" s="33" t="str">
        <f t="shared" si="22"/>
        <v>Morning</v>
      </c>
      <c r="V288" s="33" t="str">
        <f t="shared" si="23"/>
        <v>Very Cold (10-20%)</v>
      </c>
      <c r="W288" s="33" t="str">
        <f t="shared" si="24"/>
        <v>Normal</v>
      </c>
    </row>
    <row r="289" spans="1:23" ht="17.25" thickBot="1">
      <c r="A289" s="112">
        <v>288</v>
      </c>
      <c r="B289" s="7">
        <v>40556</v>
      </c>
      <c r="C289" s="6">
        <v>1</v>
      </c>
      <c r="D289" s="6">
        <v>0</v>
      </c>
      <c r="E289" s="6">
        <v>1</v>
      </c>
      <c r="F289" s="6">
        <v>10</v>
      </c>
      <c r="G289" s="9" t="b">
        <v>0</v>
      </c>
      <c r="H289" s="6">
        <v>4</v>
      </c>
      <c r="I289" s="6">
        <v>2</v>
      </c>
      <c r="J289" s="6">
        <v>0.16</v>
      </c>
      <c r="K289">
        <v>0.13639999999999999</v>
      </c>
      <c r="L289">
        <v>0.5</v>
      </c>
      <c r="M289">
        <v>0.35820000000000002</v>
      </c>
      <c r="N289">
        <v>2</v>
      </c>
      <c r="O289">
        <v>36</v>
      </c>
      <c r="P289">
        <v>38</v>
      </c>
      <c r="Q289" t="s">
        <v>122</v>
      </c>
      <c r="R289" t="s">
        <v>125</v>
      </c>
      <c r="S289" s="33" t="str">
        <f t="shared" si="20"/>
        <v>Normal</v>
      </c>
      <c r="T289" s="33" t="str">
        <f t="shared" si="21"/>
        <v>Low</v>
      </c>
      <c r="U289" s="33" t="str">
        <f t="shared" si="22"/>
        <v>Morning</v>
      </c>
      <c r="V289" s="33" t="str">
        <f t="shared" si="23"/>
        <v>Very Cold (10-20%)</v>
      </c>
      <c r="W289" s="33" t="str">
        <f t="shared" si="24"/>
        <v>Normal</v>
      </c>
    </row>
    <row r="290" spans="1:23" ht="17.25" thickBot="1">
      <c r="A290" s="112">
        <v>289</v>
      </c>
      <c r="B290" s="7">
        <v>40556</v>
      </c>
      <c r="C290" s="6">
        <v>1</v>
      </c>
      <c r="D290" s="6">
        <v>0</v>
      </c>
      <c r="E290" s="6">
        <v>1</v>
      </c>
      <c r="F290" s="6">
        <v>11</v>
      </c>
      <c r="G290" s="9" t="b">
        <v>0</v>
      </c>
      <c r="H290" s="6">
        <v>4</v>
      </c>
      <c r="I290" s="6">
        <v>2</v>
      </c>
      <c r="J290" s="6">
        <v>0.2</v>
      </c>
      <c r="K290">
        <v>0.16669999999999999</v>
      </c>
      <c r="L290">
        <v>0.44</v>
      </c>
      <c r="M290">
        <v>0.44779999999999998</v>
      </c>
      <c r="N290">
        <v>4</v>
      </c>
      <c r="O290">
        <v>33</v>
      </c>
      <c r="P290">
        <v>37</v>
      </c>
      <c r="Q290" t="s">
        <v>122</v>
      </c>
      <c r="R290" t="s">
        <v>125</v>
      </c>
      <c r="S290" s="33" t="str">
        <f t="shared" si="20"/>
        <v>Normal</v>
      </c>
      <c r="T290" s="33" t="str">
        <f t="shared" si="21"/>
        <v>Low</v>
      </c>
      <c r="U290" s="33" t="str">
        <f t="shared" si="22"/>
        <v>Morning</v>
      </c>
      <c r="V290" s="33" t="str">
        <f t="shared" si="23"/>
        <v>Cold (20-30%)</v>
      </c>
      <c r="W290" s="33" t="str">
        <f t="shared" si="24"/>
        <v>Normal</v>
      </c>
    </row>
    <row r="291" spans="1:23" ht="17.25" thickBot="1">
      <c r="A291" s="112">
        <v>290</v>
      </c>
      <c r="B291" s="7">
        <v>40556</v>
      </c>
      <c r="C291" s="6">
        <v>1</v>
      </c>
      <c r="D291" s="6">
        <v>0</v>
      </c>
      <c r="E291" s="6">
        <v>1</v>
      </c>
      <c r="F291" s="6">
        <v>12</v>
      </c>
      <c r="G291" s="9" t="b">
        <v>0</v>
      </c>
      <c r="H291" s="6">
        <v>4</v>
      </c>
      <c r="I291" s="6">
        <v>1</v>
      </c>
      <c r="J291" s="6">
        <v>0.2</v>
      </c>
      <c r="K291">
        <v>0.16669999999999999</v>
      </c>
      <c r="L291">
        <v>0.44</v>
      </c>
      <c r="M291">
        <v>0.41789999999999999</v>
      </c>
      <c r="N291">
        <v>3</v>
      </c>
      <c r="O291">
        <v>49</v>
      </c>
      <c r="P291">
        <v>52</v>
      </c>
      <c r="Q291" t="s">
        <v>122</v>
      </c>
      <c r="R291" t="s">
        <v>124</v>
      </c>
      <c r="S291" s="33" t="str">
        <f t="shared" si="20"/>
        <v>Normal</v>
      </c>
      <c r="T291" s="33" t="str">
        <f t="shared" si="21"/>
        <v>Medium</v>
      </c>
      <c r="U291" s="33" t="str">
        <f t="shared" si="22"/>
        <v>Afternoon</v>
      </c>
      <c r="V291" s="33" t="str">
        <f t="shared" si="23"/>
        <v>Cold (20-30%)</v>
      </c>
      <c r="W291" s="33" t="str">
        <f t="shared" si="24"/>
        <v>Normal</v>
      </c>
    </row>
    <row r="292" spans="1:23" ht="17.25" thickBot="1">
      <c r="A292" s="112">
        <v>291</v>
      </c>
      <c r="B292" s="7">
        <v>40556</v>
      </c>
      <c r="C292" s="6">
        <v>1</v>
      </c>
      <c r="D292" s="6">
        <v>0</v>
      </c>
      <c r="E292" s="6">
        <v>1</v>
      </c>
      <c r="F292" s="6">
        <v>13</v>
      </c>
      <c r="G292" s="9" t="b">
        <v>0</v>
      </c>
      <c r="H292" s="6">
        <v>4</v>
      </c>
      <c r="I292" s="6">
        <v>1</v>
      </c>
      <c r="J292" s="6">
        <v>0.22</v>
      </c>
      <c r="K292">
        <v>0.19700000000000001</v>
      </c>
      <c r="L292">
        <v>0.41</v>
      </c>
      <c r="M292">
        <v>0.44779999999999998</v>
      </c>
      <c r="N292">
        <v>2</v>
      </c>
      <c r="O292">
        <v>81</v>
      </c>
      <c r="P292">
        <v>83</v>
      </c>
      <c r="Q292" t="s">
        <v>122</v>
      </c>
      <c r="R292" t="s">
        <v>124</v>
      </c>
      <c r="S292" s="33" t="str">
        <f t="shared" si="20"/>
        <v>Normal</v>
      </c>
      <c r="T292" s="33" t="str">
        <f t="shared" si="21"/>
        <v>Medium</v>
      </c>
      <c r="U292" s="33" t="str">
        <f t="shared" si="22"/>
        <v>Afternoon</v>
      </c>
      <c r="V292" s="33" t="str">
        <f t="shared" si="23"/>
        <v>Cold (20-30%)</v>
      </c>
      <c r="W292" s="33" t="str">
        <f t="shared" si="24"/>
        <v>Normal</v>
      </c>
    </row>
    <row r="293" spans="1:23" ht="17.25" thickBot="1">
      <c r="A293" s="112">
        <v>292</v>
      </c>
      <c r="B293" s="7">
        <v>40556</v>
      </c>
      <c r="C293" s="6">
        <v>1</v>
      </c>
      <c r="D293" s="6">
        <v>0</v>
      </c>
      <c r="E293" s="6">
        <v>1</v>
      </c>
      <c r="F293" s="6">
        <v>14</v>
      </c>
      <c r="G293" s="9" t="b">
        <v>0</v>
      </c>
      <c r="H293" s="6">
        <v>4</v>
      </c>
      <c r="I293" s="6">
        <v>1</v>
      </c>
      <c r="J293" s="6">
        <v>0.22</v>
      </c>
      <c r="K293">
        <v>0.19700000000000001</v>
      </c>
      <c r="L293">
        <v>0.41</v>
      </c>
      <c r="M293">
        <v>0.3881</v>
      </c>
      <c r="N293">
        <v>3</v>
      </c>
      <c r="O293">
        <v>39</v>
      </c>
      <c r="P293">
        <v>42</v>
      </c>
      <c r="Q293" t="s">
        <v>122</v>
      </c>
      <c r="R293" t="s">
        <v>124</v>
      </c>
      <c r="S293" s="33" t="str">
        <f t="shared" si="20"/>
        <v>Normal</v>
      </c>
      <c r="T293" s="33" t="str">
        <f t="shared" si="21"/>
        <v>Low</v>
      </c>
      <c r="U293" s="33" t="str">
        <f t="shared" si="22"/>
        <v>Afternoon</v>
      </c>
      <c r="V293" s="33" t="str">
        <f t="shared" si="23"/>
        <v>Cold (20-30%)</v>
      </c>
      <c r="W293" s="33" t="str">
        <f t="shared" si="24"/>
        <v>Normal</v>
      </c>
    </row>
    <row r="294" spans="1:23" ht="17.25" thickBot="1">
      <c r="A294" s="112">
        <v>293</v>
      </c>
      <c r="B294" s="7">
        <v>40556</v>
      </c>
      <c r="C294" s="6">
        <v>1</v>
      </c>
      <c r="D294" s="6">
        <v>0</v>
      </c>
      <c r="E294" s="6">
        <v>1</v>
      </c>
      <c r="F294" s="6">
        <v>15</v>
      </c>
      <c r="G294" s="9" t="b">
        <v>0</v>
      </c>
      <c r="H294" s="6">
        <v>4</v>
      </c>
      <c r="I294" s="6">
        <v>1</v>
      </c>
      <c r="J294" s="6">
        <v>0.24</v>
      </c>
      <c r="K294">
        <v>0.21210000000000001</v>
      </c>
      <c r="L294">
        <v>0.38</v>
      </c>
      <c r="M294">
        <v>0.29849999999999999</v>
      </c>
      <c r="N294">
        <v>5</v>
      </c>
      <c r="O294">
        <v>55</v>
      </c>
      <c r="P294">
        <v>60</v>
      </c>
      <c r="Q294" t="s">
        <v>122</v>
      </c>
      <c r="R294" t="s">
        <v>124</v>
      </c>
      <c r="S294" s="33" t="str">
        <f t="shared" si="20"/>
        <v>Normal</v>
      </c>
      <c r="T294" s="33" t="str">
        <f t="shared" si="21"/>
        <v>Medium</v>
      </c>
      <c r="U294" s="33" t="str">
        <f t="shared" si="22"/>
        <v>Afternoon</v>
      </c>
      <c r="V294" s="33" t="str">
        <f t="shared" si="23"/>
        <v>Cold (20-30%)</v>
      </c>
      <c r="W294" s="33" t="str">
        <f t="shared" si="24"/>
        <v>Normal</v>
      </c>
    </row>
    <row r="295" spans="1:23" ht="17.25" thickBot="1">
      <c r="A295" s="112">
        <v>294</v>
      </c>
      <c r="B295" s="7">
        <v>40556</v>
      </c>
      <c r="C295" s="6">
        <v>1</v>
      </c>
      <c r="D295" s="6">
        <v>0</v>
      </c>
      <c r="E295" s="6">
        <v>1</v>
      </c>
      <c r="F295" s="6">
        <v>16</v>
      </c>
      <c r="G295" s="9" t="b">
        <v>0</v>
      </c>
      <c r="H295" s="6">
        <v>4</v>
      </c>
      <c r="I295" s="6">
        <v>1</v>
      </c>
      <c r="J295" s="6">
        <v>0.24</v>
      </c>
      <c r="K295">
        <v>0.21210000000000001</v>
      </c>
      <c r="L295">
        <v>0.38</v>
      </c>
      <c r="M295">
        <v>0.35820000000000002</v>
      </c>
      <c r="N295">
        <v>2</v>
      </c>
      <c r="O295">
        <v>76</v>
      </c>
      <c r="P295">
        <v>78</v>
      </c>
      <c r="Q295" t="s">
        <v>122</v>
      </c>
      <c r="R295" t="s">
        <v>124</v>
      </c>
      <c r="S295" s="33" t="str">
        <f t="shared" si="20"/>
        <v>Normal</v>
      </c>
      <c r="T295" s="33" t="str">
        <f t="shared" si="21"/>
        <v>Medium</v>
      </c>
      <c r="U295" s="33" t="str">
        <f t="shared" si="22"/>
        <v>Afternoon</v>
      </c>
      <c r="V295" s="33" t="str">
        <f t="shared" si="23"/>
        <v>Cold (20-30%)</v>
      </c>
      <c r="W295" s="33" t="str">
        <f t="shared" si="24"/>
        <v>Normal</v>
      </c>
    </row>
    <row r="296" spans="1:23" ht="17.25" thickBot="1">
      <c r="A296" s="112">
        <v>295</v>
      </c>
      <c r="B296" s="7">
        <v>40556</v>
      </c>
      <c r="C296" s="6">
        <v>1</v>
      </c>
      <c r="D296" s="6">
        <v>0</v>
      </c>
      <c r="E296" s="6">
        <v>1</v>
      </c>
      <c r="F296" s="6">
        <v>17</v>
      </c>
      <c r="G296" s="9" t="b">
        <v>0</v>
      </c>
      <c r="H296" s="6">
        <v>4</v>
      </c>
      <c r="I296" s="6">
        <v>1</v>
      </c>
      <c r="J296" s="6">
        <v>0.2</v>
      </c>
      <c r="K296">
        <v>0.18179999999999999</v>
      </c>
      <c r="L296">
        <v>0.4</v>
      </c>
      <c r="M296">
        <v>0.28360000000000002</v>
      </c>
      <c r="N296">
        <v>4</v>
      </c>
      <c r="O296">
        <v>158</v>
      </c>
      <c r="P296">
        <v>162</v>
      </c>
      <c r="Q296" t="s">
        <v>122</v>
      </c>
      <c r="R296" t="s">
        <v>124</v>
      </c>
      <c r="S296" s="33" t="str">
        <f t="shared" si="20"/>
        <v>Rush Hour</v>
      </c>
      <c r="T296" s="33" t="str">
        <f t="shared" si="21"/>
        <v>High</v>
      </c>
      <c r="U296" s="33" t="str">
        <f t="shared" si="22"/>
        <v>Afternoon</v>
      </c>
      <c r="V296" s="33" t="str">
        <f t="shared" si="23"/>
        <v>Cold (20-30%)</v>
      </c>
      <c r="W296" s="33" t="str">
        <f t="shared" si="24"/>
        <v>⬆ Spike</v>
      </c>
    </row>
    <row r="297" spans="1:23" ht="17.25" thickBot="1">
      <c r="A297" s="112">
        <v>296</v>
      </c>
      <c r="B297" s="7">
        <v>40556</v>
      </c>
      <c r="C297" s="6">
        <v>1</v>
      </c>
      <c r="D297" s="6">
        <v>0</v>
      </c>
      <c r="E297" s="6">
        <v>1</v>
      </c>
      <c r="F297" s="6">
        <v>18</v>
      </c>
      <c r="G297" s="9" t="b">
        <v>0</v>
      </c>
      <c r="H297" s="6">
        <v>4</v>
      </c>
      <c r="I297" s="6">
        <v>1</v>
      </c>
      <c r="J297" s="6">
        <v>0.2</v>
      </c>
      <c r="K297">
        <v>0.18179999999999999</v>
      </c>
      <c r="L297">
        <v>0.4</v>
      </c>
      <c r="M297">
        <v>0.32840000000000003</v>
      </c>
      <c r="N297">
        <v>3</v>
      </c>
      <c r="O297">
        <v>141</v>
      </c>
      <c r="P297">
        <v>144</v>
      </c>
      <c r="Q297" t="s">
        <v>122</v>
      </c>
      <c r="R297" t="s">
        <v>124</v>
      </c>
      <c r="S297" s="33" t="str">
        <f t="shared" si="20"/>
        <v>Rush Hour</v>
      </c>
      <c r="T297" s="33" t="str">
        <f t="shared" si="21"/>
        <v>Medium</v>
      </c>
      <c r="U297" s="33" t="str">
        <f t="shared" si="22"/>
        <v>Evening</v>
      </c>
      <c r="V297" s="33" t="str">
        <f t="shared" si="23"/>
        <v>Cold (20-30%)</v>
      </c>
      <c r="W297" s="33" t="str">
        <f t="shared" si="24"/>
        <v>Normal</v>
      </c>
    </row>
    <row r="298" spans="1:23" ht="17.25" thickBot="1">
      <c r="A298" s="112">
        <v>297</v>
      </c>
      <c r="B298" s="7">
        <v>40556</v>
      </c>
      <c r="C298" s="6">
        <v>1</v>
      </c>
      <c r="D298" s="6">
        <v>0</v>
      </c>
      <c r="E298" s="6">
        <v>1</v>
      </c>
      <c r="F298" s="6">
        <v>19</v>
      </c>
      <c r="G298" s="9" t="b">
        <v>0</v>
      </c>
      <c r="H298" s="6">
        <v>4</v>
      </c>
      <c r="I298" s="6">
        <v>1</v>
      </c>
      <c r="J298" s="6">
        <v>0.16</v>
      </c>
      <c r="K298">
        <v>0.1515</v>
      </c>
      <c r="L298">
        <v>0.47</v>
      </c>
      <c r="M298">
        <v>0.25369999999999998</v>
      </c>
      <c r="N298">
        <v>1</v>
      </c>
      <c r="O298">
        <v>98</v>
      </c>
      <c r="P298">
        <v>99</v>
      </c>
      <c r="Q298" t="s">
        <v>122</v>
      </c>
      <c r="R298" t="s">
        <v>124</v>
      </c>
      <c r="S298" s="33" t="str">
        <f t="shared" si="20"/>
        <v>Rush Hour</v>
      </c>
      <c r="T298" s="33" t="str">
        <f t="shared" si="21"/>
        <v>Medium</v>
      </c>
      <c r="U298" s="33" t="str">
        <f t="shared" si="22"/>
        <v>Evening</v>
      </c>
      <c r="V298" s="33" t="str">
        <f t="shared" si="23"/>
        <v>Very Cold (10-20%)</v>
      </c>
      <c r="W298" s="33" t="str">
        <f t="shared" si="24"/>
        <v>Normal</v>
      </c>
    </row>
    <row r="299" spans="1:23" ht="17.25" thickBot="1">
      <c r="A299" s="112">
        <v>298</v>
      </c>
      <c r="B299" s="7">
        <v>40556</v>
      </c>
      <c r="C299" s="6">
        <v>1</v>
      </c>
      <c r="D299" s="6">
        <v>0</v>
      </c>
      <c r="E299" s="6">
        <v>1</v>
      </c>
      <c r="F299" s="6">
        <v>20</v>
      </c>
      <c r="G299" s="9" t="b">
        <v>0</v>
      </c>
      <c r="H299" s="6">
        <v>4</v>
      </c>
      <c r="I299" s="6">
        <v>1</v>
      </c>
      <c r="J299" s="6">
        <v>0.16</v>
      </c>
      <c r="K299">
        <v>0.1515</v>
      </c>
      <c r="L299">
        <v>0.47</v>
      </c>
      <c r="M299">
        <v>0.22389999999999999</v>
      </c>
      <c r="N299">
        <v>0</v>
      </c>
      <c r="O299">
        <v>64</v>
      </c>
      <c r="P299">
        <v>64</v>
      </c>
      <c r="Q299" t="s">
        <v>122</v>
      </c>
      <c r="R299" t="s">
        <v>124</v>
      </c>
      <c r="S299" s="33" t="str">
        <f t="shared" si="20"/>
        <v>Normal</v>
      </c>
      <c r="T299" s="33" t="str">
        <f t="shared" si="21"/>
        <v>Medium</v>
      </c>
      <c r="U299" s="33" t="str">
        <f t="shared" si="22"/>
        <v>Evening</v>
      </c>
      <c r="V299" s="33" t="str">
        <f t="shared" si="23"/>
        <v>Very Cold (10-20%)</v>
      </c>
      <c r="W299" s="33" t="str">
        <f t="shared" si="24"/>
        <v>Normal</v>
      </c>
    </row>
    <row r="300" spans="1:23" ht="17.25" thickBot="1">
      <c r="A300" s="112">
        <v>299</v>
      </c>
      <c r="B300" s="7">
        <v>40556</v>
      </c>
      <c r="C300" s="6">
        <v>1</v>
      </c>
      <c r="D300" s="6">
        <v>0</v>
      </c>
      <c r="E300" s="6">
        <v>1</v>
      </c>
      <c r="F300" s="6">
        <v>21</v>
      </c>
      <c r="G300" s="9" t="b">
        <v>0</v>
      </c>
      <c r="H300" s="6">
        <v>4</v>
      </c>
      <c r="I300" s="6">
        <v>1</v>
      </c>
      <c r="J300" s="6">
        <v>0.14000000000000001</v>
      </c>
      <c r="K300">
        <v>0.1212</v>
      </c>
      <c r="L300">
        <v>0.46</v>
      </c>
      <c r="M300">
        <v>0.29849999999999999</v>
      </c>
      <c r="N300">
        <v>0</v>
      </c>
      <c r="O300">
        <v>40</v>
      </c>
      <c r="P300">
        <v>40</v>
      </c>
      <c r="Q300" t="s">
        <v>122</v>
      </c>
      <c r="R300" t="s">
        <v>124</v>
      </c>
      <c r="S300" s="33" t="str">
        <f t="shared" si="20"/>
        <v>Normal</v>
      </c>
      <c r="T300" s="33" t="str">
        <f t="shared" si="21"/>
        <v>Low</v>
      </c>
      <c r="U300" s="33" t="str">
        <f t="shared" si="22"/>
        <v>Evening</v>
      </c>
      <c r="V300" s="33" t="str">
        <f t="shared" si="23"/>
        <v>Very Cold (10-20%)</v>
      </c>
      <c r="W300" s="33" t="str">
        <f t="shared" si="24"/>
        <v>Normal</v>
      </c>
    </row>
    <row r="301" spans="1:23" ht="17.25" thickBot="1">
      <c r="A301" s="112">
        <v>300</v>
      </c>
      <c r="B301" s="7">
        <v>40556</v>
      </c>
      <c r="C301" s="6">
        <v>1</v>
      </c>
      <c r="D301" s="6">
        <v>0</v>
      </c>
      <c r="E301" s="6">
        <v>1</v>
      </c>
      <c r="F301" s="6">
        <v>22</v>
      </c>
      <c r="G301" s="9" t="b">
        <v>0</v>
      </c>
      <c r="H301" s="6">
        <v>4</v>
      </c>
      <c r="I301" s="6">
        <v>1</v>
      </c>
      <c r="J301" s="6">
        <v>0.14000000000000001</v>
      </c>
      <c r="K301">
        <v>0.1212</v>
      </c>
      <c r="L301">
        <v>0.46</v>
      </c>
      <c r="M301">
        <v>0.32840000000000003</v>
      </c>
      <c r="N301">
        <v>0</v>
      </c>
      <c r="O301">
        <v>30</v>
      </c>
      <c r="P301">
        <v>30</v>
      </c>
      <c r="Q301" t="s">
        <v>122</v>
      </c>
      <c r="R301" t="s">
        <v>124</v>
      </c>
      <c r="S301" s="33" t="str">
        <f t="shared" si="20"/>
        <v>Normal</v>
      </c>
      <c r="T301" s="33" t="str">
        <f t="shared" si="21"/>
        <v>Low</v>
      </c>
      <c r="U301" s="33" t="str">
        <f t="shared" si="22"/>
        <v>Evening</v>
      </c>
      <c r="V301" s="33" t="str">
        <f t="shared" si="23"/>
        <v>Very Cold (10-20%)</v>
      </c>
      <c r="W301" s="33" t="str">
        <f t="shared" si="24"/>
        <v>Normal</v>
      </c>
    </row>
    <row r="302" spans="1:23" ht="17.25" thickBot="1">
      <c r="A302" s="112">
        <v>301</v>
      </c>
      <c r="B302" s="7">
        <v>40556</v>
      </c>
      <c r="C302" s="6">
        <v>1</v>
      </c>
      <c r="D302" s="6">
        <v>0</v>
      </c>
      <c r="E302" s="6">
        <v>1</v>
      </c>
      <c r="F302" s="6">
        <v>23</v>
      </c>
      <c r="G302" s="9" t="b">
        <v>0</v>
      </c>
      <c r="H302" s="6">
        <v>4</v>
      </c>
      <c r="I302" s="6">
        <v>1</v>
      </c>
      <c r="J302" s="6">
        <v>0.12</v>
      </c>
      <c r="K302">
        <v>0.13639999999999999</v>
      </c>
      <c r="L302">
        <v>0.5</v>
      </c>
      <c r="M302">
        <v>0.19400000000000001</v>
      </c>
      <c r="N302">
        <v>1</v>
      </c>
      <c r="O302">
        <v>14</v>
      </c>
      <c r="P302">
        <v>15</v>
      </c>
      <c r="Q302" t="s">
        <v>122</v>
      </c>
      <c r="R302" t="s">
        <v>124</v>
      </c>
      <c r="S302" s="33" t="str">
        <f t="shared" si="20"/>
        <v>Normal</v>
      </c>
      <c r="T302" s="33" t="str">
        <f t="shared" si="21"/>
        <v>Low</v>
      </c>
      <c r="U302" s="33" t="str">
        <f t="shared" si="22"/>
        <v>Evening</v>
      </c>
      <c r="V302" s="33" t="str">
        <f t="shared" si="23"/>
        <v>Very Cold (10-20%)</v>
      </c>
      <c r="W302" s="33" t="str">
        <f t="shared" si="24"/>
        <v>Normal</v>
      </c>
    </row>
    <row r="303" spans="1:23" ht="17.25" thickBot="1">
      <c r="A303" s="112">
        <v>302</v>
      </c>
      <c r="B303" s="7">
        <v>40557</v>
      </c>
      <c r="C303" s="6">
        <v>1</v>
      </c>
      <c r="D303" s="6">
        <v>0</v>
      </c>
      <c r="E303" s="6">
        <v>1</v>
      </c>
      <c r="F303" s="6">
        <v>0</v>
      </c>
      <c r="G303" s="9" t="b">
        <v>0</v>
      </c>
      <c r="H303" s="6">
        <v>5</v>
      </c>
      <c r="I303" s="6">
        <v>1</v>
      </c>
      <c r="J303" s="6">
        <v>0.12</v>
      </c>
      <c r="K303">
        <v>0.13639999999999999</v>
      </c>
      <c r="L303">
        <v>0.5</v>
      </c>
      <c r="M303">
        <v>0.19400000000000001</v>
      </c>
      <c r="N303">
        <v>0</v>
      </c>
      <c r="O303">
        <v>14</v>
      </c>
      <c r="P303">
        <v>14</v>
      </c>
      <c r="Q303" t="s">
        <v>30</v>
      </c>
      <c r="R303" t="s">
        <v>124</v>
      </c>
      <c r="S303" s="33" t="str">
        <f t="shared" si="20"/>
        <v>Normal</v>
      </c>
      <c r="T303" s="33" t="str">
        <f t="shared" si="21"/>
        <v>Low</v>
      </c>
      <c r="U303" s="33" t="str">
        <f t="shared" si="22"/>
        <v>Night</v>
      </c>
      <c r="V303" s="33" t="str">
        <f t="shared" si="23"/>
        <v>Very Cold (10-20%)</v>
      </c>
      <c r="W303" s="33" t="str">
        <f t="shared" si="24"/>
        <v>Normal</v>
      </c>
    </row>
    <row r="304" spans="1:23" ht="17.25" thickBot="1">
      <c r="A304" s="112">
        <v>303</v>
      </c>
      <c r="B304" s="7">
        <v>40557</v>
      </c>
      <c r="C304" s="6">
        <v>1</v>
      </c>
      <c r="D304" s="6">
        <v>0</v>
      </c>
      <c r="E304" s="6">
        <v>1</v>
      </c>
      <c r="F304" s="6">
        <v>1</v>
      </c>
      <c r="G304" s="9" t="b">
        <v>0</v>
      </c>
      <c r="H304" s="6">
        <v>5</v>
      </c>
      <c r="I304" s="6">
        <v>1</v>
      </c>
      <c r="J304" s="6">
        <v>0.1</v>
      </c>
      <c r="K304">
        <v>0.1212</v>
      </c>
      <c r="L304">
        <v>0.54</v>
      </c>
      <c r="M304">
        <v>0.16420000000000001</v>
      </c>
      <c r="N304">
        <v>0</v>
      </c>
      <c r="O304">
        <v>5</v>
      </c>
      <c r="P304">
        <v>5</v>
      </c>
      <c r="Q304" t="s">
        <v>30</v>
      </c>
      <c r="R304" t="s">
        <v>124</v>
      </c>
      <c r="S304" s="33" t="str">
        <f t="shared" si="20"/>
        <v>Normal</v>
      </c>
      <c r="T304" s="33" t="str">
        <f t="shared" si="21"/>
        <v>Low</v>
      </c>
      <c r="U304" s="33" t="str">
        <f t="shared" si="22"/>
        <v>Night</v>
      </c>
      <c r="V304" s="33" t="str">
        <f t="shared" si="23"/>
        <v>Very Cold (10-20%)</v>
      </c>
      <c r="W304" s="33" t="str">
        <f t="shared" si="24"/>
        <v>Normal</v>
      </c>
    </row>
    <row r="305" spans="1:23" ht="17.25" thickBot="1">
      <c r="A305" s="112">
        <v>304</v>
      </c>
      <c r="B305" s="7">
        <v>40557</v>
      </c>
      <c r="C305" s="6">
        <v>1</v>
      </c>
      <c r="D305" s="6">
        <v>0</v>
      </c>
      <c r="E305" s="6">
        <v>1</v>
      </c>
      <c r="F305" s="6">
        <v>2</v>
      </c>
      <c r="G305" s="9" t="b">
        <v>0</v>
      </c>
      <c r="H305" s="6">
        <v>5</v>
      </c>
      <c r="I305" s="6">
        <v>1</v>
      </c>
      <c r="J305" s="6">
        <v>0.1</v>
      </c>
      <c r="K305">
        <v>0.1212</v>
      </c>
      <c r="L305">
        <v>0.54</v>
      </c>
      <c r="M305">
        <v>0.1343</v>
      </c>
      <c r="N305">
        <v>0</v>
      </c>
      <c r="O305">
        <v>1</v>
      </c>
      <c r="P305">
        <v>1</v>
      </c>
      <c r="Q305" t="s">
        <v>30</v>
      </c>
      <c r="R305" t="s">
        <v>124</v>
      </c>
      <c r="S305" s="33" t="str">
        <f t="shared" si="20"/>
        <v>Normal</v>
      </c>
      <c r="T305" s="33" t="str">
        <f t="shared" si="21"/>
        <v>Low</v>
      </c>
      <c r="U305" s="33" t="str">
        <f t="shared" si="22"/>
        <v>Night</v>
      </c>
      <c r="V305" s="33" t="str">
        <f t="shared" si="23"/>
        <v>Very Cold (10-20%)</v>
      </c>
      <c r="W305" s="33" t="str">
        <f t="shared" si="24"/>
        <v>Normal</v>
      </c>
    </row>
    <row r="306" spans="1:23" ht="17.25" thickBot="1">
      <c r="A306" s="112">
        <v>305</v>
      </c>
      <c r="B306" s="7">
        <v>40557</v>
      </c>
      <c r="C306" s="6">
        <v>1</v>
      </c>
      <c r="D306" s="6">
        <v>0</v>
      </c>
      <c r="E306" s="6">
        <v>1</v>
      </c>
      <c r="F306" s="6">
        <v>3</v>
      </c>
      <c r="G306" s="9" t="b">
        <v>0</v>
      </c>
      <c r="H306" s="6">
        <v>5</v>
      </c>
      <c r="I306" s="6">
        <v>1</v>
      </c>
      <c r="J306" s="6">
        <v>0.1</v>
      </c>
      <c r="K306">
        <v>0.13639999999999999</v>
      </c>
      <c r="L306">
        <v>0.54</v>
      </c>
      <c r="M306">
        <v>0.1045</v>
      </c>
      <c r="N306">
        <v>0</v>
      </c>
      <c r="O306">
        <v>1</v>
      </c>
      <c r="P306">
        <v>1</v>
      </c>
      <c r="Q306" t="s">
        <v>30</v>
      </c>
      <c r="R306" t="s">
        <v>124</v>
      </c>
      <c r="S306" s="33" t="str">
        <f t="shared" si="20"/>
        <v>Normal</v>
      </c>
      <c r="T306" s="33" t="str">
        <f t="shared" si="21"/>
        <v>Low</v>
      </c>
      <c r="U306" s="33" t="str">
        <f t="shared" si="22"/>
        <v>Night</v>
      </c>
      <c r="V306" s="33" t="str">
        <f t="shared" si="23"/>
        <v>Very Cold (10-20%)</v>
      </c>
      <c r="W306" s="33" t="str">
        <f t="shared" si="24"/>
        <v>Normal</v>
      </c>
    </row>
    <row r="307" spans="1:23" ht="17.25" thickBot="1">
      <c r="A307" s="112">
        <v>306</v>
      </c>
      <c r="B307" s="7">
        <v>40557</v>
      </c>
      <c r="C307" s="6">
        <v>1</v>
      </c>
      <c r="D307" s="6">
        <v>0</v>
      </c>
      <c r="E307" s="6">
        <v>1</v>
      </c>
      <c r="F307" s="6">
        <v>5</v>
      </c>
      <c r="G307" s="9" t="b">
        <v>0</v>
      </c>
      <c r="H307" s="6">
        <v>5</v>
      </c>
      <c r="I307" s="6">
        <v>1</v>
      </c>
      <c r="J307" s="6">
        <v>0.1</v>
      </c>
      <c r="K307">
        <v>0.13639999999999999</v>
      </c>
      <c r="L307">
        <v>0.54</v>
      </c>
      <c r="M307">
        <v>8.9599999999999999E-2</v>
      </c>
      <c r="N307">
        <v>0</v>
      </c>
      <c r="O307">
        <v>8</v>
      </c>
      <c r="P307">
        <v>8</v>
      </c>
      <c r="Q307" t="s">
        <v>30</v>
      </c>
      <c r="R307" t="s">
        <v>124</v>
      </c>
      <c r="S307" s="33" t="str">
        <f t="shared" si="20"/>
        <v>Normal</v>
      </c>
      <c r="T307" s="33" t="str">
        <f t="shared" si="21"/>
        <v>Low</v>
      </c>
      <c r="U307" s="33" t="str">
        <f t="shared" si="22"/>
        <v>Night</v>
      </c>
      <c r="V307" s="33" t="str">
        <f t="shared" si="23"/>
        <v>Very Cold (10-20%)</v>
      </c>
      <c r="W307" s="33" t="str">
        <f t="shared" si="24"/>
        <v>Normal</v>
      </c>
    </row>
    <row r="308" spans="1:23" ht="17.25" thickBot="1">
      <c r="A308" s="112">
        <v>307</v>
      </c>
      <c r="B308" s="7">
        <v>40557</v>
      </c>
      <c r="C308" s="6">
        <v>1</v>
      </c>
      <c r="D308" s="6">
        <v>0</v>
      </c>
      <c r="E308" s="6">
        <v>1</v>
      </c>
      <c r="F308" s="6">
        <v>6</v>
      </c>
      <c r="G308" s="9" t="b">
        <v>0</v>
      </c>
      <c r="H308" s="6">
        <v>5</v>
      </c>
      <c r="I308" s="6">
        <v>1</v>
      </c>
      <c r="J308" s="6">
        <v>0.1</v>
      </c>
      <c r="K308">
        <v>0.18179999999999999</v>
      </c>
      <c r="L308">
        <v>0.54</v>
      </c>
      <c r="M308">
        <v>0</v>
      </c>
      <c r="N308">
        <v>0</v>
      </c>
      <c r="O308">
        <v>17</v>
      </c>
      <c r="P308">
        <v>17</v>
      </c>
      <c r="Q308" t="s">
        <v>30</v>
      </c>
      <c r="R308" t="s">
        <v>124</v>
      </c>
      <c r="S308" s="33" t="str">
        <f t="shared" si="20"/>
        <v>Normal</v>
      </c>
      <c r="T308" s="33" t="str">
        <f t="shared" si="21"/>
        <v>Low</v>
      </c>
      <c r="U308" s="33" t="str">
        <f t="shared" si="22"/>
        <v>Morning</v>
      </c>
      <c r="V308" s="33" t="str">
        <f t="shared" si="23"/>
        <v>Very Cold (10-20%)</v>
      </c>
      <c r="W308" s="33" t="str">
        <f t="shared" si="24"/>
        <v>Normal</v>
      </c>
    </row>
    <row r="309" spans="1:23" ht="17.25" thickBot="1">
      <c r="A309" s="112">
        <v>308</v>
      </c>
      <c r="B309" s="7">
        <v>40557</v>
      </c>
      <c r="C309" s="6">
        <v>1</v>
      </c>
      <c r="D309" s="6">
        <v>0</v>
      </c>
      <c r="E309" s="6">
        <v>1</v>
      </c>
      <c r="F309" s="6">
        <v>7</v>
      </c>
      <c r="G309" s="9" t="b">
        <v>0</v>
      </c>
      <c r="H309" s="6">
        <v>5</v>
      </c>
      <c r="I309" s="6">
        <v>1</v>
      </c>
      <c r="J309" s="6">
        <v>0.1</v>
      </c>
      <c r="K309">
        <v>0.1212</v>
      </c>
      <c r="L309">
        <v>0.74</v>
      </c>
      <c r="M309">
        <v>0.16420000000000001</v>
      </c>
      <c r="N309">
        <v>0</v>
      </c>
      <c r="O309">
        <v>70</v>
      </c>
      <c r="P309">
        <v>70</v>
      </c>
      <c r="Q309" t="s">
        <v>30</v>
      </c>
      <c r="R309" t="s">
        <v>124</v>
      </c>
      <c r="S309" s="33" t="str">
        <f t="shared" si="20"/>
        <v>Rush Hour</v>
      </c>
      <c r="T309" s="33" t="str">
        <f t="shared" si="21"/>
        <v>Medium</v>
      </c>
      <c r="U309" s="33" t="str">
        <f t="shared" si="22"/>
        <v>Morning</v>
      </c>
      <c r="V309" s="33" t="str">
        <f t="shared" si="23"/>
        <v>Very Cold (10-20%)</v>
      </c>
      <c r="W309" s="33" t="str">
        <f t="shared" si="24"/>
        <v>Normal</v>
      </c>
    </row>
    <row r="310" spans="1:23" ht="17.25" thickBot="1">
      <c r="A310" s="112">
        <v>309</v>
      </c>
      <c r="B310" s="7">
        <v>40557</v>
      </c>
      <c r="C310" s="6">
        <v>1</v>
      </c>
      <c r="D310" s="6">
        <v>0</v>
      </c>
      <c r="E310" s="6">
        <v>1</v>
      </c>
      <c r="F310" s="6">
        <v>8</v>
      </c>
      <c r="G310" s="9" t="b">
        <v>0</v>
      </c>
      <c r="H310" s="6">
        <v>5</v>
      </c>
      <c r="I310" s="6">
        <v>1</v>
      </c>
      <c r="J310" s="6">
        <v>0.12</v>
      </c>
      <c r="K310">
        <v>0.16669999999999999</v>
      </c>
      <c r="L310">
        <v>0.68</v>
      </c>
      <c r="M310">
        <v>0</v>
      </c>
      <c r="N310">
        <v>2</v>
      </c>
      <c r="O310">
        <v>156</v>
      </c>
      <c r="P310">
        <v>158</v>
      </c>
      <c r="Q310" t="s">
        <v>30</v>
      </c>
      <c r="R310" t="s">
        <v>124</v>
      </c>
      <c r="S310" s="33" t="str">
        <f t="shared" si="20"/>
        <v>Rush Hour</v>
      </c>
      <c r="T310" s="33" t="str">
        <f t="shared" si="21"/>
        <v>High</v>
      </c>
      <c r="U310" s="33" t="str">
        <f t="shared" si="22"/>
        <v>Morning</v>
      </c>
      <c r="V310" s="33" t="str">
        <f t="shared" si="23"/>
        <v>Very Cold (10-20%)</v>
      </c>
      <c r="W310" s="33" t="str">
        <f t="shared" si="24"/>
        <v>Normal</v>
      </c>
    </row>
    <row r="311" spans="1:23" ht="17.25" thickBot="1">
      <c r="A311" s="112">
        <v>310</v>
      </c>
      <c r="B311" s="7">
        <v>40557</v>
      </c>
      <c r="C311" s="6">
        <v>1</v>
      </c>
      <c r="D311" s="6">
        <v>0</v>
      </c>
      <c r="E311" s="6">
        <v>1</v>
      </c>
      <c r="F311" s="6">
        <v>9</v>
      </c>
      <c r="G311" s="9" t="b">
        <v>0</v>
      </c>
      <c r="H311" s="6">
        <v>5</v>
      </c>
      <c r="I311" s="6">
        <v>1</v>
      </c>
      <c r="J311" s="6">
        <v>0.14000000000000001</v>
      </c>
      <c r="K311">
        <v>0.1515</v>
      </c>
      <c r="L311">
        <v>0.69</v>
      </c>
      <c r="M311">
        <v>0.1343</v>
      </c>
      <c r="N311">
        <v>0</v>
      </c>
      <c r="O311">
        <v>117</v>
      </c>
      <c r="P311">
        <v>117</v>
      </c>
      <c r="Q311" t="s">
        <v>30</v>
      </c>
      <c r="R311" t="s">
        <v>124</v>
      </c>
      <c r="S311" s="33" t="str">
        <f t="shared" si="20"/>
        <v>Rush Hour</v>
      </c>
      <c r="T311" s="33" t="str">
        <f t="shared" si="21"/>
        <v>Medium</v>
      </c>
      <c r="U311" s="33" t="str">
        <f t="shared" si="22"/>
        <v>Morning</v>
      </c>
      <c r="V311" s="33" t="str">
        <f t="shared" si="23"/>
        <v>Very Cold (10-20%)</v>
      </c>
      <c r="W311" s="33" t="str">
        <f t="shared" si="24"/>
        <v>Normal</v>
      </c>
    </row>
    <row r="312" spans="1:23" ht="17.25" thickBot="1">
      <c r="A312" s="112">
        <v>311</v>
      </c>
      <c r="B312" s="7">
        <v>40557</v>
      </c>
      <c r="C312" s="6">
        <v>1</v>
      </c>
      <c r="D312" s="6">
        <v>0</v>
      </c>
      <c r="E312" s="6">
        <v>1</v>
      </c>
      <c r="F312" s="6">
        <v>10</v>
      </c>
      <c r="G312" s="9" t="b">
        <v>0</v>
      </c>
      <c r="H312" s="6">
        <v>5</v>
      </c>
      <c r="I312" s="6">
        <v>1</v>
      </c>
      <c r="J312" s="6">
        <v>0.18</v>
      </c>
      <c r="K312">
        <v>0.18179999999999999</v>
      </c>
      <c r="L312">
        <v>0.55000000000000004</v>
      </c>
      <c r="M312">
        <v>0.19400000000000001</v>
      </c>
      <c r="N312">
        <v>4</v>
      </c>
      <c r="O312">
        <v>40</v>
      </c>
      <c r="P312">
        <v>44</v>
      </c>
      <c r="Q312" t="s">
        <v>30</v>
      </c>
      <c r="R312" t="s">
        <v>124</v>
      </c>
      <c r="S312" s="33" t="str">
        <f t="shared" si="20"/>
        <v>Normal</v>
      </c>
      <c r="T312" s="33" t="str">
        <f t="shared" si="21"/>
        <v>Low</v>
      </c>
      <c r="U312" s="33" t="str">
        <f t="shared" si="22"/>
        <v>Morning</v>
      </c>
      <c r="V312" s="33" t="str">
        <f t="shared" si="23"/>
        <v>Very Cold (10-20%)</v>
      </c>
      <c r="W312" s="33" t="str">
        <f t="shared" si="24"/>
        <v>Normal</v>
      </c>
    </row>
    <row r="313" spans="1:23" ht="17.25" thickBot="1">
      <c r="A313" s="112">
        <v>312</v>
      </c>
      <c r="B313" s="7">
        <v>40557</v>
      </c>
      <c r="C313" s="6">
        <v>1</v>
      </c>
      <c r="D313" s="6">
        <v>0</v>
      </c>
      <c r="E313" s="6">
        <v>1</v>
      </c>
      <c r="F313" s="6">
        <v>11</v>
      </c>
      <c r="G313" s="9" t="b">
        <v>0</v>
      </c>
      <c r="H313" s="6">
        <v>5</v>
      </c>
      <c r="I313" s="6">
        <v>1</v>
      </c>
      <c r="J313" s="6">
        <v>0.18</v>
      </c>
      <c r="K313">
        <v>0.16669999999999999</v>
      </c>
      <c r="L313">
        <v>0.51</v>
      </c>
      <c r="M313">
        <v>0.28360000000000002</v>
      </c>
      <c r="N313">
        <v>6</v>
      </c>
      <c r="O313">
        <v>47</v>
      </c>
      <c r="P313">
        <v>53</v>
      </c>
      <c r="Q313" t="s">
        <v>30</v>
      </c>
      <c r="R313" t="s">
        <v>124</v>
      </c>
      <c r="S313" s="33" t="str">
        <f t="shared" si="20"/>
        <v>Normal</v>
      </c>
      <c r="T313" s="33" t="str">
        <f t="shared" si="21"/>
        <v>Medium</v>
      </c>
      <c r="U313" s="33" t="str">
        <f t="shared" si="22"/>
        <v>Morning</v>
      </c>
      <c r="V313" s="33" t="str">
        <f t="shared" si="23"/>
        <v>Very Cold (10-20%)</v>
      </c>
      <c r="W313" s="33" t="str">
        <f t="shared" si="24"/>
        <v>Normal</v>
      </c>
    </row>
    <row r="314" spans="1:23" ht="17.25" thickBot="1">
      <c r="A314" s="112">
        <v>313</v>
      </c>
      <c r="B314" s="7">
        <v>40557</v>
      </c>
      <c r="C314" s="6">
        <v>1</v>
      </c>
      <c r="D314" s="6">
        <v>0</v>
      </c>
      <c r="E314" s="6">
        <v>1</v>
      </c>
      <c r="F314" s="6">
        <v>12</v>
      </c>
      <c r="G314" s="9" t="b">
        <v>0</v>
      </c>
      <c r="H314" s="6">
        <v>5</v>
      </c>
      <c r="I314" s="6">
        <v>1</v>
      </c>
      <c r="J314" s="6">
        <v>0.2</v>
      </c>
      <c r="K314">
        <v>0.19700000000000001</v>
      </c>
      <c r="L314">
        <v>0.44</v>
      </c>
      <c r="M314">
        <v>0.25369999999999998</v>
      </c>
      <c r="N314">
        <v>2</v>
      </c>
      <c r="O314">
        <v>59</v>
      </c>
      <c r="P314">
        <v>61</v>
      </c>
      <c r="Q314" t="s">
        <v>30</v>
      </c>
      <c r="R314" t="s">
        <v>124</v>
      </c>
      <c r="S314" s="33" t="str">
        <f t="shared" si="20"/>
        <v>Normal</v>
      </c>
      <c r="T314" s="33" t="str">
        <f t="shared" si="21"/>
        <v>Medium</v>
      </c>
      <c r="U314" s="33" t="str">
        <f t="shared" si="22"/>
        <v>Afternoon</v>
      </c>
      <c r="V314" s="33" t="str">
        <f t="shared" si="23"/>
        <v>Cold (20-30%)</v>
      </c>
      <c r="W314" s="33" t="str">
        <f t="shared" si="24"/>
        <v>Normal</v>
      </c>
    </row>
    <row r="315" spans="1:23" ht="17.25" thickBot="1">
      <c r="A315" s="112">
        <v>314</v>
      </c>
      <c r="B315" s="7">
        <v>40557</v>
      </c>
      <c r="C315" s="6">
        <v>1</v>
      </c>
      <c r="D315" s="6">
        <v>0</v>
      </c>
      <c r="E315" s="6">
        <v>1</v>
      </c>
      <c r="F315" s="6">
        <v>13</v>
      </c>
      <c r="G315" s="9" t="b">
        <v>0</v>
      </c>
      <c r="H315" s="6">
        <v>5</v>
      </c>
      <c r="I315" s="6">
        <v>1</v>
      </c>
      <c r="J315" s="6">
        <v>0.22</v>
      </c>
      <c r="K315">
        <v>0.19700000000000001</v>
      </c>
      <c r="L315">
        <v>0.37</v>
      </c>
      <c r="M315">
        <v>0.3881</v>
      </c>
      <c r="N315">
        <v>4</v>
      </c>
      <c r="O315">
        <v>73</v>
      </c>
      <c r="P315">
        <v>77</v>
      </c>
      <c r="Q315" t="s">
        <v>30</v>
      </c>
      <c r="R315" t="s">
        <v>124</v>
      </c>
      <c r="S315" s="33" t="str">
        <f t="shared" si="20"/>
        <v>Normal</v>
      </c>
      <c r="T315" s="33" t="str">
        <f t="shared" si="21"/>
        <v>Medium</v>
      </c>
      <c r="U315" s="33" t="str">
        <f t="shared" si="22"/>
        <v>Afternoon</v>
      </c>
      <c r="V315" s="33" t="str">
        <f t="shared" si="23"/>
        <v>Cold (20-30%)</v>
      </c>
      <c r="W315" s="33" t="str">
        <f t="shared" si="24"/>
        <v>Normal</v>
      </c>
    </row>
    <row r="316" spans="1:23" ht="17.25" thickBot="1">
      <c r="A316" s="112">
        <v>315</v>
      </c>
      <c r="B316" s="7">
        <v>40557</v>
      </c>
      <c r="C316" s="6">
        <v>1</v>
      </c>
      <c r="D316" s="6">
        <v>0</v>
      </c>
      <c r="E316" s="6">
        <v>1</v>
      </c>
      <c r="F316" s="6">
        <v>14</v>
      </c>
      <c r="G316" s="9" t="b">
        <v>0</v>
      </c>
      <c r="H316" s="6">
        <v>5</v>
      </c>
      <c r="I316" s="6">
        <v>1</v>
      </c>
      <c r="J316" s="6">
        <v>0.22</v>
      </c>
      <c r="K316">
        <v>0.21210000000000001</v>
      </c>
      <c r="L316">
        <v>0.41</v>
      </c>
      <c r="M316">
        <v>0.28360000000000002</v>
      </c>
      <c r="N316">
        <v>5</v>
      </c>
      <c r="O316">
        <v>59</v>
      </c>
      <c r="P316">
        <v>64</v>
      </c>
      <c r="Q316" t="s">
        <v>30</v>
      </c>
      <c r="R316" t="s">
        <v>124</v>
      </c>
      <c r="S316" s="33" t="str">
        <f t="shared" si="20"/>
        <v>Normal</v>
      </c>
      <c r="T316" s="33" t="str">
        <f t="shared" si="21"/>
        <v>Medium</v>
      </c>
      <c r="U316" s="33" t="str">
        <f t="shared" si="22"/>
        <v>Afternoon</v>
      </c>
      <c r="V316" s="33" t="str">
        <f t="shared" si="23"/>
        <v>Cold (20-30%)</v>
      </c>
      <c r="W316" s="33" t="str">
        <f t="shared" si="24"/>
        <v>Normal</v>
      </c>
    </row>
    <row r="317" spans="1:23" ht="17.25" thickBot="1">
      <c r="A317" s="112">
        <v>316</v>
      </c>
      <c r="B317" s="7">
        <v>40557</v>
      </c>
      <c r="C317" s="6">
        <v>1</v>
      </c>
      <c r="D317" s="6">
        <v>0</v>
      </c>
      <c r="E317" s="6">
        <v>1</v>
      </c>
      <c r="F317" s="6">
        <v>15</v>
      </c>
      <c r="G317" s="9" t="b">
        <v>0</v>
      </c>
      <c r="H317" s="6">
        <v>5</v>
      </c>
      <c r="I317" s="6">
        <v>1</v>
      </c>
      <c r="J317" s="6">
        <v>0.24</v>
      </c>
      <c r="K317">
        <v>0.2424</v>
      </c>
      <c r="L317">
        <v>0.38</v>
      </c>
      <c r="M317">
        <v>0.16420000000000001</v>
      </c>
      <c r="N317">
        <v>9</v>
      </c>
      <c r="O317">
        <v>59</v>
      </c>
      <c r="P317">
        <v>68</v>
      </c>
      <c r="Q317" t="s">
        <v>30</v>
      </c>
      <c r="R317" t="s">
        <v>124</v>
      </c>
      <c r="S317" s="33" t="str">
        <f t="shared" si="20"/>
        <v>Normal</v>
      </c>
      <c r="T317" s="33" t="str">
        <f t="shared" si="21"/>
        <v>Medium</v>
      </c>
      <c r="U317" s="33" t="str">
        <f t="shared" si="22"/>
        <v>Afternoon</v>
      </c>
      <c r="V317" s="33" t="str">
        <f t="shared" si="23"/>
        <v>Cold (20-30%)</v>
      </c>
      <c r="W317" s="33" t="str">
        <f t="shared" si="24"/>
        <v>Normal</v>
      </c>
    </row>
    <row r="318" spans="1:23" ht="17.25" thickBot="1">
      <c r="A318" s="112">
        <v>317</v>
      </c>
      <c r="B318" s="7">
        <v>40557</v>
      </c>
      <c r="C318" s="6">
        <v>1</v>
      </c>
      <c r="D318" s="6">
        <v>0</v>
      </c>
      <c r="E318" s="6">
        <v>1</v>
      </c>
      <c r="F318" s="6">
        <v>16</v>
      </c>
      <c r="G318" s="9" t="b">
        <v>0</v>
      </c>
      <c r="H318" s="6">
        <v>5</v>
      </c>
      <c r="I318" s="6">
        <v>1</v>
      </c>
      <c r="J318" s="6">
        <v>0.22</v>
      </c>
      <c r="K318">
        <v>0.2424</v>
      </c>
      <c r="L318">
        <v>0.41</v>
      </c>
      <c r="M318">
        <v>0.1045</v>
      </c>
      <c r="N318">
        <v>3</v>
      </c>
      <c r="O318">
        <v>87</v>
      </c>
      <c r="P318">
        <v>90</v>
      </c>
      <c r="Q318" t="s">
        <v>30</v>
      </c>
      <c r="R318" t="s">
        <v>124</v>
      </c>
      <c r="S318" s="33" t="str">
        <f t="shared" si="20"/>
        <v>Normal</v>
      </c>
      <c r="T318" s="33" t="str">
        <f t="shared" si="21"/>
        <v>Medium</v>
      </c>
      <c r="U318" s="33" t="str">
        <f t="shared" si="22"/>
        <v>Afternoon</v>
      </c>
      <c r="V318" s="33" t="str">
        <f t="shared" si="23"/>
        <v>Cold (20-30%)</v>
      </c>
      <c r="W318" s="33" t="str">
        <f t="shared" si="24"/>
        <v>Normal</v>
      </c>
    </row>
    <row r="319" spans="1:23" ht="17.25" thickBot="1">
      <c r="A319" s="112">
        <v>318</v>
      </c>
      <c r="B319" s="7">
        <v>40557</v>
      </c>
      <c r="C319" s="6">
        <v>1</v>
      </c>
      <c r="D319" s="6">
        <v>0</v>
      </c>
      <c r="E319" s="6">
        <v>1</v>
      </c>
      <c r="F319" s="6">
        <v>17</v>
      </c>
      <c r="G319" s="9" t="b">
        <v>0</v>
      </c>
      <c r="H319" s="6">
        <v>5</v>
      </c>
      <c r="I319" s="6">
        <v>1</v>
      </c>
      <c r="J319" s="6">
        <v>0.22</v>
      </c>
      <c r="K319">
        <v>0.2273</v>
      </c>
      <c r="L319">
        <v>0.41</v>
      </c>
      <c r="M319">
        <v>0.16420000000000001</v>
      </c>
      <c r="N319">
        <v>4</v>
      </c>
      <c r="O319">
        <v>155</v>
      </c>
      <c r="P319">
        <v>159</v>
      </c>
      <c r="Q319" t="s">
        <v>30</v>
      </c>
      <c r="R319" t="s">
        <v>124</v>
      </c>
      <c r="S319" s="33" t="str">
        <f t="shared" si="20"/>
        <v>Rush Hour</v>
      </c>
      <c r="T319" s="33" t="str">
        <f t="shared" si="21"/>
        <v>High</v>
      </c>
      <c r="U319" s="33" t="str">
        <f t="shared" si="22"/>
        <v>Afternoon</v>
      </c>
      <c r="V319" s="33" t="str">
        <f t="shared" si="23"/>
        <v>Cold (20-30%)</v>
      </c>
      <c r="W319" s="33" t="str">
        <f t="shared" si="24"/>
        <v>Normal</v>
      </c>
    </row>
    <row r="320" spans="1:23" ht="17.25" thickBot="1">
      <c r="A320" s="112">
        <v>319</v>
      </c>
      <c r="B320" s="7">
        <v>40557</v>
      </c>
      <c r="C320" s="6">
        <v>1</v>
      </c>
      <c r="D320" s="6">
        <v>0</v>
      </c>
      <c r="E320" s="6">
        <v>1</v>
      </c>
      <c r="F320" s="6">
        <v>18</v>
      </c>
      <c r="G320" s="9" t="b">
        <v>0</v>
      </c>
      <c r="H320" s="6">
        <v>5</v>
      </c>
      <c r="I320" s="6">
        <v>1</v>
      </c>
      <c r="J320" s="6">
        <v>0.2</v>
      </c>
      <c r="K320">
        <v>0.2576</v>
      </c>
      <c r="L320">
        <v>0.47</v>
      </c>
      <c r="M320">
        <v>0</v>
      </c>
      <c r="N320">
        <v>5</v>
      </c>
      <c r="O320">
        <v>134</v>
      </c>
      <c r="P320">
        <v>139</v>
      </c>
      <c r="Q320" t="s">
        <v>30</v>
      </c>
      <c r="R320" t="s">
        <v>124</v>
      </c>
      <c r="S320" s="33" t="str">
        <f t="shared" si="20"/>
        <v>Rush Hour</v>
      </c>
      <c r="T320" s="33" t="str">
        <f t="shared" si="21"/>
        <v>Medium</v>
      </c>
      <c r="U320" s="33" t="str">
        <f t="shared" si="22"/>
        <v>Evening</v>
      </c>
      <c r="V320" s="33" t="str">
        <f t="shared" si="23"/>
        <v>Cold (20-30%)</v>
      </c>
      <c r="W320" s="33" t="str">
        <f t="shared" si="24"/>
        <v>Normal</v>
      </c>
    </row>
    <row r="321" spans="1:23" ht="17.25" thickBot="1">
      <c r="A321" s="112">
        <v>320</v>
      </c>
      <c r="B321" s="7">
        <v>40557</v>
      </c>
      <c r="C321" s="6">
        <v>1</v>
      </c>
      <c r="D321" s="6">
        <v>0</v>
      </c>
      <c r="E321" s="6">
        <v>1</v>
      </c>
      <c r="F321" s="6">
        <v>19</v>
      </c>
      <c r="G321" s="9" t="b">
        <v>0</v>
      </c>
      <c r="H321" s="6">
        <v>5</v>
      </c>
      <c r="I321" s="6">
        <v>1</v>
      </c>
      <c r="J321" s="6">
        <v>0.16</v>
      </c>
      <c r="K321">
        <v>0.19700000000000001</v>
      </c>
      <c r="L321">
        <v>0.59</v>
      </c>
      <c r="M321">
        <v>8.9599999999999999E-2</v>
      </c>
      <c r="N321">
        <v>3</v>
      </c>
      <c r="O321">
        <v>89</v>
      </c>
      <c r="P321">
        <v>92</v>
      </c>
      <c r="Q321" t="s">
        <v>30</v>
      </c>
      <c r="R321" t="s">
        <v>124</v>
      </c>
      <c r="S321" s="33" t="str">
        <f t="shared" si="20"/>
        <v>Rush Hour</v>
      </c>
      <c r="T321" s="33" t="str">
        <f t="shared" si="21"/>
        <v>Medium</v>
      </c>
      <c r="U321" s="33" t="str">
        <f t="shared" si="22"/>
        <v>Evening</v>
      </c>
      <c r="V321" s="33" t="str">
        <f t="shared" si="23"/>
        <v>Very Cold (10-20%)</v>
      </c>
      <c r="W321" s="33" t="str">
        <f t="shared" si="24"/>
        <v>Normal</v>
      </c>
    </row>
    <row r="322" spans="1:23" ht="17.25" thickBot="1">
      <c r="A322" s="112">
        <v>321</v>
      </c>
      <c r="B322" s="7">
        <v>40557</v>
      </c>
      <c r="C322" s="6">
        <v>1</v>
      </c>
      <c r="D322" s="6">
        <v>0</v>
      </c>
      <c r="E322" s="6">
        <v>1</v>
      </c>
      <c r="F322" s="6">
        <v>20</v>
      </c>
      <c r="G322" s="9" t="b">
        <v>0</v>
      </c>
      <c r="H322" s="6">
        <v>5</v>
      </c>
      <c r="I322" s="6">
        <v>1</v>
      </c>
      <c r="J322" s="6">
        <v>0.18</v>
      </c>
      <c r="K322">
        <v>0.2424</v>
      </c>
      <c r="L322">
        <v>0.59</v>
      </c>
      <c r="M322">
        <v>0</v>
      </c>
      <c r="N322">
        <v>0</v>
      </c>
      <c r="O322">
        <v>68</v>
      </c>
      <c r="P322">
        <v>68</v>
      </c>
      <c r="Q322" t="s">
        <v>30</v>
      </c>
      <c r="R322" t="s">
        <v>124</v>
      </c>
      <c r="S322" s="33" t="str">
        <f t="shared" si="20"/>
        <v>Normal</v>
      </c>
      <c r="T322" s="33" t="str">
        <f t="shared" si="21"/>
        <v>Medium</v>
      </c>
      <c r="U322" s="33" t="str">
        <f t="shared" si="22"/>
        <v>Evening</v>
      </c>
      <c r="V322" s="33" t="str">
        <f t="shared" si="23"/>
        <v>Very Cold (10-20%)</v>
      </c>
      <c r="W322" s="33" t="str">
        <f t="shared" si="24"/>
        <v>Normal</v>
      </c>
    </row>
    <row r="323" spans="1:23" ht="17.25" thickBot="1">
      <c r="A323" s="112">
        <v>322</v>
      </c>
      <c r="B323" s="7">
        <v>40557</v>
      </c>
      <c r="C323" s="6">
        <v>1</v>
      </c>
      <c r="D323" s="6">
        <v>0</v>
      </c>
      <c r="E323" s="6">
        <v>1</v>
      </c>
      <c r="F323" s="6">
        <v>21</v>
      </c>
      <c r="G323" s="9" t="b">
        <v>0</v>
      </c>
      <c r="H323" s="6">
        <v>5</v>
      </c>
      <c r="I323" s="6">
        <v>1</v>
      </c>
      <c r="J323" s="6">
        <v>0.16</v>
      </c>
      <c r="K323">
        <v>0.2273</v>
      </c>
      <c r="L323">
        <v>0.69</v>
      </c>
      <c r="M323">
        <v>0</v>
      </c>
      <c r="N323">
        <v>4</v>
      </c>
      <c r="O323">
        <v>48</v>
      </c>
      <c r="P323">
        <v>52</v>
      </c>
      <c r="Q323" t="s">
        <v>30</v>
      </c>
      <c r="R323" t="s">
        <v>124</v>
      </c>
      <c r="S323" s="33" t="str">
        <f t="shared" ref="S323:S386" si="25">IF(OR(AND(F323&gt;=7,F323&lt;=9),AND(F323&gt;=17,F323&lt;=19)),"Rush Hour","Normal")</f>
        <v>Normal</v>
      </c>
      <c r="T323" s="33" t="str">
        <f t="shared" ref="T323:T386" si="26">IF(P323&gt;150,"High",IF(P323&gt;50,"Medium","Low"))</f>
        <v>Medium</v>
      </c>
      <c r="U323" s="33" t="str">
        <f t="shared" ref="U323:U386" si="27">IF(F323&lt;6,"Night", IF(F323&lt;12,"Morning", IF(F323&lt;18,"Afternoon","Evening")))</f>
        <v>Evening</v>
      </c>
      <c r="V323" s="33" t="str">
        <f t="shared" ref="V323:V386" si="28">IF(J323&lt;0.1,"Freezing (0-10%)",
 IF(J323&lt;0.2,"Very Cold (10-20%)",
 IF(J323&lt;0.3,"Cold (20-30%)",
 IF(J323&lt;0.4,"Mild (30-40%)",
 IF(J323&lt;0.5,"Warm (40-50%)",
 "Hot (50%+)")))))</f>
        <v>Very Cold (10-20%)</v>
      </c>
      <c r="W323" s="33" t="str">
        <f t="shared" ref="W323:W386" si="29">IF(ABS(P323-AVERAGE($P$2:$P$1001))&gt;2*STDEV($P$2:$P$1001),IF(P323&gt;AVERAGE($P$2:$P$1001),"⬆ Spike","⬇ Drop"),  "Normal")</f>
        <v>Normal</v>
      </c>
    </row>
    <row r="324" spans="1:23" ht="17.25" thickBot="1">
      <c r="A324" s="112">
        <v>323</v>
      </c>
      <c r="B324" s="7">
        <v>40557</v>
      </c>
      <c r="C324" s="6">
        <v>1</v>
      </c>
      <c r="D324" s="6">
        <v>0</v>
      </c>
      <c r="E324" s="6">
        <v>1</v>
      </c>
      <c r="F324" s="6">
        <v>22</v>
      </c>
      <c r="G324" s="9" t="b">
        <v>0</v>
      </c>
      <c r="H324" s="6">
        <v>5</v>
      </c>
      <c r="I324" s="6">
        <v>2</v>
      </c>
      <c r="J324" s="6">
        <v>0.16</v>
      </c>
      <c r="K324">
        <v>0.2273</v>
      </c>
      <c r="L324">
        <v>0.69</v>
      </c>
      <c r="M324">
        <v>0</v>
      </c>
      <c r="N324">
        <v>2</v>
      </c>
      <c r="O324">
        <v>34</v>
      </c>
      <c r="P324">
        <v>36</v>
      </c>
      <c r="Q324" t="s">
        <v>30</v>
      </c>
      <c r="R324" t="s">
        <v>125</v>
      </c>
      <c r="S324" s="33" t="str">
        <f t="shared" si="25"/>
        <v>Normal</v>
      </c>
      <c r="T324" s="33" t="str">
        <f t="shared" si="26"/>
        <v>Low</v>
      </c>
      <c r="U324" s="33" t="str">
        <f t="shared" si="27"/>
        <v>Evening</v>
      </c>
      <c r="V324" s="33" t="str">
        <f t="shared" si="28"/>
        <v>Very Cold (10-20%)</v>
      </c>
      <c r="W324" s="33" t="str">
        <f t="shared" si="29"/>
        <v>Normal</v>
      </c>
    </row>
    <row r="325" spans="1:23" ht="17.25" thickBot="1">
      <c r="A325" s="112">
        <v>324</v>
      </c>
      <c r="B325" s="7">
        <v>40557</v>
      </c>
      <c r="C325" s="6">
        <v>1</v>
      </c>
      <c r="D325" s="6">
        <v>0</v>
      </c>
      <c r="E325" s="6">
        <v>1</v>
      </c>
      <c r="F325" s="6">
        <v>23</v>
      </c>
      <c r="G325" s="9" t="b">
        <v>0</v>
      </c>
      <c r="H325" s="6">
        <v>5</v>
      </c>
      <c r="I325" s="6">
        <v>2</v>
      </c>
      <c r="J325" s="6">
        <v>0.18</v>
      </c>
      <c r="K325">
        <v>0.2424</v>
      </c>
      <c r="L325">
        <v>0.55000000000000004</v>
      </c>
      <c r="M325">
        <v>0</v>
      </c>
      <c r="N325">
        <v>1</v>
      </c>
      <c r="O325">
        <v>26</v>
      </c>
      <c r="P325">
        <v>27</v>
      </c>
      <c r="Q325" t="s">
        <v>30</v>
      </c>
      <c r="R325" t="s">
        <v>125</v>
      </c>
      <c r="S325" s="33" t="str">
        <f t="shared" si="25"/>
        <v>Normal</v>
      </c>
      <c r="T325" s="33" t="str">
        <f t="shared" si="26"/>
        <v>Low</v>
      </c>
      <c r="U325" s="33" t="str">
        <f t="shared" si="27"/>
        <v>Evening</v>
      </c>
      <c r="V325" s="33" t="str">
        <f t="shared" si="28"/>
        <v>Very Cold (10-20%)</v>
      </c>
      <c r="W325" s="33" t="str">
        <f t="shared" si="29"/>
        <v>Normal</v>
      </c>
    </row>
    <row r="326" spans="1:23" ht="17.25" thickBot="1">
      <c r="A326" s="112">
        <v>325</v>
      </c>
      <c r="B326" s="7">
        <v>40558</v>
      </c>
      <c r="C326" s="6">
        <v>1</v>
      </c>
      <c r="D326" s="6">
        <v>0</v>
      </c>
      <c r="E326" s="6">
        <v>1</v>
      </c>
      <c r="F326" s="6">
        <v>0</v>
      </c>
      <c r="G326" s="9" t="b">
        <v>0</v>
      </c>
      <c r="H326" s="6">
        <v>6</v>
      </c>
      <c r="I326" s="6">
        <v>1</v>
      </c>
      <c r="J326" s="6">
        <v>0.18</v>
      </c>
      <c r="K326">
        <v>0.2424</v>
      </c>
      <c r="L326">
        <v>0.55000000000000004</v>
      </c>
      <c r="M326">
        <v>0</v>
      </c>
      <c r="N326">
        <v>3</v>
      </c>
      <c r="O326">
        <v>25</v>
      </c>
      <c r="P326">
        <v>28</v>
      </c>
      <c r="Q326" t="s">
        <v>13</v>
      </c>
      <c r="R326" t="s">
        <v>124</v>
      </c>
      <c r="S326" s="33" t="str">
        <f t="shared" si="25"/>
        <v>Normal</v>
      </c>
      <c r="T326" s="33" t="str">
        <f t="shared" si="26"/>
        <v>Low</v>
      </c>
      <c r="U326" s="33" t="str">
        <f t="shared" si="27"/>
        <v>Night</v>
      </c>
      <c r="V326" s="33" t="str">
        <f t="shared" si="28"/>
        <v>Very Cold (10-20%)</v>
      </c>
      <c r="W326" s="33" t="str">
        <f t="shared" si="29"/>
        <v>Normal</v>
      </c>
    </row>
    <row r="327" spans="1:23" ht="17.25" thickBot="1">
      <c r="A327" s="112">
        <v>326</v>
      </c>
      <c r="B327" s="7">
        <v>40558</v>
      </c>
      <c r="C327" s="6">
        <v>1</v>
      </c>
      <c r="D327" s="6">
        <v>0</v>
      </c>
      <c r="E327" s="6">
        <v>1</v>
      </c>
      <c r="F327" s="6">
        <v>1</v>
      </c>
      <c r="G327" s="9" t="b">
        <v>0</v>
      </c>
      <c r="H327" s="6">
        <v>6</v>
      </c>
      <c r="I327" s="6">
        <v>2</v>
      </c>
      <c r="J327" s="6">
        <v>0.16</v>
      </c>
      <c r="K327">
        <v>0.19700000000000001</v>
      </c>
      <c r="L327">
        <v>0.59</v>
      </c>
      <c r="M327">
        <v>8.9599999999999999E-2</v>
      </c>
      <c r="N327">
        <v>2</v>
      </c>
      <c r="O327">
        <v>18</v>
      </c>
      <c r="P327">
        <v>20</v>
      </c>
      <c r="Q327" t="s">
        <v>13</v>
      </c>
      <c r="R327" t="s">
        <v>125</v>
      </c>
      <c r="S327" s="33" t="str">
        <f t="shared" si="25"/>
        <v>Normal</v>
      </c>
      <c r="T327" s="33" t="str">
        <f t="shared" si="26"/>
        <v>Low</v>
      </c>
      <c r="U327" s="33" t="str">
        <f t="shared" si="27"/>
        <v>Night</v>
      </c>
      <c r="V327" s="33" t="str">
        <f t="shared" si="28"/>
        <v>Very Cold (10-20%)</v>
      </c>
      <c r="W327" s="33" t="str">
        <f t="shared" si="29"/>
        <v>Normal</v>
      </c>
    </row>
    <row r="328" spans="1:23" ht="17.25" thickBot="1">
      <c r="A328" s="112">
        <v>327</v>
      </c>
      <c r="B328" s="7">
        <v>40558</v>
      </c>
      <c r="C328" s="6">
        <v>1</v>
      </c>
      <c r="D328" s="6">
        <v>0</v>
      </c>
      <c r="E328" s="6">
        <v>1</v>
      </c>
      <c r="F328" s="6">
        <v>2</v>
      </c>
      <c r="G328" s="9" t="b">
        <v>0</v>
      </c>
      <c r="H328" s="6">
        <v>6</v>
      </c>
      <c r="I328" s="6">
        <v>2</v>
      </c>
      <c r="J328" s="6">
        <v>0.16</v>
      </c>
      <c r="K328">
        <v>0.19700000000000001</v>
      </c>
      <c r="L328">
        <v>0.59</v>
      </c>
      <c r="M328">
        <v>8.9599999999999999E-2</v>
      </c>
      <c r="N328">
        <v>0</v>
      </c>
      <c r="O328">
        <v>12</v>
      </c>
      <c r="P328">
        <v>12</v>
      </c>
      <c r="Q328" t="s">
        <v>13</v>
      </c>
      <c r="R328" t="s">
        <v>125</v>
      </c>
      <c r="S328" s="33" t="str">
        <f t="shared" si="25"/>
        <v>Normal</v>
      </c>
      <c r="T328" s="33" t="str">
        <f t="shared" si="26"/>
        <v>Low</v>
      </c>
      <c r="U328" s="33" t="str">
        <f t="shared" si="27"/>
        <v>Night</v>
      </c>
      <c r="V328" s="33" t="str">
        <f t="shared" si="28"/>
        <v>Very Cold (10-20%)</v>
      </c>
      <c r="W328" s="33" t="str">
        <f t="shared" si="29"/>
        <v>Normal</v>
      </c>
    </row>
    <row r="329" spans="1:23" ht="17.25" thickBot="1">
      <c r="A329" s="112">
        <v>328</v>
      </c>
      <c r="B329" s="7">
        <v>40558</v>
      </c>
      <c r="C329" s="6">
        <v>1</v>
      </c>
      <c r="D329" s="6">
        <v>0</v>
      </c>
      <c r="E329" s="6">
        <v>1</v>
      </c>
      <c r="F329" s="6">
        <v>3</v>
      </c>
      <c r="G329" s="9" t="b">
        <v>0</v>
      </c>
      <c r="H329" s="6">
        <v>6</v>
      </c>
      <c r="I329" s="6">
        <v>2</v>
      </c>
      <c r="J329" s="6">
        <v>0.16</v>
      </c>
      <c r="K329">
        <v>0.2273</v>
      </c>
      <c r="L329">
        <v>0.59</v>
      </c>
      <c r="M329">
        <v>0</v>
      </c>
      <c r="N329">
        <v>1</v>
      </c>
      <c r="O329">
        <v>7</v>
      </c>
      <c r="P329">
        <v>8</v>
      </c>
      <c r="Q329" t="s">
        <v>13</v>
      </c>
      <c r="R329" t="s">
        <v>125</v>
      </c>
      <c r="S329" s="33" t="str">
        <f t="shared" si="25"/>
        <v>Normal</v>
      </c>
      <c r="T329" s="33" t="str">
        <f t="shared" si="26"/>
        <v>Low</v>
      </c>
      <c r="U329" s="33" t="str">
        <f t="shared" si="27"/>
        <v>Night</v>
      </c>
      <c r="V329" s="33" t="str">
        <f t="shared" si="28"/>
        <v>Very Cold (10-20%)</v>
      </c>
      <c r="W329" s="33" t="str">
        <f t="shared" si="29"/>
        <v>Normal</v>
      </c>
    </row>
    <row r="330" spans="1:23" ht="17.25" thickBot="1">
      <c r="A330" s="112">
        <v>329</v>
      </c>
      <c r="B330" s="7">
        <v>40558</v>
      </c>
      <c r="C330" s="6">
        <v>1</v>
      </c>
      <c r="D330" s="6">
        <v>0</v>
      </c>
      <c r="E330" s="6">
        <v>1</v>
      </c>
      <c r="F330" s="6">
        <v>4</v>
      </c>
      <c r="G330" s="9" t="b">
        <v>0</v>
      </c>
      <c r="H330" s="6">
        <v>6</v>
      </c>
      <c r="I330" s="6">
        <v>2</v>
      </c>
      <c r="J330" s="6">
        <v>0.16</v>
      </c>
      <c r="K330">
        <v>0.2273</v>
      </c>
      <c r="L330">
        <v>0.59</v>
      </c>
      <c r="M330">
        <v>0</v>
      </c>
      <c r="N330">
        <v>0</v>
      </c>
      <c r="O330">
        <v>5</v>
      </c>
      <c r="P330">
        <v>5</v>
      </c>
      <c r="Q330" t="s">
        <v>13</v>
      </c>
      <c r="R330" t="s">
        <v>125</v>
      </c>
      <c r="S330" s="33" t="str">
        <f t="shared" si="25"/>
        <v>Normal</v>
      </c>
      <c r="T330" s="33" t="str">
        <f t="shared" si="26"/>
        <v>Low</v>
      </c>
      <c r="U330" s="33" t="str">
        <f t="shared" si="27"/>
        <v>Night</v>
      </c>
      <c r="V330" s="33" t="str">
        <f t="shared" si="28"/>
        <v>Very Cold (10-20%)</v>
      </c>
      <c r="W330" s="33" t="str">
        <f t="shared" si="29"/>
        <v>Normal</v>
      </c>
    </row>
    <row r="331" spans="1:23" ht="17.25" thickBot="1">
      <c r="A331" s="112">
        <v>330</v>
      </c>
      <c r="B331" s="7">
        <v>40558</v>
      </c>
      <c r="C331" s="6">
        <v>1</v>
      </c>
      <c r="D331" s="6">
        <v>0</v>
      </c>
      <c r="E331" s="6">
        <v>1</v>
      </c>
      <c r="F331" s="6">
        <v>5</v>
      </c>
      <c r="G331" s="9" t="b">
        <v>0</v>
      </c>
      <c r="H331" s="6">
        <v>6</v>
      </c>
      <c r="I331" s="6">
        <v>1</v>
      </c>
      <c r="J331" s="6">
        <v>0.16</v>
      </c>
      <c r="K331">
        <v>0.2273</v>
      </c>
      <c r="L331">
        <v>0.59</v>
      </c>
      <c r="M331">
        <v>0</v>
      </c>
      <c r="N331">
        <v>0</v>
      </c>
      <c r="O331">
        <v>1</v>
      </c>
      <c r="P331">
        <v>1</v>
      </c>
      <c r="Q331" t="s">
        <v>13</v>
      </c>
      <c r="R331" t="s">
        <v>124</v>
      </c>
      <c r="S331" s="33" t="str">
        <f t="shared" si="25"/>
        <v>Normal</v>
      </c>
      <c r="T331" s="33" t="str">
        <f t="shared" si="26"/>
        <v>Low</v>
      </c>
      <c r="U331" s="33" t="str">
        <f t="shared" si="27"/>
        <v>Night</v>
      </c>
      <c r="V331" s="33" t="str">
        <f t="shared" si="28"/>
        <v>Very Cold (10-20%)</v>
      </c>
      <c r="W331" s="33" t="str">
        <f t="shared" si="29"/>
        <v>Normal</v>
      </c>
    </row>
    <row r="332" spans="1:23" ht="17.25" thickBot="1">
      <c r="A332" s="112">
        <v>331</v>
      </c>
      <c r="B332" s="7">
        <v>40558</v>
      </c>
      <c r="C332" s="6">
        <v>1</v>
      </c>
      <c r="D332" s="6">
        <v>0</v>
      </c>
      <c r="E332" s="6">
        <v>1</v>
      </c>
      <c r="F332" s="6">
        <v>6</v>
      </c>
      <c r="G332" s="9" t="b">
        <v>0</v>
      </c>
      <c r="H332" s="6">
        <v>6</v>
      </c>
      <c r="I332" s="6">
        <v>1</v>
      </c>
      <c r="J332" s="6">
        <v>0.14000000000000001</v>
      </c>
      <c r="K332">
        <v>0.16669999999999999</v>
      </c>
      <c r="L332">
        <v>0.63</v>
      </c>
      <c r="M332">
        <v>0.1045</v>
      </c>
      <c r="N332">
        <v>1</v>
      </c>
      <c r="O332">
        <v>2</v>
      </c>
      <c r="P332">
        <v>3</v>
      </c>
      <c r="Q332" t="s">
        <v>13</v>
      </c>
      <c r="R332" t="s">
        <v>124</v>
      </c>
      <c r="S332" s="33" t="str">
        <f t="shared" si="25"/>
        <v>Normal</v>
      </c>
      <c r="T332" s="33" t="str">
        <f t="shared" si="26"/>
        <v>Low</v>
      </c>
      <c r="U332" s="33" t="str">
        <f t="shared" si="27"/>
        <v>Morning</v>
      </c>
      <c r="V332" s="33" t="str">
        <f t="shared" si="28"/>
        <v>Very Cold (10-20%)</v>
      </c>
      <c r="W332" s="33" t="str">
        <f t="shared" si="29"/>
        <v>Normal</v>
      </c>
    </row>
    <row r="333" spans="1:23" ht="17.25" thickBot="1">
      <c r="A333" s="112">
        <v>332</v>
      </c>
      <c r="B333" s="7">
        <v>40558</v>
      </c>
      <c r="C333" s="6">
        <v>1</v>
      </c>
      <c r="D333" s="6">
        <v>0</v>
      </c>
      <c r="E333" s="6">
        <v>1</v>
      </c>
      <c r="F333" s="6">
        <v>7</v>
      </c>
      <c r="G333" s="9" t="b">
        <v>0</v>
      </c>
      <c r="H333" s="6">
        <v>6</v>
      </c>
      <c r="I333" s="6">
        <v>1</v>
      </c>
      <c r="J333" s="6">
        <v>0.14000000000000001</v>
      </c>
      <c r="K333">
        <v>0.21210000000000001</v>
      </c>
      <c r="L333">
        <v>0.63</v>
      </c>
      <c r="M333">
        <v>0</v>
      </c>
      <c r="N333">
        <v>1</v>
      </c>
      <c r="O333">
        <v>9</v>
      </c>
      <c r="P333">
        <v>10</v>
      </c>
      <c r="Q333" t="s">
        <v>13</v>
      </c>
      <c r="R333" t="s">
        <v>124</v>
      </c>
      <c r="S333" s="33" t="str">
        <f t="shared" si="25"/>
        <v>Rush Hour</v>
      </c>
      <c r="T333" s="33" t="str">
        <f t="shared" si="26"/>
        <v>Low</v>
      </c>
      <c r="U333" s="33" t="str">
        <f t="shared" si="27"/>
        <v>Morning</v>
      </c>
      <c r="V333" s="33" t="str">
        <f t="shared" si="28"/>
        <v>Very Cold (10-20%)</v>
      </c>
      <c r="W333" s="33" t="str">
        <f t="shared" si="29"/>
        <v>Normal</v>
      </c>
    </row>
    <row r="334" spans="1:23" ht="17.25" thickBot="1">
      <c r="A334" s="112">
        <v>333</v>
      </c>
      <c r="B334" s="7">
        <v>40558</v>
      </c>
      <c r="C334" s="6">
        <v>1</v>
      </c>
      <c r="D334" s="6">
        <v>0</v>
      </c>
      <c r="E334" s="6">
        <v>1</v>
      </c>
      <c r="F334" s="6">
        <v>8</v>
      </c>
      <c r="G334" s="9" t="b">
        <v>0</v>
      </c>
      <c r="H334" s="6">
        <v>6</v>
      </c>
      <c r="I334" s="6">
        <v>1</v>
      </c>
      <c r="J334" s="6">
        <v>0.14000000000000001</v>
      </c>
      <c r="K334">
        <v>0.1515</v>
      </c>
      <c r="L334">
        <v>0.63</v>
      </c>
      <c r="M334">
        <v>0.1343</v>
      </c>
      <c r="N334">
        <v>1</v>
      </c>
      <c r="O334">
        <v>22</v>
      </c>
      <c r="P334">
        <v>23</v>
      </c>
      <c r="Q334" t="s">
        <v>13</v>
      </c>
      <c r="R334" t="s">
        <v>124</v>
      </c>
      <c r="S334" s="33" t="str">
        <f t="shared" si="25"/>
        <v>Rush Hour</v>
      </c>
      <c r="T334" s="33" t="str">
        <f t="shared" si="26"/>
        <v>Low</v>
      </c>
      <c r="U334" s="33" t="str">
        <f t="shared" si="27"/>
        <v>Morning</v>
      </c>
      <c r="V334" s="33" t="str">
        <f t="shared" si="28"/>
        <v>Very Cold (10-20%)</v>
      </c>
      <c r="W334" s="33" t="str">
        <f t="shared" si="29"/>
        <v>Normal</v>
      </c>
    </row>
    <row r="335" spans="1:23" ht="17.25" thickBot="1">
      <c r="A335" s="112">
        <v>334</v>
      </c>
      <c r="B335" s="7">
        <v>40558</v>
      </c>
      <c r="C335" s="6">
        <v>1</v>
      </c>
      <c r="D335" s="6">
        <v>0</v>
      </c>
      <c r="E335" s="6">
        <v>1</v>
      </c>
      <c r="F335" s="6">
        <v>9</v>
      </c>
      <c r="G335" s="9" t="b">
        <v>0</v>
      </c>
      <c r="H335" s="6">
        <v>6</v>
      </c>
      <c r="I335" s="6">
        <v>1</v>
      </c>
      <c r="J335" s="6">
        <v>0.16</v>
      </c>
      <c r="K335">
        <v>0.18179999999999999</v>
      </c>
      <c r="L335">
        <v>0.64</v>
      </c>
      <c r="M335">
        <v>0.1343</v>
      </c>
      <c r="N335">
        <v>2</v>
      </c>
      <c r="O335">
        <v>31</v>
      </c>
      <c r="P335">
        <v>33</v>
      </c>
      <c r="Q335" t="s">
        <v>13</v>
      </c>
      <c r="R335" t="s">
        <v>124</v>
      </c>
      <c r="S335" s="33" t="str">
        <f t="shared" si="25"/>
        <v>Rush Hour</v>
      </c>
      <c r="T335" s="33" t="str">
        <f t="shared" si="26"/>
        <v>Low</v>
      </c>
      <c r="U335" s="33" t="str">
        <f t="shared" si="27"/>
        <v>Morning</v>
      </c>
      <c r="V335" s="33" t="str">
        <f t="shared" si="28"/>
        <v>Very Cold (10-20%)</v>
      </c>
      <c r="W335" s="33" t="str">
        <f t="shared" si="29"/>
        <v>Normal</v>
      </c>
    </row>
    <row r="336" spans="1:23" ht="17.25" thickBot="1">
      <c r="A336" s="112">
        <v>335</v>
      </c>
      <c r="B336" s="7">
        <v>40558</v>
      </c>
      <c r="C336" s="6">
        <v>1</v>
      </c>
      <c r="D336" s="6">
        <v>0</v>
      </c>
      <c r="E336" s="6">
        <v>1</v>
      </c>
      <c r="F336" s="6">
        <v>10</v>
      </c>
      <c r="G336" s="9" t="b">
        <v>0</v>
      </c>
      <c r="H336" s="6">
        <v>6</v>
      </c>
      <c r="I336" s="6">
        <v>1</v>
      </c>
      <c r="J336" s="6">
        <v>0.18</v>
      </c>
      <c r="K336">
        <v>0.19700000000000001</v>
      </c>
      <c r="L336">
        <v>0.59</v>
      </c>
      <c r="M336">
        <v>0.16420000000000001</v>
      </c>
      <c r="N336">
        <v>2</v>
      </c>
      <c r="O336">
        <v>57</v>
      </c>
      <c r="P336">
        <v>59</v>
      </c>
      <c r="Q336" t="s">
        <v>13</v>
      </c>
      <c r="R336" t="s">
        <v>124</v>
      </c>
      <c r="S336" s="33" t="str">
        <f t="shared" si="25"/>
        <v>Normal</v>
      </c>
      <c r="T336" s="33" t="str">
        <f t="shared" si="26"/>
        <v>Medium</v>
      </c>
      <c r="U336" s="33" t="str">
        <f t="shared" si="27"/>
        <v>Morning</v>
      </c>
      <c r="V336" s="33" t="str">
        <f t="shared" si="28"/>
        <v>Very Cold (10-20%)</v>
      </c>
      <c r="W336" s="33" t="str">
        <f t="shared" si="29"/>
        <v>Normal</v>
      </c>
    </row>
    <row r="337" spans="1:23" ht="17.25" thickBot="1">
      <c r="A337" s="112">
        <v>336</v>
      </c>
      <c r="B337" s="7">
        <v>40558</v>
      </c>
      <c r="C337" s="6">
        <v>1</v>
      </c>
      <c r="D337" s="6">
        <v>0</v>
      </c>
      <c r="E337" s="6">
        <v>1</v>
      </c>
      <c r="F337" s="6">
        <v>11</v>
      </c>
      <c r="G337" s="9" t="b">
        <v>0</v>
      </c>
      <c r="H337" s="6">
        <v>6</v>
      </c>
      <c r="I337" s="6">
        <v>1</v>
      </c>
      <c r="J337" s="6">
        <v>0.2</v>
      </c>
      <c r="K337">
        <v>0.19700000000000001</v>
      </c>
      <c r="L337">
        <v>0.55000000000000004</v>
      </c>
      <c r="M337">
        <v>0.22389999999999999</v>
      </c>
      <c r="N337">
        <v>18</v>
      </c>
      <c r="O337">
        <v>54</v>
      </c>
      <c r="P337">
        <v>72</v>
      </c>
      <c r="Q337" t="s">
        <v>13</v>
      </c>
      <c r="R337" t="s">
        <v>124</v>
      </c>
      <c r="S337" s="33" t="str">
        <f t="shared" si="25"/>
        <v>Normal</v>
      </c>
      <c r="T337" s="33" t="str">
        <f t="shared" si="26"/>
        <v>Medium</v>
      </c>
      <c r="U337" s="33" t="str">
        <f t="shared" si="27"/>
        <v>Morning</v>
      </c>
      <c r="V337" s="33" t="str">
        <f t="shared" si="28"/>
        <v>Cold (20-30%)</v>
      </c>
      <c r="W337" s="33" t="str">
        <f t="shared" si="29"/>
        <v>Normal</v>
      </c>
    </row>
    <row r="338" spans="1:23" ht="17.25" thickBot="1">
      <c r="A338" s="112">
        <v>337</v>
      </c>
      <c r="B338" s="7">
        <v>40558</v>
      </c>
      <c r="C338" s="6">
        <v>1</v>
      </c>
      <c r="D338" s="6">
        <v>0</v>
      </c>
      <c r="E338" s="6">
        <v>1</v>
      </c>
      <c r="F338" s="6">
        <v>12</v>
      </c>
      <c r="G338" s="9" t="b">
        <v>0</v>
      </c>
      <c r="H338" s="6">
        <v>6</v>
      </c>
      <c r="I338" s="6">
        <v>1</v>
      </c>
      <c r="J338" s="6">
        <v>0.24</v>
      </c>
      <c r="K338">
        <v>0.2273</v>
      </c>
      <c r="L338">
        <v>0.48</v>
      </c>
      <c r="M338">
        <v>0.22389999999999999</v>
      </c>
      <c r="N338">
        <v>15</v>
      </c>
      <c r="O338">
        <v>74</v>
      </c>
      <c r="P338">
        <v>89</v>
      </c>
      <c r="Q338" t="s">
        <v>13</v>
      </c>
      <c r="R338" t="s">
        <v>124</v>
      </c>
      <c r="S338" s="33" t="str">
        <f t="shared" si="25"/>
        <v>Normal</v>
      </c>
      <c r="T338" s="33" t="str">
        <f t="shared" si="26"/>
        <v>Medium</v>
      </c>
      <c r="U338" s="33" t="str">
        <f t="shared" si="27"/>
        <v>Afternoon</v>
      </c>
      <c r="V338" s="33" t="str">
        <f t="shared" si="28"/>
        <v>Cold (20-30%)</v>
      </c>
      <c r="W338" s="33" t="str">
        <f t="shared" si="29"/>
        <v>Normal</v>
      </c>
    </row>
    <row r="339" spans="1:23" ht="17.25" thickBot="1">
      <c r="A339" s="112">
        <v>338</v>
      </c>
      <c r="B339" s="7">
        <v>40558</v>
      </c>
      <c r="C339" s="6">
        <v>1</v>
      </c>
      <c r="D339" s="6">
        <v>0</v>
      </c>
      <c r="E339" s="6">
        <v>1</v>
      </c>
      <c r="F339" s="6">
        <v>13</v>
      </c>
      <c r="G339" s="9" t="b">
        <v>0</v>
      </c>
      <c r="H339" s="6">
        <v>6</v>
      </c>
      <c r="I339" s="6">
        <v>1</v>
      </c>
      <c r="J339" s="6">
        <v>0.28000000000000003</v>
      </c>
      <c r="K339">
        <v>0.2576</v>
      </c>
      <c r="L339">
        <v>0.38</v>
      </c>
      <c r="M339">
        <v>0.29849999999999999</v>
      </c>
      <c r="N339">
        <v>21</v>
      </c>
      <c r="O339">
        <v>80</v>
      </c>
      <c r="P339">
        <v>101</v>
      </c>
      <c r="Q339" t="s">
        <v>13</v>
      </c>
      <c r="R339" t="s">
        <v>124</v>
      </c>
      <c r="S339" s="33" t="str">
        <f t="shared" si="25"/>
        <v>Normal</v>
      </c>
      <c r="T339" s="33" t="str">
        <f t="shared" si="26"/>
        <v>Medium</v>
      </c>
      <c r="U339" s="33" t="str">
        <f t="shared" si="27"/>
        <v>Afternoon</v>
      </c>
      <c r="V339" s="33" t="str">
        <f t="shared" si="28"/>
        <v>Cold (20-30%)</v>
      </c>
      <c r="W339" s="33" t="str">
        <f t="shared" si="29"/>
        <v>Normal</v>
      </c>
    </row>
    <row r="340" spans="1:23" ht="17.25" thickBot="1">
      <c r="A340" s="112">
        <v>339</v>
      </c>
      <c r="B340" s="7">
        <v>40558</v>
      </c>
      <c r="C340" s="6">
        <v>1</v>
      </c>
      <c r="D340" s="6">
        <v>0</v>
      </c>
      <c r="E340" s="6">
        <v>1</v>
      </c>
      <c r="F340" s="6">
        <v>14</v>
      </c>
      <c r="G340" s="9" t="b">
        <v>0</v>
      </c>
      <c r="H340" s="6">
        <v>6</v>
      </c>
      <c r="I340" s="6">
        <v>1</v>
      </c>
      <c r="J340" s="6">
        <v>0.3</v>
      </c>
      <c r="K340">
        <v>0.28789999999999999</v>
      </c>
      <c r="L340">
        <v>0.39</v>
      </c>
      <c r="M340">
        <v>0.28360000000000002</v>
      </c>
      <c r="N340">
        <v>26</v>
      </c>
      <c r="O340">
        <v>92</v>
      </c>
      <c r="P340">
        <v>118</v>
      </c>
      <c r="Q340" t="s">
        <v>13</v>
      </c>
      <c r="R340" t="s">
        <v>124</v>
      </c>
      <c r="S340" s="33" t="str">
        <f t="shared" si="25"/>
        <v>Normal</v>
      </c>
      <c r="T340" s="33" t="str">
        <f t="shared" si="26"/>
        <v>Medium</v>
      </c>
      <c r="U340" s="33" t="str">
        <f t="shared" si="27"/>
        <v>Afternoon</v>
      </c>
      <c r="V340" s="33" t="str">
        <f t="shared" si="28"/>
        <v>Mild (30-40%)</v>
      </c>
      <c r="W340" s="33" t="str">
        <f t="shared" si="29"/>
        <v>Normal</v>
      </c>
    </row>
    <row r="341" spans="1:23" ht="17.25" thickBot="1">
      <c r="A341" s="112">
        <v>340</v>
      </c>
      <c r="B341" s="7">
        <v>40558</v>
      </c>
      <c r="C341" s="6">
        <v>1</v>
      </c>
      <c r="D341" s="6">
        <v>0</v>
      </c>
      <c r="E341" s="6">
        <v>1</v>
      </c>
      <c r="F341" s="6">
        <v>15</v>
      </c>
      <c r="G341" s="9" t="b">
        <v>0</v>
      </c>
      <c r="H341" s="6">
        <v>6</v>
      </c>
      <c r="I341" s="6">
        <v>2</v>
      </c>
      <c r="J341" s="6">
        <v>0.32</v>
      </c>
      <c r="K341">
        <v>0.31819999999999998</v>
      </c>
      <c r="L341">
        <v>0.36</v>
      </c>
      <c r="M341">
        <v>0.19400000000000001</v>
      </c>
      <c r="N341">
        <v>21</v>
      </c>
      <c r="O341">
        <v>108</v>
      </c>
      <c r="P341">
        <v>129</v>
      </c>
      <c r="Q341" t="s">
        <v>13</v>
      </c>
      <c r="R341" t="s">
        <v>125</v>
      </c>
      <c r="S341" s="33" t="str">
        <f t="shared" si="25"/>
        <v>Normal</v>
      </c>
      <c r="T341" s="33" t="str">
        <f t="shared" si="26"/>
        <v>Medium</v>
      </c>
      <c r="U341" s="33" t="str">
        <f t="shared" si="27"/>
        <v>Afternoon</v>
      </c>
      <c r="V341" s="33" t="str">
        <f t="shared" si="28"/>
        <v>Mild (30-40%)</v>
      </c>
      <c r="W341" s="33" t="str">
        <f t="shared" si="29"/>
        <v>Normal</v>
      </c>
    </row>
    <row r="342" spans="1:23" ht="17.25" thickBot="1">
      <c r="A342" s="112">
        <v>341</v>
      </c>
      <c r="B342" s="7">
        <v>40558</v>
      </c>
      <c r="C342" s="6">
        <v>1</v>
      </c>
      <c r="D342" s="6">
        <v>0</v>
      </c>
      <c r="E342" s="6">
        <v>1</v>
      </c>
      <c r="F342" s="6">
        <v>16</v>
      </c>
      <c r="G342" s="9" t="b">
        <v>0</v>
      </c>
      <c r="H342" s="6">
        <v>6</v>
      </c>
      <c r="I342" s="6">
        <v>2</v>
      </c>
      <c r="J342" s="6">
        <v>0.34</v>
      </c>
      <c r="K342">
        <v>0.33329999999999999</v>
      </c>
      <c r="L342">
        <v>0.34</v>
      </c>
      <c r="M342">
        <v>0.19400000000000001</v>
      </c>
      <c r="N342">
        <v>33</v>
      </c>
      <c r="O342">
        <v>95</v>
      </c>
      <c r="P342">
        <v>128</v>
      </c>
      <c r="Q342" t="s">
        <v>13</v>
      </c>
      <c r="R342" t="s">
        <v>125</v>
      </c>
      <c r="S342" s="33" t="str">
        <f t="shared" si="25"/>
        <v>Normal</v>
      </c>
      <c r="T342" s="33" t="str">
        <f t="shared" si="26"/>
        <v>Medium</v>
      </c>
      <c r="U342" s="33" t="str">
        <f t="shared" si="27"/>
        <v>Afternoon</v>
      </c>
      <c r="V342" s="33" t="str">
        <f t="shared" si="28"/>
        <v>Mild (30-40%)</v>
      </c>
      <c r="W342" s="33" t="str">
        <f t="shared" si="29"/>
        <v>Normal</v>
      </c>
    </row>
    <row r="343" spans="1:23" ht="17.25" thickBot="1">
      <c r="A343" s="112">
        <v>342</v>
      </c>
      <c r="B343" s="7">
        <v>40558</v>
      </c>
      <c r="C343" s="6">
        <v>1</v>
      </c>
      <c r="D343" s="6">
        <v>0</v>
      </c>
      <c r="E343" s="6">
        <v>1</v>
      </c>
      <c r="F343" s="6">
        <v>17</v>
      </c>
      <c r="G343" s="9" t="b">
        <v>0</v>
      </c>
      <c r="H343" s="6">
        <v>6</v>
      </c>
      <c r="I343" s="6">
        <v>2</v>
      </c>
      <c r="J343" s="6">
        <v>0.32</v>
      </c>
      <c r="K343">
        <v>0.30299999999999999</v>
      </c>
      <c r="L343">
        <v>0.36</v>
      </c>
      <c r="M343">
        <v>0.28360000000000002</v>
      </c>
      <c r="N343">
        <v>29</v>
      </c>
      <c r="O343">
        <v>54</v>
      </c>
      <c r="P343">
        <v>83</v>
      </c>
      <c r="Q343" t="s">
        <v>13</v>
      </c>
      <c r="R343" t="s">
        <v>125</v>
      </c>
      <c r="S343" s="33" t="str">
        <f t="shared" si="25"/>
        <v>Rush Hour</v>
      </c>
      <c r="T343" s="33" t="str">
        <f t="shared" si="26"/>
        <v>Medium</v>
      </c>
      <c r="U343" s="33" t="str">
        <f t="shared" si="27"/>
        <v>Afternoon</v>
      </c>
      <c r="V343" s="33" t="str">
        <f t="shared" si="28"/>
        <v>Mild (30-40%)</v>
      </c>
      <c r="W343" s="33" t="str">
        <f t="shared" si="29"/>
        <v>Normal</v>
      </c>
    </row>
    <row r="344" spans="1:23" ht="17.25" thickBot="1">
      <c r="A344" s="112">
        <v>343</v>
      </c>
      <c r="B344" s="7">
        <v>40558</v>
      </c>
      <c r="C344" s="6">
        <v>1</v>
      </c>
      <c r="D344" s="6">
        <v>0</v>
      </c>
      <c r="E344" s="6">
        <v>1</v>
      </c>
      <c r="F344" s="6">
        <v>18</v>
      </c>
      <c r="G344" s="9" t="b">
        <v>0</v>
      </c>
      <c r="H344" s="6">
        <v>6</v>
      </c>
      <c r="I344" s="6">
        <v>2</v>
      </c>
      <c r="J344" s="6">
        <v>0.3</v>
      </c>
      <c r="K344">
        <v>0.28789999999999999</v>
      </c>
      <c r="L344">
        <v>0.45</v>
      </c>
      <c r="M344">
        <v>0.25369999999999998</v>
      </c>
      <c r="N344">
        <v>15</v>
      </c>
      <c r="O344">
        <v>69</v>
      </c>
      <c r="P344">
        <v>84</v>
      </c>
      <c r="Q344" t="s">
        <v>13</v>
      </c>
      <c r="R344" t="s">
        <v>125</v>
      </c>
      <c r="S344" s="33" t="str">
        <f t="shared" si="25"/>
        <v>Rush Hour</v>
      </c>
      <c r="T344" s="33" t="str">
        <f t="shared" si="26"/>
        <v>Medium</v>
      </c>
      <c r="U344" s="33" t="str">
        <f t="shared" si="27"/>
        <v>Evening</v>
      </c>
      <c r="V344" s="33" t="str">
        <f t="shared" si="28"/>
        <v>Mild (30-40%)</v>
      </c>
      <c r="W344" s="33" t="str">
        <f t="shared" si="29"/>
        <v>Normal</v>
      </c>
    </row>
    <row r="345" spans="1:23" ht="17.25" thickBot="1">
      <c r="A345" s="112">
        <v>344</v>
      </c>
      <c r="B345" s="7">
        <v>40558</v>
      </c>
      <c r="C345" s="6">
        <v>1</v>
      </c>
      <c r="D345" s="6">
        <v>0</v>
      </c>
      <c r="E345" s="6">
        <v>1</v>
      </c>
      <c r="F345" s="6">
        <v>19</v>
      </c>
      <c r="G345" s="9" t="b">
        <v>0</v>
      </c>
      <c r="H345" s="6">
        <v>6</v>
      </c>
      <c r="I345" s="6">
        <v>2</v>
      </c>
      <c r="J345" s="6">
        <v>0.32</v>
      </c>
      <c r="K345">
        <v>0.30299999999999999</v>
      </c>
      <c r="L345">
        <v>0.39</v>
      </c>
      <c r="M345">
        <v>0.25369999999999998</v>
      </c>
      <c r="N345">
        <v>14</v>
      </c>
      <c r="O345">
        <v>60</v>
      </c>
      <c r="P345">
        <v>74</v>
      </c>
      <c r="Q345" t="s">
        <v>13</v>
      </c>
      <c r="R345" t="s">
        <v>125</v>
      </c>
      <c r="S345" s="33" t="str">
        <f t="shared" si="25"/>
        <v>Rush Hour</v>
      </c>
      <c r="T345" s="33" t="str">
        <f t="shared" si="26"/>
        <v>Medium</v>
      </c>
      <c r="U345" s="33" t="str">
        <f t="shared" si="27"/>
        <v>Evening</v>
      </c>
      <c r="V345" s="33" t="str">
        <f t="shared" si="28"/>
        <v>Mild (30-40%)</v>
      </c>
      <c r="W345" s="33" t="str">
        <f t="shared" si="29"/>
        <v>Normal</v>
      </c>
    </row>
    <row r="346" spans="1:23" ht="17.25" thickBot="1">
      <c r="A346" s="112">
        <v>345</v>
      </c>
      <c r="B346" s="7">
        <v>40558</v>
      </c>
      <c r="C346" s="6">
        <v>1</v>
      </c>
      <c r="D346" s="6">
        <v>0</v>
      </c>
      <c r="E346" s="6">
        <v>1</v>
      </c>
      <c r="F346" s="6">
        <v>20</v>
      </c>
      <c r="G346" s="9" t="b">
        <v>0</v>
      </c>
      <c r="H346" s="6">
        <v>6</v>
      </c>
      <c r="I346" s="6">
        <v>2</v>
      </c>
      <c r="J346" s="6">
        <v>0.32</v>
      </c>
      <c r="K346">
        <v>0.30299999999999999</v>
      </c>
      <c r="L346">
        <v>0.39</v>
      </c>
      <c r="M346">
        <v>0.25369999999999998</v>
      </c>
      <c r="N346">
        <v>6</v>
      </c>
      <c r="O346">
        <v>35</v>
      </c>
      <c r="P346">
        <v>41</v>
      </c>
      <c r="Q346" t="s">
        <v>13</v>
      </c>
      <c r="R346" t="s">
        <v>125</v>
      </c>
      <c r="S346" s="33" t="str">
        <f t="shared" si="25"/>
        <v>Normal</v>
      </c>
      <c r="T346" s="33" t="str">
        <f t="shared" si="26"/>
        <v>Low</v>
      </c>
      <c r="U346" s="33" t="str">
        <f t="shared" si="27"/>
        <v>Evening</v>
      </c>
      <c r="V346" s="33" t="str">
        <f t="shared" si="28"/>
        <v>Mild (30-40%)</v>
      </c>
      <c r="W346" s="33" t="str">
        <f t="shared" si="29"/>
        <v>Normal</v>
      </c>
    </row>
    <row r="347" spans="1:23" ht="17.25" thickBot="1">
      <c r="A347" s="112">
        <v>346</v>
      </c>
      <c r="B347" s="7">
        <v>40558</v>
      </c>
      <c r="C347" s="6">
        <v>1</v>
      </c>
      <c r="D347" s="6">
        <v>0</v>
      </c>
      <c r="E347" s="6">
        <v>1</v>
      </c>
      <c r="F347" s="6">
        <v>21</v>
      </c>
      <c r="G347" s="9" t="b">
        <v>0</v>
      </c>
      <c r="H347" s="6">
        <v>6</v>
      </c>
      <c r="I347" s="6">
        <v>2</v>
      </c>
      <c r="J347" s="6">
        <v>0.32</v>
      </c>
      <c r="K347">
        <v>0.30299999999999999</v>
      </c>
      <c r="L347">
        <v>0.39</v>
      </c>
      <c r="M347">
        <v>0.22389999999999999</v>
      </c>
      <c r="N347">
        <v>6</v>
      </c>
      <c r="O347">
        <v>51</v>
      </c>
      <c r="P347">
        <v>57</v>
      </c>
      <c r="Q347" t="s">
        <v>13</v>
      </c>
      <c r="R347" t="s">
        <v>125</v>
      </c>
      <c r="S347" s="33" t="str">
        <f t="shared" si="25"/>
        <v>Normal</v>
      </c>
      <c r="T347" s="33" t="str">
        <f t="shared" si="26"/>
        <v>Medium</v>
      </c>
      <c r="U347" s="33" t="str">
        <f t="shared" si="27"/>
        <v>Evening</v>
      </c>
      <c r="V347" s="33" t="str">
        <f t="shared" si="28"/>
        <v>Mild (30-40%)</v>
      </c>
      <c r="W347" s="33" t="str">
        <f t="shared" si="29"/>
        <v>Normal</v>
      </c>
    </row>
    <row r="348" spans="1:23" ht="17.25" thickBot="1">
      <c r="A348" s="112">
        <v>347</v>
      </c>
      <c r="B348" s="7">
        <v>40558</v>
      </c>
      <c r="C348" s="6">
        <v>1</v>
      </c>
      <c r="D348" s="6">
        <v>0</v>
      </c>
      <c r="E348" s="6">
        <v>1</v>
      </c>
      <c r="F348" s="6">
        <v>22</v>
      </c>
      <c r="G348" s="9" t="b">
        <v>0</v>
      </c>
      <c r="H348" s="6">
        <v>6</v>
      </c>
      <c r="I348" s="6">
        <v>2</v>
      </c>
      <c r="J348" s="6">
        <v>0.3</v>
      </c>
      <c r="K348">
        <v>0.31819999999999998</v>
      </c>
      <c r="L348">
        <v>0.42</v>
      </c>
      <c r="M348">
        <v>0.1045</v>
      </c>
      <c r="N348">
        <v>0</v>
      </c>
      <c r="O348">
        <v>26</v>
      </c>
      <c r="P348">
        <v>26</v>
      </c>
      <c r="Q348" t="s">
        <v>13</v>
      </c>
      <c r="R348" t="s">
        <v>125</v>
      </c>
      <c r="S348" s="33" t="str">
        <f t="shared" si="25"/>
        <v>Normal</v>
      </c>
      <c r="T348" s="33" t="str">
        <f t="shared" si="26"/>
        <v>Low</v>
      </c>
      <c r="U348" s="33" t="str">
        <f t="shared" si="27"/>
        <v>Evening</v>
      </c>
      <c r="V348" s="33" t="str">
        <f t="shared" si="28"/>
        <v>Mild (30-40%)</v>
      </c>
      <c r="W348" s="33" t="str">
        <f t="shared" si="29"/>
        <v>Normal</v>
      </c>
    </row>
    <row r="349" spans="1:23" ht="17.25" thickBot="1">
      <c r="A349" s="112">
        <v>348</v>
      </c>
      <c r="B349" s="7">
        <v>40558</v>
      </c>
      <c r="C349" s="6">
        <v>1</v>
      </c>
      <c r="D349" s="6">
        <v>0</v>
      </c>
      <c r="E349" s="6">
        <v>1</v>
      </c>
      <c r="F349" s="6">
        <v>23</v>
      </c>
      <c r="G349" s="9" t="b">
        <v>0</v>
      </c>
      <c r="H349" s="6">
        <v>6</v>
      </c>
      <c r="I349" s="6">
        <v>1</v>
      </c>
      <c r="J349" s="6">
        <v>0.3</v>
      </c>
      <c r="K349">
        <v>0.28789999999999999</v>
      </c>
      <c r="L349">
        <v>0.45</v>
      </c>
      <c r="M349">
        <v>0.28360000000000002</v>
      </c>
      <c r="N349">
        <v>5</v>
      </c>
      <c r="O349">
        <v>39</v>
      </c>
      <c r="P349">
        <v>44</v>
      </c>
      <c r="Q349" t="s">
        <v>13</v>
      </c>
      <c r="R349" t="s">
        <v>124</v>
      </c>
      <c r="S349" s="33" t="str">
        <f t="shared" si="25"/>
        <v>Normal</v>
      </c>
      <c r="T349" s="33" t="str">
        <f t="shared" si="26"/>
        <v>Low</v>
      </c>
      <c r="U349" s="33" t="str">
        <f t="shared" si="27"/>
        <v>Evening</v>
      </c>
      <c r="V349" s="33" t="str">
        <f t="shared" si="28"/>
        <v>Mild (30-40%)</v>
      </c>
      <c r="W349" s="33" t="str">
        <f t="shared" si="29"/>
        <v>Normal</v>
      </c>
    </row>
    <row r="350" spans="1:23" ht="17.25" thickBot="1">
      <c r="A350" s="112">
        <v>349</v>
      </c>
      <c r="B350" s="7">
        <v>40559</v>
      </c>
      <c r="C350" s="6">
        <v>1</v>
      </c>
      <c r="D350" s="6">
        <v>0</v>
      </c>
      <c r="E350" s="6">
        <v>1</v>
      </c>
      <c r="F350" s="6">
        <v>0</v>
      </c>
      <c r="G350" s="9" t="b">
        <v>0</v>
      </c>
      <c r="H350" s="6">
        <v>0</v>
      </c>
      <c r="I350" s="6">
        <v>1</v>
      </c>
      <c r="J350" s="6">
        <v>0.26</v>
      </c>
      <c r="K350">
        <v>0.30299999999999999</v>
      </c>
      <c r="L350">
        <v>0.56000000000000005</v>
      </c>
      <c r="M350">
        <v>0</v>
      </c>
      <c r="N350">
        <v>6</v>
      </c>
      <c r="O350">
        <v>33</v>
      </c>
      <c r="P350">
        <v>39</v>
      </c>
      <c r="Q350" t="s">
        <v>25</v>
      </c>
      <c r="R350" t="s">
        <v>124</v>
      </c>
      <c r="S350" s="33" t="str">
        <f t="shared" si="25"/>
        <v>Normal</v>
      </c>
      <c r="T350" s="33" t="str">
        <f t="shared" si="26"/>
        <v>Low</v>
      </c>
      <c r="U350" s="33" t="str">
        <f t="shared" si="27"/>
        <v>Night</v>
      </c>
      <c r="V350" s="33" t="str">
        <f t="shared" si="28"/>
        <v>Cold (20-30%)</v>
      </c>
      <c r="W350" s="33" t="str">
        <f t="shared" si="29"/>
        <v>Normal</v>
      </c>
    </row>
    <row r="351" spans="1:23" ht="17.25" thickBot="1">
      <c r="A351" s="112">
        <v>350</v>
      </c>
      <c r="B351" s="7">
        <v>40559</v>
      </c>
      <c r="C351" s="6">
        <v>1</v>
      </c>
      <c r="D351" s="6">
        <v>0</v>
      </c>
      <c r="E351" s="6">
        <v>1</v>
      </c>
      <c r="F351" s="6">
        <v>1</v>
      </c>
      <c r="G351" s="9" t="b">
        <v>0</v>
      </c>
      <c r="H351" s="6">
        <v>0</v>
      </c>
      <c r="I351" s="6">
        <v>1</v>
      </c>
      <c r="J351" s="6">
        <v>0.26</v>
      </c>
      <c r="K351">
        <v>0.2727</v>
      </c>
      <c r="L351">
        <v>0.56000000000000005</v>
      </c>
      <c r="M351">
        <v>0.1343</v>
      </c>
      <c r="N351">
        <v>4</v>
      </c>
      <c r="O351">
        <v>19</v>
      </c>
      <c r="P351">
        <v>23</v>
      </c>
      <c r="Q351" t="s">
        <v>25</v>
      </c>
      <c r="R351" t="s">
        <v>124</v>
      </c>
      <c r="S351" s="33" t="str">
        <f t="shared" si="25"/>
        <v>Normal</v>
      </c>
      <c r="T351" s="33" t="str">
        <f t="shared" si="26"/>
        <v>Low</v>
      </c>
      <c r="U351" s="33" t="str">
        <f t="shared" si="27"/>
        <v>Night</v>
      </c>
      <c r="V351" s="33" t="str">
        <f t="shared" si="28"/>
        <v>Cold (20-30%)</v>
      </c>
      <c r="W351" s="33" t="str">
        <f t="shared" si="29"/>
        <v>Normal</v>
      </c>
    </row>
    <row r="352" spans="1:23" ht="17.25" thickBot="1">
      <c r="A352" s="112">
        <v>351</v>
      </c>
      <c r="B352" s="7">
        <v>40559</v>
      </c>
      <c r="C352" s="6">
        <v>1</v>
      </c>
      <c r="D352" s="6">
        <v>0</v>
      </c>
      <c r="E352" s="6">
        <v>1</v>
      </c>
      <c r="F352" s="6">
        <v>2</v>
      </c>
      <c r="G352" s="9" t="b">
        <v>0</v>
      </c>
      <c r="H352" s="6">
        <v>0</v>
      </c>
      <c r="I352" s="6">
        <v>1</v>
      </c>
      <c r="J352" s="6">
        <v>0.26</v>
      </c>
      <c r="K352">
        <v>0.28789999999999999</v>
      </c>
      <c r="L352">
        <v>0.56000000000000005</v>
      </c>
      <c r="M352">
        <v>8.9599999999999999E-2</v>
      </c>
      <c r="N352">
        <v>3</v>
      </c>
      <c r="O352">
        <v>13</v>
      </c>
      <c r="P352">
        <v>16</v>
      </c>
      <c r="Q352" t="s">
        <v>25</v>
      </c>
      <c r="R352" t="s">
        <v>124</v>
      </c>
      <c r="S352" s="33" t="str">
        <f t="shared" si="25"/>
        <v>Normal</v>
      </c>
      <c r="T352" s="33" t="str">
        <f t="shared" si="26"/>
        <v>Low</v>
      </c>
      <c r="U352" s="33" t="str">
        <f t="shared" si="27"/>
        <v>Night</v>
      </c>
      <c r="V352" s="33" t="str">
        <f t="shared" si="28"/>
        <v>Cold (20-30%)</v>
      </c>
      <c r="W352" s="33" t="str">
        <f t="shared" si="29"/>
        <v>Normal</v>
      </c>
    </row>
    <row r="353" spans="1:23" ht="17.25" thickBot="1">
      <c r="A353" s="112">
        <v>352</v>
      </c>
      <c r="B353" s="7">
        <v>40559</v>
      </c>
      <c r="C353" s="6">
        <v>1</v>
      </c>
      <c r="D353" s="6">
        <v>0</v>
      </c>
      <c r="E353" s="6">
        <v>1</v>
      </c>
      <c r="F353" s="6">
        <v>3</v>
      </c>
      <c r="G353" s="9" t="b">
        <v>0</v>
      </c>
      <c r="H353" s="6">
        <v>0</v>
      </c>
      <c r="I353" s="6">
        <v>1</v>
      </c>
      <c r="J353" s="6">
        <v>0.22</v>
      </c>
      <c r="K353">
        <v>0.2727</v>
      </c>
      <c r="L353">
        <v>0.69</v>
      </c>
      <c r="M353">
        <v>0</v>
      </c>
      <c r="N353">
        <v>9</v>
      </c>
      <c r="O353">
        <v>6</v>
      </c>
      <c r="P353">
        <v>15</v>
      </c>
      <c r="Q353" t="s">
        <v>25</v>
      </c>
      <c r="R353" t="s">
        <v>124</v>
      </c>
      <c r="S353" s="33" t="str">
        <f t="shared" si="25"/>
        <v>Normal</v>
      </c>
      <c r="T353" s="33" t="str">
        <f t="shared" si="26"/>
        <v>Low</v>
      </c>
      <c r="U353" s="33" t="str">
        <f t="shared" si="27"/>
        <v>Night</v>
      </c>
      <c r="V353" s="33" t="str">
        <f t="shared" si="28"/>
        <v>Cold (20-30%)</v>
      </c>
      <c r="W353" s="33" t="str">
        <f t="shared" si="29"/>
        <v>Normal</v>
      </c>
    </row>
    <row r="354" spans="1:23" ht="17.25" thickBot="1">
      <c r="A354" s="112">
        <v>353</v>
      </c>
      <c r="B354" s="7">
        <v>40559</v>
      </c>
      <c r="C354" s="6">
        <v>1</v>
      </c>
      <c r="D354" s="6">
        <v>0</v>
      </c>
      <c r="E354" s="6">
        <v>1</v>
      </c>
      <c r="F354" s="6">
        <v>4</v>
      </c>
      <c r="G354" s="9" t="b">
        <v>0</v>
      </c>
      <c r="H354" s="6">
        <v>0</v>
      </c>
      <c r="I354" s="6">
        <v>1</v>
      </c>
      <c r="J354" s="6">
        <v>0.26</v>
      </c>
      <c r="K354">
        <v>0.2576</v>
      </c>
      <c r="L354">
        <v>0.56000000000000005</v>
      </c>
      <c r="M354">
        <v>0.16420000000000001</v>
      </c>
      <c r="N354">
        <v>0</v>
      </c>
      <c r="O354">
        <v>1</v>
      </c>
      <c r="P354">
        <v>1</v>
      </c>
      <c r="Q354" t="s">
        <v>25</v>
      </c>
      <c r="R354" t="s">
        <v>124</v>
      </c>
      <c r="S354" s="33" t="str">
        <f t="shared" si="25"/>
        <v>Normal</v>
      </c>
      <c r="T354" s="33" t="str">
        <f t="shared" si="26"/>
        <v>Low</v>
      </c>
      <c r="U354" s="33" t="str">
        <f t="shared" si="27"/>
        <v>Night</v>
      </c>
      <c r="V354" s="33" t="str">
        <f t="shared" si="28"/>
        <v>Cold (20-30%)</v>
      </c>
      <c r="W354" s="33" t="str">
        <f t="shared" si="29"/>
        <v>Normal</v>
      </c>
    </row>
    <row r="355" spans="1:23" ht="17.25" thickBot="1">
      <c r="A355" s="112">
        <v>354</v>
      </c>
      <c r="B355" s="7">
        <v>40559</v>
      </c>
      <c r="C355" s="6">
        <v>1</v>
      </c>
      <c r="D355" s="6">
        <v>0</v>
      </c>
      <c r="E355" s="6">
        <v>1</v>
      </c>
      <c r="F355" s="6">
        <v>5</v>
      </c>
      <c r="G355" s="9" t="b">
        <v>0</v>
      </c>
      <c r="H355" s="6">
        <v>0</v>
      </c>
      <c r="I355" s="6">
        <v>2</v>
      </c>
      <c r="J355" s="6">
        <v>0.26</v>
      </c>
      <c r="K355">
        <v>0.2576</v>
      </c>
      <c r="L355">
        <v>0.56000000000000005</v>
      </c>
      <c r="M355">
        <v>0.16420000000000001</v>
      </c>
      <c r="N355">
        <v>1</v>
      </c>
      <c r="O355">
        <v>1</v>
      </c>
      <c r="P355">
        <v>2</v>
      </c>
      <c r="Q355" t="s">
        <v>25</v>
      </c>
      <c r="R355" t="s">
        <v>125</v>
      </c>
      <c r="S355" s="33" t="str">
        <f t="shared" si="25"/>
        <v>Normal</v>
      </c>
      <c r="T355" s="33" t="str">
        <f t="shared" si="26"/>
        <v>Low</v>
      </c>
      <c r="U355" s="33" t="str">
        <f t="shared" si="27"/>
        <v>Night</v>
      </c>
      <c r="V355" s="33" t="str">
        <f t="shared" si="28"/>
        <v>Cold (20-30%)</v>
      </c>
      <c r="W355" s="33" t="str">
        <f t="shared" si="29"/>
        <v>Normal</v>
      </c>
    </row>
    <row r="356" spans="1:23" ht="17.25" thickBot="1">
      <c r="A356" s="112">
        <v>355</v>
      </c>
      <c r="B356" s="7">
        <v>40559</v>
      </c>
      <c r="C356" s="6">
        <v>1</v>
      </c>
      <c r="D356" s="6">
        <v>0</v>
      </c>
      <c r="E356" s="6">
        <v>1</v>
      </c>
      <c r="F356" s="6">
        <v>6</v>
      </c>
      <c r="G356" s="9" t="b">
        <v>0</v>
      </c>
      <c r="H356" s="6">
        <v>0</v>
      </c>
      <c r="I356" s="6">
        <v>2</v>
      </c>
      <c r="J356" s="6">
        <v>0.26</v>
      </c>
      <c r="K356">
        <v>0.2576</v>
      </c>
      <c r="L356">
        <v>0.56000000000000005</v>
      </c>
      <c r="M356">
        <v>0.16420000000000001</v>
      </c>
      <c r="N356">
        <v>0</v>
      </c>
      <c r="O356">
        <v>1</v>
      </c>
      <c r="P356">
        <v>1</v>
      </c>
      <c r="Q356" t="s">
        <v>25</v>
      </c>
      <c r="R356" t="s">
        <v>125</v>
      </c>
      <c r="S356" s="33" t="str">
        <f t="shared" si="25"/>
        <v>Normal</v>
      </c>
      <c r="T356" s="33" t="str">
        <f t="shared" si="26"/>
        <v>Low</v>
      </c>
      <c r="U356" s="33" t="str">
        <f t="shared" si="27"/>
        <v>Morning</v>
      </c>
      <c r="V356" s="33" t="str">
        <f t="shared" si="28"/>
        <v>Cold (20-30%)</v>
      </c>
      <c r="W356" s="33" t="str">
        <f t="shared" si="29"/>
        <v>Normal</v>
      </c>
    </row>
    <row r="357" spans="1:23" ht="17.25" thickBot="1">
      <c r="A357" s="112">
        <v>356</v>
      </c>
      <c r="B357" s="7">
        <v>40559</v>
      </c>
      <c r="C357" s="6">
        <v>1</v>
      </c>
      <c r="D357" s="6">
        <v>0</v>
      </c>
      <c r="E357" s="6">
        <v>1</v>
      </c>
      <c r="F357" s="6">
        <v>7</v>
      </c>
      <c r="G357" s="9" t="b">
        <v>0</v>
      </c>
      <c r="H357" s="6">
        <v>0</v>
      </c>
      <c r="I357" s="6">
        <v>2</v>
      </c>
      <c r="J357" s="6">
        <v>0.24</v>
      </c>
      <c r="K357">
        <v>0.21210000000000001</v>
      </c>
      <c r="L357">
        <v>0.56000000000000005</v>
      </c>
      <c r="M357">
        <v>0.29849999999999999</v>
      </c>
      <c r="N357">
        <v>0</v>
      </c>
      <c r="O357">
        <v>3</v>
      </c>
      <c r="P357">
        <v>3</v>
      </c>
      <c r="Q357" t="s">
        <v>25</v>
      </c>
      <c r="R357" t="s">
        <v>125</v>
      </c>
      <c r="S357" s="33" t="str">
        <f t="shared" si="25"/>
        <v>Rush Hour</v>
      </c>
      <c r="T357" s="33" t="str">
        <f t="shared" si="26"/>
        <v>Low</v>
      </c>
      <c r="U357" s="33" t="str">
        <f t="shared" si="27"/>
        <v>Morning</v>
      </c>
      <c r="V357" s="33" t="str">
        <f t="shared" si="28"/>
        <v>Cold (20-30%)</v>
      </c>
      <c r="W357" s="33" t="str">
        <f t="shared" si="29"/>
        <v>Normal</v>
      </c>
    </row>
    <row r="358" spans="1:23" ht="17.25" thickBot="1">
      <c r="A358" s="112">
        <v>357</v>
      </c>
      <c r="B358" s="7">
        <v>40559</v>
      </c>
      <c r="C358" s="6">
        <v>1</v>
      </c>
      <c r="D358" s="6">
        <v>0</v>
      </c>
      <c r="E358" s="6">
        <v>1</v>
      </c>
      <c r="F358" s="6">
        <v>8</v>
      </c>
      <c r="G358" s="9" t="b">
        <v>0</v>
      </c>
      <c r="H358" s="6">
        <v>0</v>
      </c>
      <c r="I358" s="6">
        <v>1</v>
      </c>
      <c r="J358" s="6">
        <v>0.22</v>
      </c>
      <c r="K358">
        <v>0.21210000000000001</v>
      </c>
      <c r="L358">
        <v>0.55000000000000004</v>
      </c>
      <c r="M358">
        <v>0.28360000000000002</v>
      </c>
      <c r="N358">
        <v>0</v>
      </c>
      <c r="O358">
        <v>18</v>
      </c>
      <c r="P358">
        <v>18</v>
      </c>
      <c r="Q358" t="s">
        <v>25</v>
      </c>
      <c r="R358" t="s">
        <v>124</v>
      </c>
      <c r="S358" s="33" t="str">
        <f t="shared" si="25"/>
        <v>Rush Hour</v>
      </c>
      <c r="T358" s="33" t="str">
        <f t="shared" si="26"/>
        <v>Low</v>
      </c>
      <c r="U358" s="33" t="str">
        <f t="shared" si="27"/>
        <v>Morning</v>
      </c>
      <c r="V358" s="33" t="str">
        <f t="shared" si="28"/>
        <v>Cold (20-30%)</v>
      </c>
      <c r="W358" s="33" t="str">
        <f t="shared" si="29"/>
        <v>Normal</v>
      </c>
    </row>
    <row r="359" spans="1:23" ht="17.25" thickBot="1">
      <c r="A359" s="112">
        <v>358</v>
      </c>
      <c r="B359" s="7">
        <v>40559</v>
      </c>
      <c r="C359" s="6">
        <v>1</v>
      </c>
      <c r="D359" s="6">
        <v>0</v>
      </c>
      <c r="E359" s="6">
        <v>1</v>
      </c>
      <c r="F359" s="6">
        <v>9</v>
      </c>
      <c r="G359" s="9" t="b">
        <v>0</v>
      </c>
      <c r="H359" s="6">
        <v>0</v>
      </c>
      <c r="I359" s="6">
        <v>1</v>
      </c>
      <c r="J359" s="6">
        <v>0.22</v>
      </c>
      <c r="K359">
        <v>0.21210000000000001</v>
      </c>
      <c r="L359">
        <v>0.51</v>
      </c>
      <c r="M359">
        <v>0.25369999999999998</v>
      </c>
      <c r="N359">
        <v>3</v>
      </c>
      <c r="O359">
        <v>29</v>
      </c>
      <c r="P359">
        <v>32</v>
      </c>
      <c r="Q359" t="s">
        <v>25</v>
      </c>
      <c r="R359" t="s">
        <v>124</v>
      </c>
      <c r="S359" s="33" t="str">
        <f t="shared" si="25"/>
        <v>Rush Hour</v>
      </c>
      <c r="T359" s="33" t="str">
        <f t="shared" si="26"/>
        <v>Low</v>
      </c>
      <c r="U359" s="33" t="str">
        <f t="shared" si="27"/>
        <v>Morning</v>
      </c>
      <c r="V359" s="33" t="str">
        <f t="shared" si="28"/>
        <v>Cold (20-30%)</v>
      </c>
      <c r="W359" s="33" t="str">
        <f t="shared" si="29"/>
        <v>Normal</v>
      </c>
    </row>
    <row r="360" spans="1:23" ht="17.25" thickBot="1">
      <c r="A360" s="112">
        <v>359</v>
      </c>
      <c r="B360" s="7">
        <v>40559</v>
      </c>
      <c r="C360" s="6">
        <v>1</v>
      </c>
      <c r="D360" s="6">
        <v>0</v>
      </c>
      <c r="E360" s="6">
        <v>1</v>
      </c>
      <c r="F360" s="6">
        <v>10</v>
      </c>
      <c r="G360" s="9" t="b">
        <v>0</v>
      </c>
      <c r="H360" s="6">
        <v>0</v>
      </c>
      <c r="I360" s="6">
        <v>1</v>
      </c>
      <c r="J360" s="6">
        <v>0.22</v>
      </c>
      <c r="K360">
        <v>0.21210000000000001</v>
      </c>
      <c r="L360">
        <v>0.51</v>
      </c>
      <c r="M360">
        <v>0.28360000000000002</v>
      </c>
      <c r="N360">
        <v>8</v>
      </c>
      <c r="O360">
        <v>71</v>
      </c>
      <c r="P360">
        <v>79</v>
      </c>
      <c r="Q360" t="s">
        <v>25</v>
      </c>
      <c r="R360" t="s">
        <v>124</v>
      </c>
      <c r="S360" s="33" t="str">
        <f t="shared" si="25"/>
        <v>Normal</v>
      </c>
      <c r="T360" s="33" t="str">
        <f t="shared" si="26"/>
        <v>Medium</v>
      </c>
      <c r="U360" s="33" t="str">
        <f t="shared" si="27"/>
        <v>Morning</v>
      </c>
      <c r="V360" s="33" t="str">
        <f t="shared" si="28"/>
        <v>Cold (20-30%)</v>
      </c>
      <c r="W360" s="33" t="str">
        <f t="shared" si="29"/>
        <v>Normal</v>
      </c>
    </row>
    <row r="361" spans="1:23" ht="17.25" thickBot="1">
      <c r="A361" s="112">
        <v>360</v>
      </c>
      <c r="B361" s="7">
        <v>40559</v>
      </c>
      <c r="C361" s="6">
        <v>1</v>
      </c>
      <c r="D361" s="6">
        <v>0</v>
      </c>
      <c r="E361" s="6">
        <v>1</v>
      </c>
      <c r="F361" s="6">
        <v>11</v>
      </c>
      <c r="G361" s="9" t="b">
        <v>0</v>
      </c>
      <c r="H361" s="6">
        <v>0</v>
      </c>
      <c r="I361" s="6">
        <v>1</v>
      </c>
      <c r="J361" s="6">
        <v>0.24</v>
      </c>
      <c r="K361">
        <v>0.2273</v>
      </c>
      <c r="L361">
        <v>0.44</v>
      </c>
      <c r="M361">
        <v>0.25369999999999998</v>
      </c>
      <c r="N361">
        <v>23</v>
      </c>
      <c r="O361">
        <v>70</v>
      </c>
      <c r="P361">
        <v>93</v>
      </c>
      <c r="Q361" t="s">
        <v>25</v>
      </c>
      <c r="R361" t="s">
        <v>124</v>
      </c>
      <c r="S361" s="33" t="str">
        <f t="shared" si="25"/>
        <v>Normal</v>
      </c>
      <c r="T361" s="33" t="str">
        <f t="shared" si="26"/>
        <v>Medium</v>
      </c>
      <c r="U361" s="33" t="str">
        <f t="shared" si="27"/>
        <v>Morning</v>
      </c>
      <c r="V361" s="33" t="str">
        <f t="shared" si="28"/>
        <v>Cold (20-30%)</v>
      </c>
      <c r="W361" s="33" t="str">
        <f t="shared" si="29"/>
        <v>Normal</v>
      </c>
    </row>
    <row r="362" spans="1:23" ht="17.25" thickBot="1">
      <c r="A362" s="112">
        <v>361</v>
      </c>
      <c r="B362" s="7">
        <v>40559</v>
      </c>
      <c r="C362" s="6">
        <v>1</v>
      </c>
      <c r="D362" s="6">
        <v>0</v>
      </c>
      <c r="E362" s="6">
        <v>1</v>
      </c>
      <c r="F362" s="6">
        <v>12</v>
      </c>
      <c r="G362" s="9" t="b">
        <v>0</v>
      </c>
      <c r="H362" s="6">
        <v>0</v>
      </c>
      <c r="I362" s="6">
        <v>1</v>
      </c>
      <c r="J362" s="6">
        <v>0.24</v>
      </c>
      <c r="K362">
        <v>0.21210000000000001</v>
      </c>
      <c r="L362">
        <v>0.41</v>
      </c>
      <c r="M362">
        <v>0.28360000000000002</v>
      </c>
      <c r="N362">
        <v>29</v>
      </c>
      <c r="O362">
        <v>75</v>
      </c>
      <c r="P362">
        <v>104</v>
      </c>
      <c r="Q362" t="s">
        <v>25</v>
      </c>
      <c r="R362" t="s">
        <v>124</v>
      </c>
      <c r="S362" s="33" t="str">
        <f t="shared" si="25"/>
        <v>Normal</v>
      </c>
      <c r="T362" s="33" t="str">
        <f t="shared" si="26"/>
        <v>Medium</v>
      </c>
      <c r="U362" s="33" t="str">
        <f t="shared" si="27"/>
        <v>Afternoon</v>
      </c>
      <c r="V362" s="33" t="str">
        <f t="shared" si="28"/>
        <v>Cold (20-30%)</v>
      </c>
      <c r="W362" s="33" t="str">
        <f t="shared" si="29"/>
        <v>Normal</v>
      </c>
    </row>
    <row r="363" spans="1:23" ht="17.25" thickBot="1">
      <c r="A363" s="112">
        <v>362</v>
      </c>
      <c r="B363" s="7">
        <v>40559</v>
      </c>
      <c r="C363" s="6">
        <v>1</v>
      </c>
      <c r="D363" s="6">
        <v>0</v>
      </c>
      <c r="E363" s="6">
        <v>1</v>
      </c>
      <c r="F363" s="6">
        <v>13</v>
      </c>
      <c r="G363" s="9" t="b">
        <v>0</v>
      </c>
      <c r="H363" s="6">
        <v>0</v>
      </c>
      <c r="I363" s="6">
        <v>1</v>
      </c>
      <c r="J363" s="6">
        <v>0.26</v>
      </c>
      <c r="K363">
        <v>0.2273</v>
      </c>
      <c r="L363">
        <v>0.35</v>
      </c>
      <c r="M363">
        <v>0.29849999999999999</v>
      </c>
      <c r="N363">
        <v>23</v>
      </c>
      <c r="O363">
        <v>95</v>
      </c>
      <c r="P363">
        <v>118</v>
      </c>
      <c r="Q363" t="s">
        <v>25</v>
      </c>
      <c r="R363" t="s">
        <v>124</v>
      </c>
      <c r="S363" s="33" t="str">
        <f t="shared" si="25"/>
        <v>Normal</v>
      </c>
      <c r="T363" s="33" t="str">
        <f t="shared" si="26"/>
        <v>Medium</v>
      </c>
      <c r="U363" s="33" t="str">
        <f t="shared" si="27"/>
        <v>Afternoon</v>
      </c>
      <c r="V363" s="33" t="str">
        <f t="shared" si="28"/>
        <v>Cold (20-30%)</v>
      </c>
      <c r="W363" s="33" t="str">
        <f t="shared" si="29"/>
        <v>Normal</v>
      </c>
    </row>
    <row r="364" spans="1:23" ht="17.25" thickBot="1">
      <c r="A364" s="112">
        <v>363</v>
      </c>
      <c r="B364" s="7">
        <v>40559</v>
      </c>
      <c r="C364" s="6">
        <v>1</v>
      </c>
      <c r="D364" s="6">
        <v>0</v>
      </c>
      <c r="E364" s="6">
        <v>1</v>
      </c>
      <c r="F364" s="6">
        <v>14</v>
      </c>
      <c r="G364" s="9" t="b">
        <v>0</v>
      </c>
      <c r="H364" s="6">
        <v>0</v>
      </c>
      <c r="I364" s="6">
        <v>1</v>
      </c>
      <c r="J364" s="6">
        <v>0.28000000000000003</v>
      </c>
      <c r="K364">
        <v>0.2727</v>
      </c>
      <c r="L364">
        <v>0.36</v>
      </c>
      <c r="M364">
        <v>0.25369999999999998</v>
      </c>
      <c r="N364">
        <v>22</v>
      </c>
      <c r="O364">
        <v>69</v>
      </c>
      <c r="P364">
        <v>91</v>
      </c>
      <c r="Q364" t="s">
        <v>25</v>
      </c>
      <c r="R364" t="s">
        <v>124</v>
      </c>
      <c r="S364" s="33" t="str">
        <f t="shared" si="25"/>
        <v>Normal</v>
      </c>
      <c r="T364" s="33" t="str">
        <f t="shared" si="26"/>
        <v>Medium</v>
      </c>
      <c r="U364" s="33" t="str">
        <f t="shared" si="27"/>
        <v>Afternoon</v>
      </c>
      <c r="V364" s="33" t="str">
        <f t="shared" si="28"/>
        <v>Cold (20-30%)</v>
      </c>
      <c r="W364" s="33" t="str">
        <f t="shared" si="29"/>
        <v>Normal</v>
      </c>
    </row>
    <row r="365" spans="1:23" ht="17.25" thickBot="1">
      <c r="A365" s="112">
        <v>364</v>
      </c>
      <c r="B365" s="7">
        <v>40559</v>
      </c>
      <c r="C365" s="6">
        <v>1</v>
      </c>
      <c r="D365" s="6">
        <v>0</v>
      </c>
      <c r="E365" s="6">
        <v>1</v>
      </c>
      <c r="F365" s="6">
        <v>15</v>
      </c>
      <c r="G365" s="9" t="b">
        <v>0</v>
      </c>
      <c r="H365" s="6">
        <v>0</v>
      </c>
      <c r="I365" s="6">
        <v>1</v>
      </c>
      <c r="J365" s="6">
        <v>0.26</v>
      </c>
      <c r="K365">
        <v>0.2424</v>
      </c>
      <c r="L365">
        <v>0.38</v>
      </c>
      <c r="M365">
        <v>0.25369999999999998</v>
      </c>
      <c r="N365">
        <v>35</v>
      </c>
      <c r="O365">
        <v>78</v>
      </c>
      <c r="P365">
        <v>113</v>
      </c>
      <c r="Q365" t="s">
        <v>25</v>
      </c>
      <c r="R365" t="s">
        <v>124</v>
      </c>
      <c r="S365" s="33" t="str">
        <f t="shared" si="25"/>
        <v>Normal</v>
      </c>
      <c r="T365" s="33" t="str">
        <f t="shared" si="26"/>
        <v>Medium</v>
      </c>
      <c r="U365" s="33" t="str">
        <f t="shared" si="27"/>
        <v>Afternoon</v>
      </c>
      <c r="V365" s="33" t="str">
        <f t="shared" si="28"/>
        <v>Cold (20-30%)</v>
      </c>
      <c r="W365" s="33" t="str">
        <f t="shared" si="29"/>
        <v>Normal</v>
      </c>
    </row>
    <row r="366" spans="1:23" ht="17.25" thickBot="1">
      <c r="A366" s="112">
        <v>365</v>
      </c>
      <c r="B366" s="7">
        <v>40559</v>
      </c>
      <c r="C366" s="6">
        <v>1</v>
      </c>
      <c r="D366" s="6">
        <v>0</v>
      </c>
      <c r="E366" s="6">
        <v>1</v>
      </c>
      <c r="F366" s="6">
        <v>16</v>
      </c>
      <c r="G366" s="9" t="b">
        <v>0</v>
      </c>
      <c r="H366" s="6">
        <v>0</v>
      </c>
      <c r="I366" s="6">
        <v>1</v>
      </c>
      <c r="J366" s="6">
        <v>0.24</v>
      </c>
      <c r="K366">
        <v>0.2273</v>
      </c>
      <c r="L366">
        <v>0.38</v>
      </c>
      <c r="M366">
        <v>0.22389999999999999</v>
      </c>
      <c r="N366">
        <v>22</v>
      </c>
      <c r="O366">
        <v>77</v>
      </c>
      <c r="P366">
        <v>99</v>
      </c>
      <c r="Q366" t="s">
        <v>25</v>
      </c>
      <c r="R366" t="s">
        <v>124</v>
      </c>
      <c r="S366" s="33" t="str">
        <f t="shared" si="25"/>
        <v>Normal</v>
      </c>
      <c r="T366" s="33" t="str">
        <f t="shared" si="26"/>
        <v>Medium</v>
      </c>
      <c r="U366" s="33" t="str">
        <f t="shared" si="27"/>
        <v>Afternoon</v>
      </c>
      <c r="V366" s="33" t="str">
        <f t="shared" si="28"/>
        <v>Cold (20-30%)</v>
      </c>
      <c r="W366" s="33" t="str">
        <f t="shared" si="29"/>
        <v>Normal</v>
      </c>
    </row>
    <row r="367" spans="1:23" ht="17.25" thickBot="1">
      <c r="A367" s="112">
        <v>366</v>
      </c>
      <c r="B367" s="7">
        <v>40559</v>
      </c>
      <c r="C367" s="6">
        <v>1</v>
      </c>
      <c r="D367" s="6">
        <v>0</v>
      </c>
      <c r="E367" s="6">
        <v>1</v>
      </c>
      <c r="F367" s="6">
        <v>17</v>
      </c>
      <c r="G367" s="9" t="b">
        <v>0</v>
      </c>
      <c r="H367" s="6">
        <v>0</v>
      </c>
      <c r="I367" s="6">
        <v>1</v>
      </c>
      <c r="J367" s="6">
        <v>0.22</v>
      </c>
      <c r="K367">
        <v>0.21210000000000001</v>
      </c>
      <c r="L367">
        <v>0.37</v>
      </c>
      <c r="M367">
        <v>0.25369999999999998</v>
      </c>
      <c r="N367">
        <v>23</v>
      </c>
      <c r="O367">
        <v>82</v>
      </c>
      <c r="P367">
        <v>105</v>
      </c>
      <c r="Q367" t="s">
        <v>25</v>
      </c>
      <c r="R367" t="s">
        <v>124</v>
      </c>
      <c r="S367" s="33" t="str">
        <f t="shared" si="25"/>
        <v>Rush Hour</v>
      </c>
      <c r="T367" s="33" t="str">
        <f t="shared" si="26"/>
        <v>Medium</v>
      </c>
      <c r="U367" s="33" t="str">
        <f t="shared" si="27"/>
        <v>Afternoon</v>
      </c>
      <c r="V367" s="33" t="str">
        <f t="shared" si="28"/>
        <v>Cold (20-30%)</v>
      </c>
      <c r="W367" s="33" t="str">
        <f t="shared" si="29"/>
        <v>Normal</v>
      </c>
    </row>
    <row r="368" spans="1:23" ht="17.25" thickBot="1">
      <c r="A368" s="112">
        <v>367</v>
      </c>
      <c r="B368" s="7">
        <v>40559</v>
      </c>
      <c r="C368" s="6">
        <v>1</v>
      </c>
      <c r="D368" s="6">
        <v>0</v>
      </c>
      <c r="E368" s="6">
        <v>1</v>
      </c>
      <c r="F368" s="6">
        <v>18</v>
      </c>
      <c r="G368" s="9" t="b">
        <v>0</v>
      </c>
      <c r="H368" s="6">
        <v>0</v>
      </c>
      <c r="I368" s="6">
        <v>1</v>
      </c>
      <c r="J368" s="6">
        <v>0.2</v>
      </c>
      <c r="K368">
        <v>0.21210000000000001</v>
      </c>
      <c r="L368">
        <v>0.4</v>
      </c>
      <c r="M368">
        <v>0.16420000000000001</v>
      </c>
      <c r="N368">
        <v>11</v>
      </c>
      <c r="O368">
        <v>56</v>
      </c>
      <c r="P368">
        <v>67</v>
      </c>
      <c r="Q368" t="s">
        <v>25</v>
      </c>
      <c r="R368" t="s">
        <v>124</v>
      </c>
      <c r="S368" s="33" t="str">
        <f t="shared" si="25"/>
        <v>Rush Hour</v>
      </c>
      <c r="T368" s="33" t="str">
        <f t="shared" si="26"/>
        <v>Medium</v>
      </c>
      <c r="U368" s="33" t="str">
        <f t="shared" si="27"/>
        <v>Evening</v>
      </c>
      <c r="V368" s="33" t="str">
        <f t="shared" si="28"/>
        <v>Cold (20-30%)</v>
      </c>
      <c r="W368" s="33" t="str">
        <f t="shared" si="29"/>
        <v>Normal</v>
      </c>
    </row>
    <row r="369" spans="1:23" ht="17.25" thickBot="1">
      <c r="A369" s="112">
        <v>368</v>
      </c>
      <c r="B369" s="7">
        <v>40559</v>
      </c>
      <c r="C369" s="6">
        <v>1</v>
      </c>
      <c r="D369" s="6">
        <v>0</v>
      </c>
      <c r="E369" s="6">
        <v>1</v>
      </c>
      <c r="F369" s="6">
        <v>19</v>
      </c>
      <c r="G369" s="9" t="b">
        <v>0</v>
      </c>
      <c r="H369" s="6">
        <v>0</v>
      </c>
      <c r="I369" s="6">
        <v>1</v>
      </c>
      <c r="J369" s="6">
        <v>0.18</v>
      </c>
      <c r="K369">
        <v>0.19700000000000001</v>
      </c>
      <c r="L369">
        <v>0.47</v>
      </c>
      <c r="M369">
        <v>0.1343</v>
      </c>
      <c r="N369">
        <v>14</v>
      </c>
      <c r="O369">
        <v>47</v>
      </c>
      <c r="P369">
        <v>61</v>
      </c>
      <c r="Q369" t="s">
        <v>25</v>
      </c>
      <c r="R369" t="s">
        <v>124</v>
      </c>
      <c r="S369" s="33" t="str">
        <f t="shared" si="25"/>
        <v>Rush Hour</v>
      </c>
      <c r="T369" s="33" t="str">
        <f t="shared" si="26"/>
        <v>Medium</v>
      </c>
      <c r="U369" s="33" t="str">
        <f t="shared" si="27"/>
        <v>Evening</v>
      </c>
      <c r="V369" s="33" t="str">
        <f t="shared" si="28"/>
        <v>Very Cold (10-20%)</v>
      </c>
      <c r="W369" s="33" t="str">
        <f t="shared" si="29"/>
        <v>Normal</v>
      </c>
    </row>
    <row r="370" spans="1:23" ht="17.25" thickBot="1">
      <c r="A370" s="112">
        <v>369</v>
      </c>
      <c r="B370" s="7">
        <v>40559</v>
      </c>
      <c r="C370" s="6">
        <v>1</v>
      </c>
      <c r="D370" s="6">
        <v>0</v>
      </c>
      <c r="E370" s="6">
        <v>1</v>
      </c>
      <c r="F370" s="6">
        <v>20</v>
      </c>
      <c r="G370" s="9" t="b">
        <v>0</v>
      </c>
      <c r="H370" s="6">
        <v>0</v>
      </c>
      <c r="I370" s="6">
        <v>1</v>
      </c>
      <c r="J370" s="6">
        <v>0.18</v>
      </c>
      <c r="K370">
        <v>0.19700000000000001</v>
      </c>
      <c r="L370">
        <v>0.47</v>
      </c>
      <c r="M370">
        <v>0.16420000000000001</v>
      </c>
      <c r="N370">
        <v>7</v>
      </c>
      <c r="O370">
        <v>50</v>
      </c>
      <c r="P370">
        <v>57</v>
      </c>
      <c r="Q370" t="s">
        <v>25</v>
      </c>
      <c r="R370" t="s">
        <v>124</v>
      </c>
      <c r="S370" s="33" t="str">
        <f t="shared" si="25"/>
        <v>Normal</v>
      </c>
      <c r="T370" s="33" t="str">
        <f t="shared" si="26"/>
        <v>Medium</v>
      </c>
      <c r="U370" s="33" t="str">
        <f t="shared" si="27"/>
        <v>Evening</v>
      </c>
      <c r="V370" s="33" t="str">
        <f t="shared" si="28"/>
        <v>Very Cold (10-20%)</v>
      </c>
      <c r="W370" s="33" t="str">
        <f t="shared" si="29"/>
        <v>Normal</v>
      </c>
    </row>
    <row r="371" spans="1:23" ht="17.25" thickBot="1">
      <c r="A371" s="112">
        <v>370</v>
      </c>
      <c r="B371" s="7">
        <v>40559</v>
      </c>
      <c r="C371" s="6">
        <v>1</v>
      </c>
      <c r="D371" s="6">
        <v>0</v>
      </c>
      <c r="E371" s="6">
        <v>1</v>
      </c>
      <c r="F371" s="6">
        <v>21</v>
      </c>
      <c r="G371" s="9" t="b">
        <v>0</v>
      </c>
      <c r="H371" s="6">
        <v>0</v>
      </c>
      <c r="I371" s="6">
        <v>1</v>
      </c>
      <c r="J371" s="6">
        <v>0.18</v>
      </c>
      <c r="K371">
        <v>0.19700000000000001</v>
      </c>
      <c r="L371">
        <v>0.51</v>
      </c>
      <c r="M371">
        <v>0.16420000000000001</v>
      </c>
      <c r="N371">
        <v>6</v>
      </c>
      <c r="O371">
        <v>22</v>
      </c>
      <c r="P371">
        <v>28</v>
      </c>
      <c r="Q371" t="s">
        <v>25</v>
      </c>
      <c r="R371" t="s">
        <v>124</v>
      </c>
      <c r="S371" s="33" t="str">
        <f t="shared" si="25"/>
        <v>Normal</v>
      </c>
      <c r="T371" s="33" t="str">
        <f t="shared" si="26"/>
        <v>Low</v>
      </c>
      <c r="U371" s="33" t="str">
        <f t="shared" si="27"/>
        <v>Evening</v>
      </c>
      <c r="V371" s="33" t="str">
        <f t="shared" si="28"/>
        <v>Very Cold (10-20%)</v>
      </c>
      <c r="W371" s="33" t="str">
        <f t="shared" si="29"/>
        <v>Normal</v>
      </c>
    </row>
    <row r="372" spans="1:23" ht="17.25" thickBot="1">
      <c r="A372" s="112">
        <v>371</v>
      </c>
      <c r="B372" s="7">
        <v>40559</v>
      </c>
      <c r="C372" s="6">
        <v>1</v>
      </c>
      <c r="D372" s="6">
        <v>0</v>
      </c>
      <c r="E372" s="6">
        <v>1</v>
      </c>
      <c r="F372" s="6">
        <v>22</v>
      </c>
      <c r="G372" s="9" t="b">
        <v>0</v>
      </c>
      <c r="H372" s="6">
        <v>0</v>
      </c>
      <c r="I372" s="6">
        <v>2</v>
      </c>
      <c r="J372" s="6">
        <v>0.2</v>
      </c>
      <c r="K372">
        <v>0.21210000000000001</v>
      </c>
      <c r="L372">
        <v>0.49</v>
      </c>
      <c r="M372">
        <v>0.1343</v>
      </c>
      <c r="N372">
        <v>2</v>
      </c>
      <c r="O372">
        <v>19</v>
      </c>
      <c r="P372">
        <v>21</v>
      </c>
      <c r="Q372" t="s">
        <v>25</v>
      </c>
      <c r="R372" t="s">
        <v>125</v>
      </c>
      <c r="S372" s="33" t="str">
        <f t="shared" si="25"/>
        <v>Normal</v>
      </c>
      <c r="T372" s="33" t="str">
        <f t="shared" si="26"/>
        <v>Low</v>
      </c>
      <c r="U372" s="33" t="str">
        <f t="shared" si="27"/>
        <v>Evening</v>
      </c>
      <c r="V372" s="33" t="str">
        <f t="shared" si="28"/>
        <v>Cold (20-30%)</v>
      </c>
      <c r="W372" s="33" t="str">
        <f t="shared" si="29"/>
        <v>Normal</v>
      </c>
    </row>
    <row r="373" spans="1:23" ht="17.25" thickBot="1">
      <c r="A373" s="112">
        <v>372</v>
      </c>
      <c r="B373" s="7">
        <v>40559</v>
      </c>
      <c r="C373" s="6">
        <v>1</v>
      </c>
      <c r="D373" s="6">
        <v>0</v>
      </c>
      <c r="E373" s="6">
        <v>1</v>
      </c>
      <c r="F373" s="6">
        <v>23</v>
      </c>
      <c r="G373" s="9" t="b">
        <v>0</v>
      </c>
      <c r="H373" s="6">
        <v>0</v>
      </c>
      <c r="I373" s="6">
        <v>2</v>
      </c>
      <c r="J373" s="6">
        <v>0.2</v>
      </c>
      <c r="K373">
        <v>0.2273</v>
      </c>
      <c r="L373">
        <v>0.4</v>
      </c>
      <c r="M373">
        <v>0.1045</v>
      </c>
      <c r="N373">
        <v>0</v>
      </c>
      <c r="O373">
        <v>18</v>
      </c>
      <c r="P373">
        <v>18</v>
      </c>
      <c r="Q373" t="s">
        <v>25</v>
      </c>
      <c r="R373" t="s">
        <v>125</v>
      </c>
      <c r="S373" s="33" t="str">
        <f t="shared" si="25"/>
        <v>Normal</v>
      </c>
      <c r="T373" s="33" t="str">
        <f t="shared" si="26"/>
        <v>Low</v>
      </c>
      <c r="U373" s="33" t="str">
        <f t="shared" si="27"/>
        <v>Evening</v>
      </c>
      <c r="V373" s="33" t="str">
        <f t="shared" si="28"/>
        <v>Cold (20-30%)</v>
      </c>
      <c r="W373" s="33" t="str">
        <f t="shared" si="29"/>
        <v>Normal</v>
      </c>
    </row>
    <row r="374" spans="1:23" ht="17.25" thickBot="1">
      <c r="A374" s="112">
        <v>373</v>
      </c>
      <c r="B374" s="7">
        <v>40560</v>
      </c>
      <c r="C374" s="6">
        <v>1</v>
      </c>
      <c r="D374" s="6">
        <v>0</v>
      </c>
      <c r="E374" s="6">
        <v>1</v>
      </c>
      <c r="F374" s="6">
        <v>0</v>
      </c>
      <c r="G374" s="9" t="b">
        <v>1</v>
      </c>
      <c r="H374" s="6">
        <v>1</v>
      </c>
      <c r="I374" s="6">
        <v>2</v>
      </c>
      <c r="J374" s="6">
        <v>0.2</v>
      </c>
      <c r="K374">
        <v>0.19700000000000001</v>
      </c>
      <c r="L374">
        <v>0.47</v>
      </c>
      <c r="M374">
        <v>0.22389999999999999</v>
      </c>
      <c r="N374">
        <v>1</v>
      </c>
      <c r="O374">
        <v>16</v>
      </c>
      <c r="P374">
        <v>17</v>
      </c>
      <c r="Q374" t="s">
        <v>26</v>
      </c>
      <c r="R374" t="s">
        <v>125</v>
      </c>
      <c r="S374" s="33" t="str">
        <f t="shared" si="25"/>
        <v>Normal</v>
      </c>
      <c r="T374" s="33" t="str">
        <f t="shared" si="26"/>
        <v>Low</v>
      </c>
      <c r="U374" s="33" t="str">
        <f t="shared" si="27"/>
        <v>Night</v>
      </c>
      <c r="V374" s="33" t="str">
        <f t="shared" si="28"/>
        <v>Cold (20-30%)</v>
      </c>
      <c r="W374" s="33" t="str">
        <f t="shared" si="29"/>
        <v>Normal</v>
      </c>
    </row>
    <row r="375" spans="1:23" ht="17.25" thickBot="1">
      <c r="A375" s="112">
        <v>374</v>
      </c>
      <c r="B375" s="7">
        <v>40560</v>
      </c>
      <c r="C375" s="6">
        <v>1</v>
      </c>
      <c r="D375" s="6">
        <v>0</v>
      </c>
      <c r="E375" s="6">
        <v>1</v>
      </c>
      <c r="F375" s="6">
        <v>1</v>
      </c>
      <c r="G375" s="9" t="b">
        <v>1</v>
      </c>
      <c r="H375" s="6">
        <v>1</v>
      </c>
      <c r="I375" s="6">
        <v>2</v>
      </c>
      <c r="J375" s="6">
        <v>0.2</v>
      </c>
      <c r="K375">
        <v>0.19700000000000001</v>
      </c>
      <c r="L375">
        <v>0.44</v>
      </c>
      <c r="M375">
        <v>0.19400000000000001</v>
      </c>
      <c r="N375">
        <v>1</v>
      </c>
      <c r="O375">
        <v>15</v>
      </c>
      <c r="P375">
        <v>16</v>
      </c>
      <c r="Q375" t="s">
        <v>26</v>
      </c>
      <c r="R375" t="s">
        <v>125</v>
      </c>
      <c r="S375" s="33" t="str">
        <f t="shared" si="25"/>
        <v>Normal</v>
      </c>
      <c r="T375" s="33" t="str">
        <f t="shared" si="26"/>
        <v>Low</v>
      </c>
      <c r="U375" s="33" t="str">
        <f t="shared" si="27"/>
        <v>Night</v>
      </c>
      <c r="V375" s="33" t="str">
        <f t="shared" si="28"/>
        <v>Cold (20-30%)</v>
      </c>
      <c r="W375" s="33" t="str">
        <f t="shared" si="29"/>
        <v>Normal</v>
      </c>
    </row>
    <row r="376" spans="1:23" ht="17.25" thickBot="1">
      <c r="A376" s="112">
        <v>375</v>
      </c>
      <c r="B376" s="7">
        <v>40560</v>
      </c>
      <c r="C376" s="6">
        <v>1</v>
      </c>
      <c r="D376" s="6">
        <v>0</v>
      </c>
      <c r="E376" s="6">
        <v>1</v>
      </c>
      <c r="F376" s="6">
        <v>2</v>
      </c>
      <c r="G376" s="9" t="b">
        <v>1</v>
      </c>
      <c r="H376" s="6">
        <v>1</v>
      </c>
      <c r="I376" s="6">
        <v>2</v>
      </c>
      <c r="J376" s="6">
        <v>0.18</v>
      </c>
      <c r="K376">
        <v>0.16669999999999999</v>
      </c>
      <c r="L376">
        <v>0.43</v>
      </c>
      <c r="M376">
        <v>0.25369999999999998</v>
      </c>
      <c r="N376">
        <v>0</v>
      </c>
      <c r="O376">
        <v>8</v>
      </c>
      <c r="P376">
        <v>8</v>
      </c>
      <c r="Q376" t="s">
        <v>26</v>
      </c>
      <c r="R376" t="s">
        <v>125</v>
      </c>
      <c r="S376" s="33" t="str">
        <f t="shared" si="25"/>
        <v>Normal</v>
      </c>
      <c r="T376" s="33" t="str">
        <f t="shared" si="26"/>
        <v>Low</v>
      </c>
      <c r="U376" s="33" t="str">
        <f t="shared" si="27"/>
        <v>Night</v>
      </c>
      <c r="V376" s="33" t="str">
        <f t="shared" si="28"/>
        <v>Very Cold (10-20%)</v>
      </c>
      <c r="W376" s="33" t="str">
        <f t="shared" si="29"/>
        <v>Normal</v>
      </c>
    </row>
    <row r="377" spans="1:23" ht="17.25" thickBot="1">
      <c r="A377" s="112">
        <v>376</v>
      </c>
      <c r="B377" s="7">
        <v>40560</v>
      </c>
      <c r="C377" s="6">
        <v>1</v>
      </c>
      <c r="D377" s="6">
        <v>0</v>
      </c>
      <c r="E377" s="6">
        <v>1</v>
      </c>
      <c r="F377" s="6">
        <v>3</v>
      </c>
      <c r="G377" s="9" t="b">
        <v>1</v>
      </c>
      <c r="H377" s="6">
        <v>1</v>
      </c>
      <c r="I377" s="6">
        <v>2</v>
      </c>
      <c r="J377" s="6">
        <v>0.18</v>
      </c>
      <c r="K377">
        <v>0.18179999999999999</v>
      </c>
      <c r="L377">
        <v>0.43</v>
      </c>
      <c r="M377">
        <v>0.19400000000000001</v>
      </c>
      <c r="N377">
        <v>0</v>
      </c>
      <c r="O377">
        <v>2</v>
      </c>
      <c r="P377">
        <v>2</v>
      </c>
      <c r="Q377" t="s">
        <v>26</v>
      </c>
      <c r="R377" t="s">
        <v>125</v>
      </c>
      <c r="S377" s="33" t="str">
        <f t="shared" si="25"/>
        <v>Normal</v>
      </c>
      <c r="T377" s="33" t="str">
        <f t="shared" si="26"/>
        <v>Low</v>
      </c>
      <c r="U377" s="33" t="str">
        <f t="shared" si="27"/>
        <v>Night</v>
      </c>
      <c r="V377" s="33" t="str">
        <f t="shared" si="28"/>
        <v>Very Cold (10-20%)</v>
      </c>
      <c r="W377" s="33" t="str">
        <f t="shared" si="29"/>
        <v>Normal</v>
      </c>
    </row>
    <row r="378" spans="1:23" ht="17.25" thickBot="1">
      <c r="A378" s="112">
        <v>377</v>
      </c>
      <c r="B378" s="7">
        <v>40560</v>
      </c>
      <c r="C378" s="6">
        <v>1</v>
      </c>
      <c r="D378" s="6">
        <v>0</v>
      </c>
      <c r="E378" s="6">
        <v>1</v>
      </c>
      <c r="F378" s="6">
        <v>4</v>
      </c>
      <c r="G378" s="9" t="b">
        <v>1</v>
      </c>
      <c r="H378" s="6">
        <v>1</v>
      </c>
      <c r="I378" s="6">
        <v>2</v>
      </c>
      <c r="J378" s="6">
        <v>0.18</v>
      </c>
      <c r="K378">
        <v>0.19700000000000001</v>
      </c>
      <c r="L378">
        <v>0.43</v>
      </c>
      <c r="M378">
        <v>0.1343</v>
      </c>
      <c r="N378">
        <v>1</v>
      </c>
      <c r="O378">
        <v>2</v>
      </c>
      <c r="P378">
        <v>3</v>
      </c>
      <c r="Q378" t="s">
        <v>26</v>
      </c>
      <c r="R378" t="s">
        <v>125</v>
      </c>
      <c r="S378" s="33" t="str">
        <f t="shared" si="25"/>
        <v>Normal</v>
      </c>
      <c r="T378" s="33" t="str">
        <f t="shared" si="26"/>
        <v>Low</v>
      </c>
      <c r="U378" s="33" t="str">
        <f t="shared" si="27"/>
        <v>Night</v>
      </c>
      <c r="V378" s="33" t="str">
        <f t="shared" si="28"/>
        <v>Very Cold (10-20%)</v>
      </c>
      <c r="W378" s="33" t="str">
        <f t="shared" si="29"/>
        <v>Normal</v>
      </c>
    </row>
    <row r="379" spans="1:23" ht="17.25" thickBot="1">
      <c r="A379" s="112">
        <v>378</v>
      </c>
      <c r="B379" s="7">
        <v>40560</v>
      </c>
      <c r="C379" s="6">
        <v>1</v>
      </c>
      <c r="D379" s="6">
        <v>0</v>
      </c>
      <c r="E379" s="6">
        <v>1</v>
      </c>
      <c r="F379" s="6">
        <v>5</v>
      </c>
      <c r="G379" s="9" t="b">
        <v>1</v>
      </c>
      <c r="H379" s="6">
        <v>1</v>
      </c>
      <c r="I379" s="6">
        <v>2</v>
      </c>
      <c r="J379" s="6">
        <v>0.18</v>
      </c>
      <c r="K379">
        <v>0.19700000000000001</v>
      </c>
      <c r="L379">
        <v>0.43</v>
      </c>
      <c r="M379">
        <v>0.16420000000000001</v>
      </c>
      <c r="N379">
        <v>0</v>
      </c>
      <c r="O379">
        <v>1</v>
      </c>
      <c r="P379">
        <v>1</v>
      </c>
      <c r="Q379" t="s">
        <v>26</v>
      </c>
      <c r="R379" t="s">
        <v>125</v>
      </c>
      <c r="S379" s="33" t="str">
        <f t="shared" si="25"/>
        <v>Normal</v>
      </c>
      <c r="T379" s="33" t="str">
        <f t="shared" si="26"/>
        <v>Low</v>
      </c>
      <c r="U379" s="33" t="str">
        <f t="shared" si="27"/>
        <v>Night</v>
      </c>
      <c r="V379" s="33" t="str">
        <f t="shared" si="28"/>
        <v>Very Cold (10-20%)</v>
      </c>
      <c r="W379" s="33" t="str">
        <f t="shared" si="29"/>
        <v>Normal</v>
      </c>
    </row>
    <row r="380" spans="1:23" ht="17.25" thickBot="1">
      <c r="A380" s="112">
        <v>379</v>
      </c>
      <c r="B380" s="7">
        <v>40560</v>
      </c>
      <c r="C380" s="6">
        <v>1</v>
      </c>
      <c r="D380" s="6">
        <v>0</v>
      </c>
      <c r="E380" s="6">
        <v>1</v>
      </c>
      <c r="F380" s="6">
        <v>6</v>
      </c>
      <c r="G380" s="9" t="b">
        <v>1</v>
      </c>
      <c r="H380" s="6">
        <v>1</v>
      </c>
      <c r="I380" s="6">
        <v>2</v>
      </c>
      <c r="J380" s="6">
        <v>0.18</v>
      </c>
      <c r="K380">
        <v>0.18179999999999999</v>
      </c>
      <c r="L380">
        <v>0.43</v>
      </c>
      <c r="M380">
        <v>0.19400000000000001</v>
      </c>
      <c r="N380">
        <v>0</v>
      </c>
      <c r="O380">
        <v>5</v>
      </c>
      <c r="P380">
        <v>5</v>
      </c>
      <c r="Q380" t="s">
        <v>26</v>
      </c>
      <c r="R380" t="s">
        <v>125</v>
      </c>
      <c r="S380" s="33" t="str">
        <f t="shared" si="25"/>
        <v>Normal</v>
      </c>
      <c r="T380" s="33" t="str">
        <f t="shared" si="26"/>
        <v>Low</v>
      </c>
      <c r="U380" s="33" t="str">
        <f t="shared" si="27"/>
        <v>Morning</v>
      </c>
      <c r="V380" s="33" t="str">
        <f t="shared" si="28"/>
        <v>Very Cold (10-20%)</v>
      </c>
      <c r="W380" s="33" t="str">
        <f t="shared" si="29"/>
        <v>Normal</v>
      </c>
    </row>
    <row r="381" spans="1:23" ht="17.25" thickBot="1">
      <c r="A381" s="112">
        <v>380</v>
      </c>
      <c r="B381" s="7">
        <v>40560</v>
      </c>
      <c r="C381" s="6">
        <v>1</v>
      </c>
      <c r="D381" s="6">
        <v>0</v>
      </c>
      <c r="E381" s="6">
        <v>1</v>
      </c>
      <c r="F381" s="6">
        <v>7</v>
      </c>
      <c r="G381" s="9" t="b">
        <v>1</v>
      </c>
      <c r="H381" s="6">
        <v>1</v>
      </c>
      <c r="I381" s="6">
        <v>2</v>
      </c>
      <c r="J381" s="6">
        <v>0.16</v>
      </c>
      <c r="K381">
        <v>0.18179999999999999</v>
      </c>
      <c r="L381">
        <v>0.5</v>
      </c>
      <c r="M381">
        <v>0.1343</v>
      </c>
      <c r="N381">
        <v>4</v>
      </c>
      <c r="O381">
        <v>9</v>
      </c>
      <c r="P381">
        <v>13</v>
      </c>
      <c r="Q381" t="s">
        <v>26</v>
      </c>
      <c r="R381" t="s">
        <v>125</v>
      </c>
      <c r="S381" s="33" t="str">
        <f t="shared" si="25"/>
        <v>Rush Hour</v>
      </c>
      <c r="T381" s="33" t="str">
        <f t="shared" si="26"/>
        <v>Low</v>
      </c>
      <c r="U381" s="33" t="str">
        <f t="shared" si="27"/>
        <v>Morning</v>
      </c>
      <c r="V381" s="33" t="str">
        <f t="shared" si="28"/>
        <v>Very Cold (10-20%)</v>
      </c>
      <c r="W381" s="33" t="str">
        <f t="shared" si="29"/>
        <v>Normal</v>
      </c>
    </row>
    <row r="382" spans="1:23" ht="17.25" thickBot="1">
      <c r="A382" s="112">
        <v>381</v>
      </c>
      <c r="B382" s="7">
        <v>40560</v>
      </c>
      <c r="C382" s="6">
        <v>1</v>
      </c>
      <c r="D382" s="6">
        <v>0</v>
      </c>
      <c r="E382" s="6">
        <v>1</v>
      </c>
      <c r="F382" s="6">
        <v>8</v>
      </c>
      <c r="G382" s="9" t="b">
        <v>1</v>
      </c>
      <c r="H382" s="6">
        <v>1</v>
      </c>
      <c r="I382" s="6">
        <v>2</v>
      </c>
      <c r="J382" s="6">
        <v>0.16</v>
      </c>
      <c r="K382">
        <v>0.1515</v>
      </c>
      <c r="L382">
        <v>0.47</v>
      </c>
      <c r="M382">
        <v>0.22389999999999999</v>
      </c>
      <c r="N382">
        <v>3</v>
      </c>
      <c r="O382">
        <v>30</v>
      </c>
      <c r="P382">
        <v>33</v>
      </c>
      <c r="Q382" t="s">
        <v>26</v>
      </c>
      <c r="R382" t="s">
        <v>125</v>
      </c>
      <c r="S382" s="33" t="str">
        <f t="shared" si="25"/>
        <v>Rush Hour</v>
      </c>
      <c r="T382" s="33" t="str">
        <f t="shared" si="26"/>
        <v>Low</v>
      </c>
      <c r="U382" s="33" t="str">
        <f t="shared" si="27"/>
        <v>Morning</v>
      </c>
      <c r="V382" s="33" t="str">
        <f t="shared" si="28"/>
        <v>Very Cold (10-20%)</v>
      </c>
      <c r="W382" s="33" t="str">
        <f t="shared" si="29"/>
        <v>Normal</v>
      </c>
    </row>
    <row r="383" spans="1:23" ht="17.25" thickBot="1">
      <c r="A383" s="112">
        <v>382</v>
      </c>
      <c r="B383" s="7">
        <v>40560</v>
      </c>
      <c r="C383" s="6">
        <v>1</v>
      </c>
      <c r="D383" s="6">
        <v>0</v>
      </c>
      <c r="E383" s="6">
        <v>1</v>
      </c>
      <c r="F383" s="6">
        <v>9</v>
      </c>
      <c r="G383" s="9" t="b">
        <v>1</v>
      </c>
      <c r="H383" s="6">
        <v>1</v>
      </c>
      <c r="I383" s="6">
        <v>2</v>
      </c>
      <c r="J383" s="6">
        <v>0.16</v>
      </c>
      <c r="K383">
        <v>0.1515</v>
      </c>
      <c r="L383">
        <v>0.47</v>
      </c>
      <c r="M383">
        <v>0.22389999999999999</v>
      </c>
      <c r="N383">
        <v>8</v>
      </c>
      <c r="O383">
        <v>39</v>
      </c>
      <c r="P383">
        <v>47</v>
      </c>
      <c r="Q383" t="s">
        <v>26</v>
      </c>
      <c r="R383" t="s">
        <v>125</v>
      </c>
      <c r="S383" s="33" t="str">
        <f t="shared" si="25"/>
        <v>Rush Hour</v>
      </c>
      <c r="T383" s="33" t="str">
        <f t="shared" si="26"/>
        <v>Low</v>
      </c>
      <c r="U383" s="33" t="str">
        <f t="shared" si="27"/>
        <v>Morning</v>
      </c>
      <c r="V383" s="33" t="str">
        <f t="shared" si="28"/>
        <v>Very Cold (10-20%)</v>
      </c>
      <c r="W383" s="33" t="str">
        <f t="shared" si="29"/>
        <v>Normal</v>
      </c>
    </row>
    <row r="384" spans="1:23" ht="17.25" thickBot="1">
      <c r="A384" s="112">
        <v>383</v>
      </c>
      <c r="B384" s="7">
        <v>40560</v>
      </c>
      <c r="C384" s="6">
        <v>1</v>
      </c>
      <c r="D384" s="6">
        <v>0</v>
      </c>
      <c r="E384" s="6">
        <v>1</v>
      </c>
      <c r="F384" s="6">
        <v>10</v>
      </c>
      <c r="G384" s="9" t="b">
        <v>1</v>
      </c>
      <c r="H384" s="6">
        <v>1</v>
      </c>
      <c r="I384" s="6">
        <v>2</v>
      </c>
      <c r="J384" s="6">
        <v>0.16</v>
      </c>
      <c r="K384">
        <v>0.1515</v>
      </c>
      <c r="L384">
        <v>0.5</v>
      </c>
      <c r="M384">
        <v>0.25369999999999998</v>
      </c>
      <c r="N384">
        <v>7</v>
      </c>
      <c r="O384">
        <v>50</v>
      </c>
      <c r="P384">
        <v>57</v>
      </c>
      <c r="Q384" t="s">
        <v>26</v>
      </c>
      <c r="R384" t="s">
        <v>125</v>
      </c>
      <c r="S384" s="33" t="str">
        <f t="shared" si="25"/>
        <v>Normal</v>
      </c>
      <c r="T384" s="33" t="str">
        <f t="shared" si="26"/>
        <v>Medium</v>
      </c>
      <c r="U384" s="33" t="str">
        <f t="shared" si="27"/>
        <v>Morning</v>
      </c>
      <c r="V384" s="33" t="str">
        <f t="shared" si="28"/>
        <v>Very Cold (10-20%)</v>
      </c>
      <c r="W384" s="33" t="str">
        <f t="shared" si="29"/>
        <v>Normal</v>
      </c>
    </row>
    <row r="385" spans="1:23" ht="17.25" thickBot="1">
      <c r="A385" s="112">
        <v>384</v>
      </c>
      <c r="B385" s="7">
        <v>40560</v>
      </c>
      <c r="C385" s="6">
        <v>1</v>
      </c>
      <c r="D385" s="6">
        <v>0</v>
      </c>
      <c r="E385" s="6">
        <v>1</v>
      </c>
      <c r="F385" s="6">
        <v>11</v>
      </c>
      <c r="G385" s="9" t="b">
        <v>1</v>
      </c>
      <c r="H385" s="6">
        <v>1</v>
      </c>
      <c r="I385" s="6">
        <v>2</v>
      </c>
      <c r="J385" s="6">
        <v>0.16</v>
      </c>
      <c r="K385">
        <v>0.1515</v>
      </c>
      <c r="L385">
        <v>0.55000000000000004</v>
      </c>
      <c r="M385">
        <v>0.19400000000000001</v>
      </c>
      <c r="N385">
        <v>9</v>
      </c>
      <c r="O385">
        <v>55</v>
      </c>
      <c r="P385">
        <v>64</v>
      </c>
      <c r="Q385" t="s">
        <v>26</v>
      </c>
      <c r="R385" t="s">
        <v>125</v>
      </c>
      <c r="S385" s="33" t="str">
        <f t="shared" si="25"/>
        <v>Normal</v>
      </c>
      <c r="T385" s="33" t="str">
        <f t="shared" si="26"/>
        <v>Medium</v>
      </c>
      <c r="U385" s="33" t="str">
        <f t="shared" si="27"/>
        <v>Morning</v>
      </c>
      <c r="V385" s="33" t="str">
        <f t="shared" si="28"/>
        <v>Very Cold (10-20%)</v>
      </c>
      <c r="W385" s="33" t="str">
        <f t="shared" si="29"/>
        <v>Normal</v>
      </c>
    </row>
    <row r="386" spans="1:23" ht="17.25" thickBot="1">
      <c r="A386" s="112">
        <v>385</v>
      </c>
      <c r="B386" s="7">
        <v>40560</v>
      </c>
      <c r="C386" s="6">
        <v>1</v>
      </c>
      <c r="D386" s="6">
        <v>0</v>
      </c>
      <c r="E386" s="6">
        <v>1</v>
      </c>
      <c r="F386" s="6">
        <v>12</v>
      </c>
      <c r="G386" s="9" t="b">
        <v>1</v>
      </c>
      <c r="H386" s="6">
        <v>1</v>
      </c>
      <c r="I386" s="6">
        <v>2</v>
      </c>
      <c r="J386" s="6">
        <v>0.18</v>
      </c>
      <c r="K386">
        <v>0.19700000000000001</v>
      </c>
      <c r="L386">
        <v>0.47</v>
      </c>
      <c r="M386">
        <v>0.1343</v>
      </c>
      <c r="N386">
        <v>10</v>
      </c>
      <c r="O386">
        <v>70</v>
      </c>
      <c r="P386">
        <v>80</v>
      </c>
      <c r="Q386" t="s">
        <v>26</v>
      </c>
      <c r="R386" t="s">
        <v>125</v>
      </c>
      <c r="S386" s="33" t="str">
        <f t="shared" si="25"/>
        <v>Normal</v>
      </c>
      <c r="T386" s="33" t="str">
        <f t="shared" si="26"/>
        <v>Medium</v>
      </c>
      <c r="U386" s="33" t="str">
        <f t="shared" si="27"/>
        <v>Afternoon</v>
      </c>
      <c r="V386" s="33" t="str">
        <f t="shared" si="28"/>
        <v>Very Cold (10-20%)</v>
      </c>
      <c r="W386" s="33" t="str">
        <f t="shared" si="29"/>
        <v>Normal</v>
      </c>
    </row>
    <row r="387" spans="1:23" ht="17.25" thickBot="1">
      <c r="A387" s="112">
        <v>386</v>
      </c>
      <c r="B387" s="7">
        <v>40560</v>
      </c>
      <c r="C387" s="6">
        <v>1</v>
      </c>
      <c r="D387" s="6">
        <v>0</v>
      </c>
      <c r="E387" s="6">
        <v>1</v>
      </c>
      <c r="F387" s="6">
        <v>13</v>
      </c>
      <c r="G387" s="9" t="b">
        <v>1</v>
      </c>
      <c r="H387" s="6">
        <v>1</v>
      </c>
      <c r="I387" s="6">
        <v>2</v>
      </c>
      <c r="J387" s="6">
        <v>0.18</v>
      </c>
      <c r="K387">
        <v>0.19700000000000001</v>
      </c>
      <c r="L387">
        <v>0.47</v>
      </c>
      <c r="M387">
        <v>0.1343</v>
      </c>
      <c r="N387">
        <v>13</v>
      </c>
      <c r="O387">
        <v>80</v>
      </c>
      <c r="P387">
        <v>93</v>
      </c>
      <c r="Q387" t="s">
        <v>26</v>
      </c>
      <c r="R387" t="s">
        <v>125</v>
      </c>
      <c r="S387" s="33" t="str">
        <f t="shared" ref="S387:S450" si="30">IF(OR(AND(F387&gt;=7,F387&lt;=9),AND(F387&gt;=17,F387&lt;=19)),"Rush Hour","Normal")</f>
        <v>Normal</v>
      </c>
      <c r="T387" s="33" t="str">
        <f t="shared" ref="T387:T450" si="31">IF(P387&gt;150,"High",IF(P387&gt;50,"Medium","Low"))</f>
        <v>Medium</v>
      </c>
      <c r="U387" s="33" t="str">
        <f t="shared" ref="U387:U450" si="32">IF(F387&lt;6,"Night", IF(F387&lt;12,"Morning", IF(F387&lt;18,"Afternoon","Evening")))</f>
        <v>Afternoon</v>
      </c>
      <c r="V387" s="33" t="str">
        <f t="shared" ref="V387:V450" si="33">IF(J387&lt;0.1,"Freezing (0-10%)",
 IF(J387&lt;0.2,"Very Cold (10-20%)",
 IF(J387&lt;0.3,"Cold (20-30%)",
 IF(J387&lt;0.4,"Mild (30-40%)",
 IF(J387&lt;0.5,"Warm (40-50%)",
 "Hot (50%+)")))))</f>
        <v>Very Cold (10-20%)</v>
      </c>
      <c r="W387" s="33" t="str">
        <f t="shared" ref="W387:W450" si="34">IF(ABS(P387-AVERAGE($P$2:$P$1001))&gt;2*STDEV($P$2:$P$1001),IF(P387&gt;AVERAGE($P$2:$P$1001),"⬆ Spike","⬇ Drop"),  "Normal")</f>
        <v>Normal</v>
      </c>
    </row>
    <row r="388" spans="1:23" ht="17.25" thickBot="1">
      <c r="A388" s="112">
        <v>387</v>
      </c>
      <c r="B388" s="7">
        <v>40560</v>
      </c>
      <c r="C388" s="6">
        <v>1</v>
      </c>
      <c r="D388" s="6">
        <v>0</v>
      </c>
      <c r="E388" s="6">
        <v>1</v>
      </c>
      <c r="F388" s="6">
        <v>14</v>
      </c>
      <c r="G388" s="9" t="b">
        <v>1</v>
      </c>
      <c r="H388" s="6">
        <v>1</v>
      </c>
      <c r="I388" s="6">
        <v>2</v>
      </c>
      <c r="J388" s="6">
        <v>0.18</v>
      </c>
      <c r="K388">
        <v>0.21210000000000001</v>
      </c>
      <c r="L388">
        <v>0.43</v>
      </c>
      <c r="M388">
        <v>0.1045</v>
      </c>
      <c r="N388">
        <v>12</v>
      </c>
      <c r="O388">
        <v>74</v>
      </c>
      <c r="P388">
        <v>86</v>
      </c>
      <c r="Q388" t="s">
        <v>26</v>
      </c>
      <c r="R388" t="s">
        <v>125</v>
      </c>
      <c r="S388" s="33" t="str">
        <f t="shared" si="30"/>
        <v>Normal</v>
      </c>
      <c r="T388" s="33" t="str">
        <f t="shared" si="31"/>
        <v>Medium</v>
      </c>
      <c r="U388" s="33" t="str">
        <f t="shared" si="32"/>
        <v>Afternoon</v>
      </c>
      <c r="V388" s="33" t="str">
        <f t="shared" si="33"/>
        <v>Very Cold (10-20%)</v>
      </c>
      <c r="W388" s="33" t="str">
        <f t="shared" si="34"/>
        <v>Normal</v>
      </c>
    </row>
    <row r="389" spans="1:23" ht="17.25" thickBot="1">
      <c r="A389" s="112">
        <v>388</v>
      </c>
      <c r="B389" s="7">
        <v>40560</v>
      </c>
      <c r="C389" s="6">
        <v>1</v>
      </c>
      <c r="D389" s="6">
        <v>0</v>
      </c>
      <c r="E389" s="6">
        <v>1</v>
      </c>
      <c r="F389" s="6">
        <v>15</v>
      </c>
      <c r="G389" s="9" t="b">
        <v>1</v>
      </c>
      <c r="H389" s="6">
        <v>1</v>
      </c>
      <c r="I389" s="6">
        <v>2</v>
      </c>
      <c r="J389" s="6">
        <v>0.2</v>
      </c>
      <c r="K389">
        <v>0.21210000000000001</v>
      </c>
      <c r="L389">
        <v>0.47</v>
      </c>
      <c r="M389">
        <v>0.16420000000000001</v>
      </c>
      <c r="N389">
        <v>21</v>
      </c>
      <c r="O389">
        <v>72</v>
      </c>
      <c r="P389">
        <v>93</v>
      </c>
      <c r="Q389" t="s">
        <v>26</v>
      </c>
      <c r="R389" t="s">
        <v>125</v>
      </c>
      <c r="S389" s="33" t="str">
        <f t="shared" si="30"/>
        <v>Normal</v>
      </c>
      <c r="T389" s="33" t="str">
        <f t="shared" si="31"/>
        <v>Medium</v>
      </c>
      <c r="U389" s="33" t="str">
        <f t="shared" si="32"/>
        <v>Afternoon</v>
      </c>
      <c r="V389" s="33" t="str">
        <f t="shared" si="33"/>
        <v>Cold (20-30%)</v>
      </c>
      <c r="W389" s="33" t="str">
        <f t="shared" si="34"/>
        <v>Normal</v>
      </c>
    </row>
    <row r="390" spans="1:23" ht="17.25" thickBot="1">
      <c r="A390" s="112">
        <v>389</v>
      </c>
      <c r="B390" s="7">
        <v>40560</v>
      </c>
      <c r="C390" s="6">
        <v>1</v>
      </c>
      <c r="D390" s="6">
        <v>0</v>
      </c>
      <c r="E390" s="6">
        <v>1</v>
      </c>
      <c r="F390" s="6">
        <v>16</v>
      </c>
      <c r="G390" s="9" t="b">
        <v>1</v>
      </c>
      <c r="H390" s="6">
        <v>1</v>
      </c>
      <c r="I390" s="6">
        <v>2</v>
      </c>
      <c r="J390" s="6">
        <v>0.2</v>
      </c>
      <c r="K390">
        <v>0.21210000000000001</v>
      </c>
      <c r="L390">
        <v>0.47</v>
      </c>
      <c r="M390">
        <v>0.16420000000000001</v>
      </c>
      <c r="N390">
        <v>6</v>
      </c>
      <c r="O390">
        <v>76</v>
      </c>
      <c r="P390">
        <v>82</v>
      </c>
      <c r="Q390" t="s">
        <v>26</v>
      </c>
      <c r="R390" t="s">
        <v>125</v>
      </c>
      <c r="S390" s="33" t="str">
        <f t="shared" si="30"/>
        <v>Normal</v>
      </c>
      <c r="T390" s="33" t="str">
        <f t="shared" si="31"/>
        <v>Medium</v>
      </c>
      <c r="U390" s="33" t="str">
        <f t="shared" si="32"/>
        <v>Afternoon</v>
      </c>
      <c r="V390" s="33" t="str">
        <f t="shared" si="33"/>
        <v>Cold (20-30%)</v>
      </c>
      <c r="W390" s="33" t="str">
        <f t="shared" si="34"/>
        <v>Normal</v>
      </c>
    </row>
    <row r="391" spans="1:23" ht="17.25" thickBot="1">
      <c r="A391" s="112">
        <v>390</v>
      </c>
      <c r="B391" s="7">
        <v>40560</v>
      </c>
      <c r="C391" s="6">
        <v>1</v>
      </c>
      <c r="D391" s="6">
        <v>0</v>
      </c>
      <c r="E391" s="6">
        <v>1</v>
      </c>
      <c r="F391" s="6">
        <v>17</v>
      </c>
      <c r="G391" s="9" t="b">
        <v>1</v>
      </c>
      <c r="H391" s="6">
        <v>1</v>
      </c>
      <c r="I391" s="6">
        <v>1</v>
      </c>
      <c r="J391" s="6">
        <v>0.2</v>
      </c>
      <c r="K391">
        <v>0.19700000000000001</v>
      </c>
      <c r="L391">
        <v>0.51</v>
      </c>
      <c r="M391">
        <v>0.19400000000000001</v>
      </c>
      <c r="N391">
        <v>4</v>
      </c>
      <c r="O391">
        <v>67</v>
      </c>
      <c r="P391">
        <v>71</v>
      </c>
      <c r="Q391" t="s">
        <v>26</v>
      </c>
      <c r="R391" t="s">
        <v>124</v>
      </c>
      <c r="S391" s="33" t="str">
        <f t="shared" si="30"/>
        <v>Rush Hour</v>
      </c>
      <c r="T391" s="33" t="str">
        <f t="shared" si="31"/>
        <v>Medium</v>
      </c>
      <c r="U391" s="33" t="str">
        <f t="shared" si="32"/>
        <v>Afternoon</v>
      </c>
      <c r="V391" s="33" t="str">
        <f t="shared" si="33"/>
        <v>Cold (20-30%)</v>
      </c>
      <c r="W391" s="33" t="str">
        <f t="shared" si="34"/>
        <v>Normal</v>
      </c>
    </row>
    <row r="392" spans="1:23" ht="17.25" thickBot="1">
      <c r="A392" s="112">
        <v>391</v>
      </c>
      <c r="B392" s="7">
        <v>40560</v>
      </c>
      <c r="C392" s="6">
        <v>1</v>
      </c>
      <c r="D392" s="6">
        <v>0</v>
      </c>
      <c r="E392" s="6">
        <v>1</v>
      </c>
      <c r="F392" s="6">
        <v>18</v>
      </c>
      <c r="G392" s="9" t="b">
        <v>1</v>
      </c>
      <c r="H392" s="6">
        <v>1</v>
      </c>
      <c r="I392" s="6">
        <v>2</v>
      </c>
      <c r="J392" s="6">
        <v>0.18</v>
      </c>
      <c r="K392">
        <v>0.16669999999999999</v>
      </c>
      <c r="L392">
        <v>0.55000000000000004</v>
      </c>
      <c r="M392">
        <v>0.25369999999999998</v>
      </c>
      <c r="N392">
        <v>7</v>
      </c>
      <c r="O392">
        <v>85</v>
      </c>
      <c r="P392">
        <v>92</v>
      </c>
      <c r="Q392" t="s">
        <v>26</v>
      </c>
      <c r="R392" t="s">
        <v>125</v>
      </c>
      <c r="S392" s="33" t="str">
        <f t="shared" si="30"/>
        <v>Rush Hour</v>
      </c>
      <c r="T392" s="33" t="str">
        <f t="shared" si="31"/>
        <v>Medium</v>
      </c>
      <c r="U392" s="33" t="str">
        <f t="shared" si="32"/>
        <v>Evening</v>
      </c>
      <c r="V392" s="33" t="str">
        <f t="shared" si="33"/>
        <v>Very Cold (10-20%)</v>
      </c>
      <c r="W392" s="33" t="str">
        <f t="shared" si="34"/>
        <v>Normal</v>
      </c>
    </row>
    <row r="393" spans="1:23" ht="17.25" thickBot="1">
      <c r="A393" s="112">
        <v>392</v>
      </c>
      <c r="B393" s="7">
        <v>40560</v>
      </c>
      <c r="C393" s="6">
        <v>1</v>
      </c>
      <c r="D393" s="6">
        <v>0</v>
      </c>
      <c r="E393" s="6">
        <v>1</v>
      </c>
      <c r="F393" s="6">
        <v>19</v>
      </c>
      <c r="G393" s="9" t="b">
        <v>1</v>
      </c>
      <c r="H393" s="6">
        <v>1</v>
      </c>
      <c r="I393" s="6">
        <v>3</v>
      </c>
      <c r="J393" s="6">
        <v>0.18</v>
      </c>
      <c r="K393">
        <v>0.18179999999999999</v>
      </c>
      <c r="L393">
        <v>0.59</v>
      </c>
      <c r="M393">
        <v>0.19400000000000001</v>
      </c>
      <c r="N393">
        <v>2</v>
      </c>
      <c r="O393">
        <v>58</v>
      </c>
      <c r="P393">
        <v>60</v>
      </c>
      <c r="Q393" t="s">
        <v>26</v>
      </c>
      <c r="R393" t="s">
        <v>24</v>
      </c>
      <c r="S393" s="33" t="str">
        <f t="shared" si="30"/>
        <v>Rush Hour</v>
      </c>
      <c r="T393" s="33" t="str">
        <f t="shared" si="31"/>
        <v>Medium</v>
      </c>
      <c r="U393" s="33" t="str">
        <f t="shared" si="32"/>
        <v>Evening</v>
      </c>
      <c r="V393" s="33" t="str">
        <f t="shared" si="33"/>
        <v>Very Cold (10-20%)</v>
      </c>
      <c r="W393" s="33" t="str">
        <f t="shared" si="34"/>
        <v>Normal</v>
      </c>
    </row>
    <row r="394" spans="1:23" ht="17.25" thickBot="1">
      <c r="A394" s="112">
        <v>393</v>
      </c>
      <c r="B394" s="7">
        <v>40560</v>
      </c>
      <c r="C394" s="6">
        <v>1</v>
      </c>
      <c r="D394" s="6">
        <v>0</v>
      </c>
      <c r="E394" s="6">
        <v>1</v>
      </c>
      <c r="F394" s="6">
        <v>20</v>
      </c>
      <c r="G394" s="9" t="b">
        <v>1</v>
      </c>
      <c r="H394" s="6">
        <v>1</v>
      </c>
      <c r="I394" s="6">
        <v>3</v>
      </c>
      <c r="J394" s="6">
        <v>0.16</v>
      </c>
      <c r="K394">
        <v>0.1515</v>
      </c>
      <c r="L394">
        <v>0.8</v>
      </c>
      <c r="M394">
        <v>0.19400000000000001</v>
      </c>
      <c r="N394">
        <v>4</v>
      </c>
      <c r="O394">
        <v>29</v>
      </c>
      <c r="P394">
        <v>33</v>
      </c>
      <c r="Q394" t="s">
        <v>26</v>
      </c>
      <c r="R394" t="s">
        <v>24</v>
      </c>
      <c r="S394" s="33" t="str">
        <f t="shared" si="30"/>
        <v>Normal</v>
      </c>
      <c r="T394" s="33" t="str">
        <f t="shared" si="31"/>
        <v>Low</v>
      </c>
      <c r="U394" s="33" t="str">
        <f t="shared" si="32"/>
        <v>Evening</v>
      </c>
      <c r="V394" s="33" t="str">
        <f t="shared" si="33"/>
        <v>Very Cold (10-20%)</v>
      </c>
      <c r="W394" s="33" t="str">
        <f t="shared" si="34"/>
        <v>Normal</v>
      </c>
    </row>
    <row r="395" spans="1:23" ht="17.25" thickBot="1">
      <c r="A395" s="112">
        <v>394</v>
      </c>
      <c r="B395" s="7">
        <v>40560</v>
      </c>
      <c r="C395" s="6">
        <v>1</v>
      </c>
      <c r="D395" s="6">
        <v>0</v>
      </c>
      <c r="E395" s="6">
        <v>1</v>
      </c>
      <c r="F395" s="6">
        <v>21</v>
      </c>
      <c r="G395" s="9" t="b">
        <v>1</v>
      </c>
      <c r="H395" s="6">
        <v>1</v>
      </c>
      <c r="I395" s="6">
        <v>3</v>
      </c>
      <c r="J395" s="6">
        <v>0.16</v>
      </c>
      <c r="K395">
        <v>0.1515</v>
      </c>
      <c r="L395">
        <v>0.8</v>
      </c>
      <c r="M395">
        <v>0.19400000000000001</v>
      </c>
      <c r="N395">
        <v>3</v>
      </c>
      <c r="O395">
        <v>24</v>
      </c>
      <c r="P395">
        <v>27</v>
      </c>
      <c r="Q395" t="s">
        <v>26</v>
      </c>
      <c r="R395" t="s">
        <v>24</v>
      </c>
      <c r="S395" s="33" t="str">
        <f t="shared" si="30"/>
        <v>Normal</v>
      </c>
      <c r="T395" s="33" t="str">
        <f t="shared" si="31"/>
        <v>Low</v>
      </c>
      <c r="U395" s="33" t="str">
        <f t="shared" si="32"/>
        <v>Evening</v>
      </c>
      <c r="V395" s="33" t="str">
        <f t="shared" si="33"/>
        <v>Very Cold (10-20%)</v>
      </c>
      <c r="W395" s="33" t="str">
        <f t="shared" si="34"/>
        <v>Normal</v>
      </c>
    </row>
    <row r="396" spans="1:23" ht="17.25" thickBot="1">
      <c r="A396" s="112">
        <v>395</v>
      </c>
      <c r="B396" s="7">
        <v>40560</v>
      </c>
      <c r="C396" s="6">
        <v>1</v>
      </c>
      <c r="D396" s="6">
        <v>0</v>
      </c>
      <c r="E396" s="6">
        <v>1</v>
      </c>
      <c r="F396" s="6">
        <v>22</v>
      </c>
      <c r="G396" s="9" t="b">
        <v>1</v>
      </c>
      <c r="H396" s="6">
        <v>1</v>
      </c>
      <c r="I396" s="6">
        <v>3</v>
      </c>
      <c r="J396" s="6">
        <v>0.14000000000000001</v>
      </c>
      <c r="K396">
        <v>0.1212</v>
      </c>
      <c r="L396">
        <v>0.93</v>
      </c>
      <c r="M396">
        <v>0.25369999999999998</v>
      </c>
      <c r="N396">
        <v>0</v>
      </c>
      <c r="O396">
        <v>13</v>
      </c>
      <c r="P396">
        <v>13</v>
      </c>
      <c r="Q396" t="s">
        <v>26</v>
      </c>
      <c r="R396" t="s">
        <v>24</v>
      </c>
      <c r="S396" s="33" t="str">
        <f t="shared" si="30"/>
        <v>Normal</v>
      </c>
      <c r="T396" s="33" t="str">
        <f t="shared" si="31"/>
        <v>Low</v>
      </c>
      <c r="U396" s="33" t="str">
        <f t="shared" si="32"/>
        <v>Evening</v>
      </c>
      <c r="V396" s="33" t="str">
        <f t="shared" si="33"/>
        <v>Very Cold (10-20%)</v>
      </c>
      <c r="W396" s="33" t="str">
        <f t="shared" si="34"/>
        <v>Normal</v>
      </c>
    </row>
    <row r="397" spans="1:23" ht="17.25" thickBot="1">
      <c r="A397" s="112">
        <v>396</v>
      </c>
      <c r="B397" s="7">
        <v>40560</v>
      </c>
      <c r="C397" s="6">
        <v>1</v>
      </c>
      <c r="D397" s="6">
        <v>0</v>
      </c>
      <c r="E397" s="6">
        <v>1</v>
      </c>
      <c r="F397" s="6">
        <v>23</v>
      </c>
      <c r="G397" s="9" t="b">
        <v>1</v>
      </c>
      <c r="H397" s="6">
        <v>1</v>
      </c>
      <c r="I397" s="6">
        <v>3</v>
      </c>
      <c r="J397" s="6">
        <v>0.16</v>
      </c>
      <c r="K397">
        <v>0.13639999999999999</v>
      </c>
      <c r="L397">
        <v>0.86</v>
      </c>
      <c r="M397">
        <v>0.28360000000000002</v>
      </c>
      <c r="N397">
        <v>1</v>
      </c>
      <c r="O397">
        <v>3</v>
      </c>
      <c r="P397">
        <v>4</v>
      </c>
      <c r="Q397" t="s">
        <v>26</v>
      </c>
      <c r="R397" t="s">
        <v>24</v>
      </c>
      <c r="S397" s="33" t="str">
        <f t="shared" si="30"/>
        <v>Normal</v>
      </c>
      <c r="T397" s="33" t="str">
        <f t="shared" si="31"/>
        <v>Low</v>
      </c>
      <c r="U397" s="33" t="str">
        <f t="shared" si="32"/>
        <v>Evening</v>
      </c>
      <c r="V397" s="33" t="str">
        <f t="shared" si="33"/>
        <v>Very Cold (10-20%)</v>
      </c>
      <c r="W397" s="33" t="str">
        <f t="shared" si="34"/>
        <v>Normal</v>
      </c>
    </row>
    <row r="398" spans="1:23" ht="17.25" thickBot="1">
      <c r="A398" s="112">
        <v>397</v>
      </c>
      <c r="B398" s="7">
        <v>40561</v>
      </c>
      <c r="C398" s="6">
        <v>1</v>
      </c>
      <c r="D398" s="6">
        <v>0</v>
      </c>
      <c r="E398" s="6">
        <v>1</v>
      </c>
      <c r="F398" s="6">
        <v>12</v>
      </c>
      <c r="G398" s="9" t="b">
        <v>0</v>
      </c>
      <c r="H398" s="6">
        <v>2</v>
      </c>
      <c r="I398" s="6">
        <v>2</v>
      </c>
      <c r="J398" s="6">
        <v>0.2</v>
      </c>
      <c r="K398">
        <v>0.18179999999999999</v>
      </c>
      <c r="L398">
        <v>0.86</v>
      </c>
      <c r="M398">
        <v>0.32840000000000003</v>
      </c>
      <c r="N398">
        <v>0</v>
      </c>
      <c r="O398">
        <v>3</v>
      </c>
      <c r="P398">
        <v>3</v>
      </c>
      <c r="Q398" t="s">
        <v>27</v>
      </c>
      <c r="R398" t="s">
        <v>125</v>
      </c>
      <c r="S398" s="33" t="str">
        <f t="shared" si="30"/>
        <v>Normal</v>
      </c>
      <c r="T398" s="33" t="str">
        <f t="shared" si="31"/>
        <v>Low</v>
      </c>
      <c r="U398" s="33" t="str">
        <f t="shared" si="32"/>
        <v>Afternoon</v>
      </c>
      <c r="V398" s="33" t="str">
        <f t="shared" si="33"/>
        <v>Cold (20-30%)</v>
      </c>
      <c r="W398" s="33" t="str">
        <f t="shared" si="34"/>
        <v>Normal</v>
      </c>
    </row>
    <row r="399" spans="1:23" ht="17.25" thickBot="1">
      <c r="A399" s="112">
        <v>398</v>
      </c>
      <c r="B399" s="7">
        <v>40561</v>
      </c>
      <c r="C399" s="6">
        <v>1</v>
      </c>
      <c r="D399" s="6">
        <v>0</v>
      </c>
      <c r="E399" s="6">
        <v>1</v>
      </c>
      <c r="F399" s="6">
        <v>13</v>
      </c>
      <c r="G399" s="9" t="b">
        <v>0</v>
      </c>
      <c r="H399" s="6">
        <v>2</v>
      </c>
      <c r="I399" s="6">
        <v>2</v>
      </c>
      <c r="J399" s="6">
        <v>0.2</v>
      </c>
      <c r="K399">
        <v>0.19700000000000001</v>
      </c>
      <c r="L399">
        <v>0.86</v>
      </c>
      <c r="M399">
        <v>0.22389999999999999</v>
      </c>
      <c r="N399">
        <v>0</v>
      </c>
      <c r="O399">
        <v>22</v>
      </c>
      <c r="P399">
        <v>22</v>
      </c>
      <c r="Q399" t="s">
        <v>27</v>
      </c>
      <c r="R399" t="s">
        <v>125</v>
      </c>
      <c r="S399" s="33" t="str">
        <f t="shared" si="30"/>
        <v>Normal</v>
      </c>
      <c r="T399" s="33" t="str">
        <f t="shared" si="31"/>
        <v>Low</v>
      </c>
      <c r="U399" s="33" t="str">
        <f t="shared" si="32"/>
        <v>Afternoon</v>
      </c>
      <c r="V399" s="33" t="str">
        <f t="shared" si="33"/>
        <v>Cold (20-30%)</v>
      </c>
      <c r="W399" s="33" t="str">
        <f t="shared" si="34"/>
        <v>Normal</v>
      </c>
    </row>
    <row r="400" spans="1:23" ht="17.25" thickBot="1">
      <c r="A400" s="112">
        <v>399</v>
      </c>
      <c r="B400" s="7">
        <v>40561</v>
      </c>
      <c r="C400" s="6">
        <v>1</v>
      </c>
      <c r="D400" s="6">
        <v>0</v>
      </c>
      <c r="E400" s="6">
        <v>1</v>
      </c>
      <c r="F400" s="6">
        <v>14</v>
      </c>
      <c r="G400" s="9" t="b">
        <v>0</v>
      </c>
      <c r="H400" s="6">
        <v>2</v>
      </c>
      <c r="I400" s="6">
        <v>2</v>
      </c>
      <c r="J400" s="6">
        <v>0.22</v>
      </c>
      <c r="K400">
        <v>0.2273</v>
      </c>
      <c r="L400">
        <v>0.8</v>
      </c>
      <c r="M400">
        <v>0.16420000000000001</v>
      </c>
      <c r="N400">
        <v>2</v>
      </c>
      <c r="O400">
        <v>26</v>
      </c>
      <c r="P400">
        <v>28</v>
      </c>
      <c r="Q400" t="s">
        <v>27</v>
      </c>
      <c r="R400" t="s">
        <v>125</v>
      </c>
      <c r="S400" s="33" t="str">
        <f t="shared" si="30"/>
        <v>Normal</v>
      </c>
      <c r="T400" s="33" t="str">
        <f t="shared" si="31"/>
        <v>Low</v>
      </c>
      <c r="U400" s="33" t="str">
        <f t="shared" si="32"/>
        <v>Afternoon</v>
      </c>
      <c r="V400" s="33" t="str">
        <f t="shared" si="33"/>
        <v>Cold (20-30%)</v>
      </c>
      <c r="W400" s="33" t="str">
        <f t="shared" si="34"/>
        <v>Normal</v>
      </c>
    </row>
    <row r="401" spans="1:23" ht="17.25" thickBot="1">
      <c r="A401" s="112">
        <v>400</v>
      </c>
      <c r="B401" s="7">
        <v>40561</v>
      </c>
      <c r="C401" s="6">
        <v>1</v>
      </c>
      <c r="D401" s="6">
        <v>0</v>
      </c>
      <c r="E401" s="6">
        <v>1</v>
      </c>
      <c r="F401" s="6">
        <v>15</v>
      </c>
      <c r="G401" s="9" t="b">
        <v>0</v>
      </c>
      <c r="H401" s="6">
        <v>2</v>
      </c>
      <c r="I401" s="6">
        <v>2</v>
      </c>
      <c r="J401" s="6">
        <v>0.22</v>
      </c>
      <c r="K401">
        <v>0.2273</v>
      </c>
      <c r="L401">
        <v>0.87</v>
      </c>
      <c r="M401">
        <v>0.16420000000000001</v>
      </c>
      <c r="N401">
        <v>3</v>
      </c>
      <c r="O401">
        <v>32</v>
      </c>
      <c r="P401">
        <v>35</v>
      </c>
      <c r="Q401" t="s">
        <v>27</v>
      </c>
      <c r="R401" t="s">
        <v>125</v>
      </c>
      <c r="S401" s="33" t="str">
        <f t="shared" si="30"/>
        <v>Normal</v>
      </c>
      <c r="T401" s="33" t="str">
        <f t="shared" si="31"/>
        <v>Low</v>
      </c>
      <c r="U401" s="33" t="str">
        <f t="shared" si="32"/>
        <v>Afternoon</v>
      </c>
      <c r="V401" s="33" t="str">
        <f t="shared" si="33"/>
        <v>Cold (20-30%)</v>
      </c>
      <c r="W401" s="33" t="str">
        <f t="shared" si="34"/>
        <v>Normal</v>
      </c>
    </row>
    <row r="402" spans="1:23" ht="17.25" thickBot="1">
      <c r="A402" s="112">
        <v>401</v>
      </c>
      <c r="B402" s="7">
        <v>40561</v>
      </c>
      <c r="C402" s="6">
        <v>1</v>
      </c>
      <c r="D402" s="6">
        <v>0</v>
      </c>
      <c r="E402" s="6">
        <v>1</v>
      </c>
      <c r="F402" s="6">
        <v>16</v>
      </c>
      <c r="G402" s="9" t="b">
        <v>0</v>
      </c>
      <c r="H402" s="6">
        <v>2</v>
      </c>
      <c r="I402" s="6">
        <v>2</v>
      </c>
      <c r="J402" s="6">
        <v>0.22</v>
      </c>
      <c r="K402">
        <v>0.2273</v>
      </c>
      <c r="L402">
        <v>0.87</v>
      </c>
      <c r="M402">
        <v>0.19400000000000001</v>
      </c>
      <c r="N402">
        <v>0</v>
      </c>
      <c r="O402">
        <v>61</v>
      </c>
      <c r="P402">
        <v>61</v>
      </c>
      <c r="Q402" t="s">
        <v>27</v>
      </c>
      <c r="R402" t="s">
        <v>125</v>
      </c>
      <c r="S402" s="33" t="str">
        <f t="shared" si="30"/>
        <v>Normal</v>
      </c>
      <c r="T402" s="33" t="str">
        <f t="shared" si="31"/>
        <v>Medium</v>
      </c>
      <c r="U402" s="33" t="str">
        <f t="shared" si="32"/>
        <v>Afternoon</v>
      </c>
      <c r="V402" s="33" t="str">
        <f t="shared" si="33"/>
        <v>Cold (20-30%)</v>
      </c>
      <c r="W402" s="33" t="str">
        <f t="shared" si="34"/>
        <v>Normal</v>
      </c>
    </row>
    <row r="403" spans="1:23" ht="17.25" thickBot="1">
      <c r="A403" s="112">
        <v>402</v>
      </c>
      <c r="B403" s="7">
        <v>40561</v>
      </c>
      <c r="C403" s="6">
        <v>1</v>
      </c>
      <c r="D403" s="6">
        <v>0</v>
      </c>
      <c r="E403" s="6">
        <v>1</v>
      </c>
      <c r="F403" s="6">
        <v>17</v>
      </c>
      <c r="G403" s="9" t="b">
        <v>0</v>
      </c>
      <c r="H403" s="6">
        <v>2</v>
      </c>
      <c r="I403" s="6">
        <v>2</v>
      </c>
      <c r="J403" s="6">
        <v>0.22</v>
      </c>
      <c r="K403">
        <v>0.2273</v>
      </c>
      <c r="L403">
        <v>0.82</v>
      </c>
      <c r="M403">
        <v>0.19400000000000001</v>
      </c>
      <c r="N403">
        <v>1</v>
      </c>
      <c r="O403">
        <v>124</v>
      </c>
      <c r="P403">
        <v>125</v>
      </c>
      <c r="Q403" t="s">
        <v>27</v>
      </c>
      <c r="R403" t="s">
        <v>125</v>
      </c>
      <c r="S403" s="33" t="str">
        <f t="shared" si="30"/>
        <v>Rush Hour</v>
      </c>
      <c r="T403" s="33" t="str">
        <f t="shared" si="31"/>
        <v>Medium</v>
      </c>
      <c r="U403" s="33" t="str">
        <f t="shared" si="32"/>
        <v>Afternoon</v>
      </c>
      <c r="V403" s="33" t="str">
        <f t="shared" si="33"/>
        <v>Cold (20-30%)</v>
      </c>
      <c r="W403" s="33" t="str">
        <f t="shared" si="34"/>
        <v>Normal</v>
      </c>
    </row>
    <row r="404" spans="1:23" ht="17.25" thickBot="1">
      <c r="A404" s="112">
        <v>403</v>
      </c>
      <c r="B404" s="7">
        <v>40561</v>
      </c>
      <c r="C404" s="6">
        <v>1</v>
      </c>
      <c r="D404" s="6">
        <v>0</v>
      </c>
      <c r="E404" s="6">
        <v>1</v>
      </c>
      <c r="F404" s="6">
        <v>18</v>
      </c>
      <c r="G404" s="9" t="b">
        <v>0</v>
      </c>
      <c r="H404" s="6">
        <v>2</v>
      </c>
      <c r="I404" s="6">
        <v>2</v>
      </c>
      <c r="J404" s="6">
        <v>0.22</v>
      </c>
      <c r="K404">
        <v>0.2273</v>
      </c>
      <c r="L404">
        <v>0.8</v>
      </c>
      <c r="M404">
        <v>0.16420000000000001</v>
      </c>
      <c r="N404">
        <v>1</v>
      </c>
      <c r="O404">
        <v>132</v>
      </c>
      <c r="P404">
        <v>133</v>
      </c>
      <c r="Q404" t="s">
        <v>27</v>
      </c>
      <c r="R404" t="s">
        <v>125</v>
      </c>
      <c r="S404" s="33" t="str">
        <f t="shared" si="30"/>
        <v>Rush Hour</v>
      </c>
      <c r="T404" s="33" t="str">
        <f t="shared" si="31"/>
        <v>Medium</v>
      </c>
      <c r="U404" s="33" t="str">
        <f t="shared" si="32"/>
        <v>Evening</v>
      </c>
      <c r="V404" s="33" t="str">
        <f t="shared" si="33"/>
        <v>Cold (20-30%)</v>
      </c>
      <c r="W404" s="33" t="str">
        <f t="shared" si="34"/>
        <v>Normal</v>
      </c>
    </row>
    <row r="405" spans="1:23" ht="17.25" thickBot="1">
      <c r="A405" s="112">
        <v>404</v>
      </c>
      <c r="B405" s="7">
        <v>40561</v>
      </c>
      <c r="C405" s="6">
        <v>1</v>
      </c>
      <c r="D405" s="6">
        <v>0</v>
      </c>
      <c r="E405" s="6">
        <v>1</v>
      </c>
      <c r="F405" s="6">
        <v>19</v>
      </c>
      <c r="G405" s="9" t="b">
        <v>0</v>
      </c>
      <c r="H405" s="6">
        <v>2</v>
      </c>
      <c r="I405" s="6">
        <v>2</v>
      </c>
      <c r="J405" s="6">
        <v>0.22</v>
      </c>
      <c r="K405">
        <v>0.2273</v>
      </c>
      <c r="L405">
        <v>0.8</v>
      </c>
      <c r="M405">
        <v>0.1343</v>
      </c>
      <c r="N405">
        <v>1</v>
      </c>
      <c r="O405">
        <v>98</v>
      </c>
      <c r="P405">
        <v>99</v>
      </c>
      <c r="Q405" t="s">
        <v>27</v>
      </c>
      <c r="R405" t="s">
        <v>125</v>
      </c>
      <c r="S405" s="33" t="str">
        <f t="shared" si="30"/>
        <v>Rush Hour</v>
      </c>
      <c r="T405" s="33" t="str">
        <f t="shared" si="31"/>
        <v>Medium</v>
      </c>
      <c r="U405" s="33" t="str">
        <f t="shared" si="32"/>
        <v>Evening</v>
      </c>
      <c r="V405" s="33" t="str">
        <f t="shared" si="33"/>
        <v>Cold (20-30%)</v>
      </c>
      <c r="W405" s="33" t="str">
        <f t="shared" si="34"/>
        <v>Normal</v>
      </c>
    </row>
    <row r="406" spans="1:23" ht="17.25" thickBot="1">
      <c r="A406" s="112">
        <v>405</v>
      </c>
      <c r="B406" s="7">
        <v>40561</v>
      </c>
      <c r="C406" s="6">
        <v>1</v>
      </c>
      <c r="D406" s="6">
        <v>0</v>
      </c>
      <c r="E406" s="6">
        <v>1</v>
      </c>
      <c r="F406" s="6">
        <v>20</v>
      </c>
      <c r="G406" s="9" t="b">
        <v>0</v>
      </c>
      <c r="H406" s="6">
        <v>2</v>
      </c>
      <c r="I406" s="6">
        <v>2</v>
      </c>
      <c r="J406" s="6">
        <v>0.22</v>
      </c>
      <c r="K406">
        <v>0.2727</v>
      </c>
      <c r="L406">
        <v>0.87</v>
      </c>
      <c r="M406">
        <v>0</v>
      </c>
      <c r="N406">
        <v>0</v>
      </c>
      <c r="O406">
        <v>83</v>
      </c>
      <c r="P406">
        <v>83</v>
      </c>
      <c r="Q406" t="s">
        <v>27</v>
      </c>
      <c r="R406" t="s">
        <v>125</v>
      </c>
      <c r="S406" s="33" t="str">
        <f t="shared" si="30"/>
        <v>Normal</v>
      </c>
      <c r="T406" s="33" t="str">
        <f t="shared" si="31"/>
        <v>Medium</v>
      </c>
      <c r="U406" s="33" t="str">
        <f t="shared" si="32"/>
        <v>Evening</v>
      </c>
      <c r="V406" s="33" t="str">
        <f t="shared" si="33"/>
        <v>Cold (20-30%)</v>
      </c>
      <c r="W406" s="33" t="str">
        <f t="shared" si="34"/>
        <v>Normal</v>
      </c>
    </row>
    <row r="407" spans="1:23" ht="17.25" thickBot="1">
      <c r="A407" s="112">
        <v>406</v>
      </c>
      <c r="B407" s="7">
        <v>40561</v>
      </c>
      <c r="C407" s="6">
        <v>1</v>
      </c>
      <c r="D407" s="6">
        <v>0</v>
      </c>
      <c r="E407" s="6">
        <v>1</v>
      </c>
      <c r="F407" s="6">
        <v>21</v>
      </c>
      <c r="G407" s="9" t="b">
        <v>0</v>
      </c>
      <c r="H407" s="6">
        <v>2</v>
      </c>
      <c r="I407" s="6">
        <v>2</v>
      </c>
      <c r="J407" s="6">
        <v>0.22</v>
      </c>
      <c r="K407">
        <v>0.2424</v>
      </c>
      <c r="L407">
        <v>0.93</v>
      </c>
      <c r="M407">
        <v>0.1045</v>
      </c>
      <c r="N407">
        <v>0</v>
      </c>
      <c r="O407">
        <v>41</v>
      </c>
      <c r="P407">
        <v>41</v>
      </c>
      <c r="Q407" t="s">
        <v>27</v>
      </c>
      <c r="R407" t="s">
        <v>125</v>
      </c>
      <c r="S407" s="33" t="str">
        <f t="shared" si="30"/>
        <v>Normal</v>
      </c>
      <c r="T407" s="33" t="str">
        <f t="shared" si="31"/>
        <v>Low</v>
      </c>
      <c r="U407" s="33" t="str">
        <f t="shared" si="32"/>
        <v>Evening</v>
      </c>
      <c r="V407" s="33" t="str">
        <f t="shared" si="33"/>
        <v>Cold (20-30%)</v>
      </c>
      <c r="W407" s="33" t="str">
        <f t="shared" si="34"/>
        <v>Normal</v>
      </c>
    </row>
    <row r="408" spans="1:23" ht="17.25" thickBot="1">
      <c r="A408" s="112">
        <v>407</v>
      </c>
      <c r="B408" s="7">
        <v>40561</v>
      </c>
      <c r="C408" s="6">
        <v>1</v>
      </c>
      <c r="D408" s="6">
        <v>0</v>
      </c>
      <c r="E408" s="6">
        <v>1</v>
      </c>
      <c r="F408" s="6">
        <v>22</v>
      </c>
      <c r="G408" s="9" t="b">
        <v>0</v>
      </c>
      <c r="H408" s="6">
        <v>2</v>
      </c>
      <c r="I408" s="6">
        <v>2</v>
      </c>
      <c r="J408" s="6">
        <v>0.22</v>
      </c>
      <c r="K408">
        <v>0.2576</v>
      </c>
      <c r="L408">
        <v>0.93</v>
      </c>
      <c r="M408">
        <v>8.9599999999999999E-2</v>
      </c>
      <c r="N408">
        <v>0</v>
      </c>
      <c r="O408">
        <v>33</v>
      </c>
      <c r="P408">
        <v>33</v>
      </c>
      <c r="Q408" t="s">
        <v>27</v>
      </c>
      <c r="R408" t="s">
        <v>125</v>
      </c>
      <c r="S408" s="33" t="str">
        <f t="shared" si="30"/>
        <v>Normal</v>
      </c>
      <c r="T408" s="33" t="str">
        <f t="shared" si="31"/>
        <v>Low</v>
      </c>
      <c r="U408" s="33" t="str">
        <f t="shared" si="32"/>
        <v>Evening</v>
      </c>
      <c r="V408" s="33" t="str">
        <f t="shared" si="33"/>
        <v>Cold (20-30%)</v>
      </c>
      <c r="W408" s="33" t="str">
        <f t="shared" si="34"/>
        <v>Normal</v>
      </c>
    </row>
    <row r="409" spans="1:23" ht="17.25" thickBot="1">
      <c r="A409" s="112">
        <v>408</v>
      </c>
      <c r="B409" s="7">
        <v>40561</v>
      </c>
      <c r="C409" s="6">
        <v>1</v>
      </c>
      <c r="D409" s="6">
        <v>0</v>
      </c>
      <c r="E409" s="6">
        <v>1</v>
      </c>
      <c r="F409" s="6">
        <v>23</v>
      </c>
      <c r="G409" s="9" t="b">
        <v>0</v>
      </c>
      <c r="H409" s="6">
        <v>2</v>
      </c>
      <c r="I409" s="6">
        <v>2</v>
      </c>
      <c r="J409" s="6">
        <v>0.22</v>
      </c>
      <c r="K409">
        <v>0.2727</v>
      </c>
      <c r="L409">
        <v>0.93</v>
      </c>
      <c r="M409">
        <v>0</v>
      </c>
      <c r="N409">
        <v>1</v>
      </c>
      <c r="O409">
        <v>19</v>
      </c>
      <c r="P409">
        <v>20</v>
      </c>
      <c r="Q409" t="s">
        <v>27</v>
      </c>
      <c r="R409" t="s">
        <v>125</v>
      </c>
      <c r="S409" s="33" t="str">
        <f t="shared" si="30"/>
        <v>Normal</v>
      </c>
      <c r="T409" s="33" t="str">
        <f t="shared" si="31"/>
        <v>Low</v>
      </c>
      <c r="U409" s="33" t="str">
        <f t="shared" si="32"/>
        <v>Evening</v>
      </c>
      <c r="V409" s="33" t="str">
        <f t="shared" si="33"/>
        <v>Cold (20-30%)</v>
      </c>
      <c r="W409" s="33" t="str">
        <f t="shared" si="34"/>
        <v>Normal</v>
      </c>
    </row>
    <row r="410" spans="1:23" ht="17.25" thickBot="1">
      <c r="A410" s="112">
        <v>409</v>
      </c>
      <c r="B410" s="7">
        <v>40562</v>
      </c>
      <c r="C410" s="6">
        <v>1</v>
      </c>
      <c r="D410" s="6">
        <v>0</v>
      </c>
      <c r="E410" s="6">
        <v>1</v>
      </c>
      <c r="F410" s="6">
        <v>0</v>
      </c>
      <c r="G410" s="9" t="b">
        <v>0</v>
      </c>
      <c r="H410" s="6">
        <v>3</v>
      </c>
      <c r="I410" s="6">
        <v>2</v>
      </c>
      <c r="J410" s="6">
        <v>0.22</v>
      </c>
      <c r="K410">
        <v>0.2727</v>
      </c>
      <c r="L410">
        <v>0.93</v>
      </c>
      <c r="M410">
        <v>0</v>
      </c>
      <c r="N410">
        <v>0</v>
      </c>
      <c r="O410">
        <v>3</v>
      </c>
      <c r="P410">
        <v>3</v>
      </c>
      <c r="Q410" t="s">
        <v>28</v>
      </c>
      <c r="R410" t="s">
        <v>125</v>
      </c>
      <c r="S410" s="33" t="str">
        <f t="shared" si="30"/>
        <v>Normal</v>
      </c>
      <c r="T410" s="33" t="str">
        <f t="shared" si="31"/>
        <v>Low</v>
      </c>
      <c r="U410" s="33" t="str">
        <f t="shared" si="32"/>
        <v>Night</v>
      </c>
      <c r="V410" s="33" t="str">
        <f t="shared" si="33"/>
        <v>Cold (20-30%)</v>
      </c>
      <c r="W410" s="33" t="str">
        <f t="shared" si="34"/>
        <v>Normal</v>
      </c>
    </row>
    <row r="411" spans="1:23" ht="17.25" thickBot="1">
      <c r="A411" s="112">
        <v>410</v>
      </c>
      <c r="B411" s="7">
        <v>40562</v>
      </c>
      <c r="C411" s="6">
        <v>1</v>
      </c>
      <c r="D411" s="6">
        <v>0</v>
      </c>
      <c r="E411" s="6">
        <v>1</v>
      </c>
      <c r="F411" s="6">
        <v>1</v>
      </c>
      <c r="G411" s="9" t="b">
        <v>0</v>
      </c>
      <c r="H411" s="6">
        <v>3</v>
      </c>
      <c r="I411" s="6">
        <v>3</v>
      </c>
      <c r="J411" s="6">
        <v>0.22</v>
      </c>
      <c r="K411">
        <v>0.2273</v>
      </c>
      <c r="L411">
        <v>0.93</v>
      </c>
      <c r="M411">
        <v>0.1343</v>
      </c>
      <c r="N411">
        <v>1</v>
      </c>
      <c r="O411">
        <v>6</v>
      </c>
      <c r="P411">
        <v>7</v>
      </c>
      <c r="Q411" t="s">
        <v>28</v>
      </c>
      <c r="R411" t="s">
        <v>24</v>
      </c>
      <c r="S411" s="33" t="str">
        <f t="shared" si="30"/>
        <v>Normal</v>
      </c>
      <c r="T411" s="33" t="str">
        <f t="shared" si="31"/>
        <v>Low</v>
      </c>
      <c r="U411" s="33" t="str">
        <f t="shared" si="32"/>
        <v>Night</v>
      </c>
      <c r="V411" s="33" t="str">
        <f t="shared" si="33"/>
        <v>Cold (20-30%)</v>
      </c>
      <c r="W411" s="33" t="str">
        <f t="shared" si="34"/>
        <v>Normal</v>
      </c>
    </row>
    <row r="412" spans="1:23" ht="17.25" thickBot="1">
      <c r="A412" s="112">
        <v>411</v>
      </c>
      <c r="B412" s="7">
        <v>40562</v>
      </c>
      <c r="C412" s="6">
        <v>1</v>
      </c>
      <c r="D412" s="6">
        <v>0</v>
      </c>
      <c r="E412" s="6">
        <v>1</v>
      </c>
      <c r="F412" s="6">
        <v>2</v>
      </c>
      <c r="G412" s="9" t="b">
        <v>0</v>
      </c>
      <c r="H412" s="6">
        <v>3</v>
      </c>
      <c r="I412" s="6">
        <v>3</v>
      </c>
      <c r="J412" s="6">
        <v>0.22</v>
      </c>
      <c r="K412">
        <v>0.2273</v>
      </c>
      <c r="L412">
        <v>0.93</v>
      </c>
      <c r="M412">
        <v>0.1343</v>
      </c>
      <c r="N412">
        <v>0</v>
      </c>
      <c r="O412">
        <v>3</v>
      </c>
      <c r="P412">
        <v>3</v>
      </c>
      <c r="Q412" t="s">
        <v>28</v>
      </c>
      <c r="R412" t="s">
        <v>24</v>
      </c>
      <c r="S412" s="33" t="str">
        <f t="shared" si="30"/>
        <v>Normal</v>
      </c>
      <c r="T412" s="33" t="str">
        <f t="shared" si="31"/>
        <v>Low</v>
      </c>
      <c r="U412" s="33" t="str">
        <f t="shared" si="32"/>
        <v>Night</v>
      </c>
      <c r="V412" s="33" t="str">
        <f t="shared" si="33"/>
        <v>Cold (20-30%)</v>
      </c>
      <c r="W412" s="33" t="str">
        <f t="shared" si="34"/>
        <v>Normal</v>
      </c>
    </row>
    <row r="413" spans="1:23" ht="17.25" thickBot="1">
      <c r="A413" s="112">
        <v>412</v>
      </c>
      <c r="B413" s="7">
        <v>40562</v>
      </c>
      <c r="C413" s="6">
        <v>1</v>
      </c>
      <c r="D413" s="6">
        <v>0</v>
      </c>
      <c r="E413" s="6">
        <v>1</v>
      </c>
      <c r="F413" s="6">
        <v>4</v>
      </c>
      <c r="G413" s="9" t="b">
        <v>0</v>
      </c>
      <c r="H413" s="6">
        <v>3</v>
      </c>
      <c r="I413" s="6">
        <v>3</v>
      </c>
      <c r="J413" s="6">
        <v>0.22</v>
      </c>
      <c r="K413">
        <v>0.2273</v>
      </c>
      <c r="L413">
        <v>0.93</v>
      </c>
      <c r="M413">
        <v>0.1343</v>
      </c>
      <c r="N413">
        <v>1</v>
      </c>
      <c r="O413">
        <v>1</v>
      </c>
      <c r="P413">
        <v>2</v>
      </c>
      <c r="Q413" t="s">
        <v>28</v>
      </c>
      <c r="R413" t="s">
        <v>24</v>
      </c>
      <c r="S413" s="33" t="str">
        <f t="shared" si="30"/>
        <v>Normal</v>
      </c>
      <c r="T413" s="33" t="str">
        <f t="shared" si="31"/>
        <v>Low</v>
      </c>
      <c r="U413" s="33" t="str">
        <f t="shared" si="32"/>
        <v>Night</v>
      </c>
      <c r="V413" s="33" t="str">
        <f t="shared" si="33"/>
        <v>Cold (20-30%)</v>
      </c>
      <c r="W413" s="33" t="str">
        <f t="shared" si="34"/>
        <v>Normal</v>
      </c>
    </row>
    <row r="414" spans="1:23" ht="17.25" thickBot="1">
      <c r="A414" s="112">
        <v>413</v>
      </c>
      <c r="B414" s="7">
        <v>40562</v>
      </c>
      <c r="C414" s="6">
        <v>1</v>
      </c>
      <c r="D414" s="6">
        <v>0</v>
      </c>
      <c r="E414" s="6">
        <v>1</v>
      </c>
      <c r="F414" s="6">
        <v>5</v>
      </c>
      <c r="G414" s="9" t="b">
        <v>0</v>
      </c>
      <c r="H414" s="6">
        <v>3</v>
      </c>
      <c r="I414" s="6">
        <v>2</v>
      </c>
      <c r="J414" s="6">
        <v>0.22</v>
      </c>
      <c r="K414">
        <v>0.2576</v>
      </c>
      <c r="L414">
        <v>0.93</v>
      </c>
      <c r="M414">
        <v>8.9599999999999999E-2</v>
      </c>
      <c r="N414">
        <v>0</v>
      </c>
      <c r="O414">
        <v>7</v>
      </c>
      <c r="P414">
        <v>7</v>
      </c>
      <c r="Q414" t="s">
        <v>28</v>
      </c>
      <c r="R414" t="s">
        <v>125</v>
      </c>
      <c r="S414" s="33" t="str">
        <f t="shared" si="30"/>
        <v>Normal</v>
      </c>
      <c r="T414" s="33" t="str">
        <f t="shared" si="31"/>
        <v>Low</v>
      </c>
      <c r="U414" s="33" t="str">
        <f t="shared" si="32"/>
        <v>Night</v>
      </c>
      <c r="V414" s="33" t="str">
        <f t="shared" si="33"/>
        <v>Cold (20-30%)</v>
      </c>
      <c r="W414" s="33" t="str">
        <f t="shared" si="34"/>
        <v>Normal</v>
      </c>
    </row>
    <row r="415" spans="1:23" ht="17.25" thickBot="1">
      <c r="A415" s="112">
        <v>414</v>
      </c>
      <c r="B415" s="7">
        <v>40562</v>
      </c>
      <c r="C415" s="6">
        <v>1</v>
      </c>
      <c r="D415" s="6">
        <v>0</v>
      </c>
      <c r="E415" s="6">
        <v>1</v>
      </c>
      <c r="F415" s="6">
        <v>6</v>
      </c>
      <c r="G415" s="9" t="b">
        <v>0</v>
      </c>
      <c r="H415" s="6">
        <v>3</v>
      </c>
      <c r="I415" s="6">
        <v>2</v>
      </c>
      <c r="J415" s="6">
        <v>0.22</v>
      </c>
      <c r="K415">
        <v>0.2576</v>
      </c>
      <c r="L415">
        <v>0.93</v>
      </c>
      <c r="M415">
        <v>8.9599999999999999E-2</v>
      </c>
      <c r="N415">
        <v>0</v>
      </c>
      <c r="O415">
        <v>32</v>
      </c>
      <c r="P415">
        <v>32</v>
      </c>
      <c r="Q415" t="s">
        <v>28</v>
      </c>
      <c r="R415" t="s">
        <v>125</v>
      </c>
      <c r="S415" s="33" t="str">
        <f t="shared" si="30"/>
        <v>Normal</v>
      </c>
      <c r="T415" s="33" t="str">
        <f t="shared" si="31"/>
        <v>Low</v>
      </c>
      <c r="U415" s="33" t="str">
        <f t="shared" si="32"/>
        <v>Morning</v>
      </c>
      <c r="V415" s="33" t="str">
        <f t="shared" si="33"/>
        <v>Cold (20-30%)</v>
      </c>
      <c r="W415" s="33" t="str">
        <f t="shared" si="34"/>
        <v>Normal</v>
      </c>
    </row>
    <row r="416" spans="1:23" ht="17.25" thickBot="1">
      <c r="A416" s="112">
        <v>415</v>
      </c>
      <c r="B416" s="7">
        <v>40562</v>
      </c>
      <c r="C416" s="6">
        <v>1</v>
      </c>
      <c r="D416" s="6">
        <v>0</v>
      </c>
      <c r="E416" s="6">
        <v>1</v>
      </c>
      <c r="F416" s="6">
        <v>7</v>
      </c>
      <c r="G416" s="9" t="b">
        <v>0</v>
      </c>
      <c r="H416" s="6">
        <v>3</v>
      </c>
      <c r="I416" s="6">
        <v>2</v>
      </c>
      <c r="J416" s="6">
        <v>0.24</v>
      </c>
      <c r="K416">
        <v>0.2576</v>
      </c>
      <c r="L416">
        <v>0.92</v>
      </c>
      <c r="M416">
        <v>0.1045</v>
      </c>
      <c r="N416">
        <v>1</v>
      </c>
      <c r="O416">
        <v>89</v>
      </c>
      <c r="P416">
        <v>90</v>
      </c>
      <c r="Q416" t="s">
        <v>28</v>
      </c>
      <c r="R416" t="s">
        <v>125</v>
      </c>
      <c r="S416" s="33" t="str">
        <f t="shared" si="30"/>
        <v>Rush Hour</v>
      </c>
      <c r="T416" s="33" t="str">
        <f t="shared" si="31"/>
        <v>Medium</v>
      </c>
      <c r="U416" s="33" t="str">
        <f t="shared" si="32"/>
        <v>Morning</v>
      </c>
      <c r="V416" s="33" t="str">
        <f t="shared" si="33"/>
        <v>Cold (20-30%)</v>
      </c>
      <c r="W416" s="33" t="str">
        <f t="shared" si="34"/>
        <v>Normal</v>
      </c>
    </row>
    <row r="417" spans="1:23" ht="17.25" thickBot="1">
      <c r="A417" s="112">
        <v>416</v>
      </c>
      <c r="B417" s="7">
        <v>40562</v>
      </c>
      <c r="C417" s="6">
        <v>1</v>
      </c>
      <c r="D417" s="6">
        <v>0</v>
      </c>
      <c r="E417" s="6">
        <v>1</v>
      </c>
      <c r="F417" s="6">
        <v>8</v>
      </c>
      <c r="G417" s="9" t="b">
        <v>0</v>
      </c>
      <c r="H417" s="6">
        <v>3</v>
      </c>
      <c r="I417" s="6">
        <v>2</v>
      </c>
      <c r="J417" s="6">
        <v>0.24</v>
      </c>
      <c r="K417">
        <v>0.2576</v>
      </c>
      <c r="L417">
        <v>0.93</v>
      </c>
      <c r="M417">
        <v>0.1045</v>
      </c>
      <c r="N417">
        <v>1</v>
      </c>
      <c r="O417">
        <v>196</v>
      </c>
      <c r="P417">
        <v>197</v>
      </c>
      <c r="Q417" t="s">
        <v>28</v>
      </c>
      <c r="R417" t="s">
        <v>125</v>
      </c>
      <c r="S417" s="33" t="str">
        <f t="shared" si="30"/>
        <v>Rush Hour</v>
      </c>
      <c r="T417" s="33" t="str">
        <f t="shared" si="31"/>
        <v>High</v>
      </c>
      <c r="U417" s="33" t="str">
        <f t="shared" si="32"/>
        <v>Morning</v>
      </c>
      <c r="V417" s="33" t="str">
        <f t="shared" si="33"/>
        <v>Cold (20-30%)</v>
      </c>
      <c r="W417" s="33" t="str">
        <f t="shared" si="34"/>
        <v>⬆ Spike</v>
      </c>
    </row>
    <row r="418" spans="1:23" ht="17.25" thickBot="1">
      <c r="A418" s="112">
        <v>417</v>
      </c>
      <c r="B418" s="7">
        <v>40562</v>
      </c>
      <c r="C418" s="6">
        <v>1</v>
      </c>
      <c r="D418" s="6">
        <v>0</v>
      </c>
      <c r="E418" s="6">
        <v>1</v>
      </c>
      <c r="F418" s="6">
        <v>9</v>
      </c>
      <c r="G418" s="9" t="b">
        <v>0</v>
      </c>
      <c r="H418" s="6">
        <v>3</v>
      </c>
      <c r="I418" s="6">
        <v>2</v>
      </c>
      <c r="J418" s="6">
        <v>0.24</v>
      </c>
      <c r="K418">
        <v>0.2576</v>
      </c>
      <c r="L418">
        <v>0.93</v>
      </c>
      <c r="M418">
        <v>0.1045</v>
      </c>
      <c r="N418">
        <v>2</v>
      </c>
      <c r="O418">
        <v>107</v>
      </c>
      <c r="P418">
        <v>109</v>
      </c>
      <c r="Q418" t="s">
        <v>28</v>
      </c>
      <c r="R418" t="s">
        <v>125</v>
      </c>
      <c r="S418" s="33" t="str">
        <f t="shared" si="30"/>
        <v>Rush Hour</v>
      </c>
      <c r="T418" s="33" t="str">
        <f t="shared" si="31"/>
        <v>Medium</v>
      </c>
      <c r="U418" s="33" t="str">
        <f t="shared" si="32"/>
        <v>Morning</v>
      </c>
      <c r="V418" s="33" t="str">
        <f t="shared" si="33"/>
        <v>Cold (20-30%)</v>
      </c>
      <c r="W418" s="33" t="str">
        <f t="shared" si="34"/>
        <v>Normal</v>
      </c>
    </row>
    <row r="419" spans="1:23" ht="17.25" thickBot="1">
      <c r="A419" s="112">
        <v>418</v>
      </c>
      <c r="B419" s="7">
        <v>40562</v>
      </c>
      <c r="C419" s="6">
        <v>1</v>
      </c>
      <c r="D419" s="6">
        <v>0</v>
      </c>
      <c r="E419" s="6">
        <v>1</v>
      </c>
      <c r="F419" s="6">
        <v>10</v>
      </c>
      <c r="G419" s="9" t="b">
        <v>0</v>
      </c>
      <c r="H419" s="6">
        <v>3</v>
      </c>
      <c r="I419" s="6">
        <v>2</v>
      </c>
      <c r="J419" s="6">
        <v>0.26</v>
      </c>
      <c r="K419">
        <v>0.2727</v>
      </c>
      <c r="L419">
        <v>0.93</v>
      </c>
      <c r="M419">
        <v>0.1343</v>
      </c>
      <c r="N419">
        <v>1</v>
      </c>
      <c r="O419">
        <v>46</v>
      </c>
      <c r="P419">
        <v>47</v>
      </c>
      <c r="Q419" t="s">
        <v>28</v>
      </c>
      <c r="R419" t="s">
        <v>125</v>
      </c>
      <c r="S419" s="33" t="str">
        <f t="shared" si="30"/>
        <v>Normal</v>
      </c>
      <c r="T419" s="33" t="str">
        <f t="shared" si="31"/>
        <v>Low</v>
      </c>
      <c r="U419" s="33" t="str">
        <f t="shared" si="32"/>
        <v>Morning</v>
      </c>
      <c r="V419" s="33" t="str">
        <f t="shared" si="33"/>
        <v>Cold (20-30%)</v>
      </c>
      <c r="W419" s="33" t="str">
        <f t="shared" si="34"/>
        <v>Normal</v>
      </c>
    </row>
    <row r="420" spans="1:23" ht="17.25" thickBot="1">
      <c r="A420" s="112">
        <v>419</v>
      </c>
      <c r="B420" s="7">
        <v>40562</v>
      </c>
      <c r="C420" s="6">
        <v>1</v>
      </c>
      <c r="D420" s="6">
        <v>0</v>
      </c>
      <c r="E420" s="6">
        <v>1</v>
      </c>
      <c r="F420" s="6">
        <v>11</v>
      </c>
      <c r="G420" s="9" t="b">
        <v>0</v>
      </c>
      <c r="H420" s="6">
        <v>3</v>
      </c>
      <c r="I420" s="6">
        <v>2</v>
      </c>
      <c r="J420" s="6">
        <v>0.28000000000000003</v>
      </c>
      <c r="K420">
        <v>0.30299999999999999</v>
      </c>
      <c r="L420">
        <v>0.87</v>
      </c>
      <c r="M420">
        <v>8.9599999999999999E-2</v>
      </c>
      <c r="N420">
        <v>5</v>
      </c>
      <c r="O420">
        <v>47</v>
      </c>
      <c r="P420">
        <v>52</v>
      </c>
      <c r="Q420" t="s">
        <v>28</v>
      </c>
      <c r="R420" t="s">
        <v>125</v>
      </c>
      <c r="S420" s="33" t="str">
        <f t="shared" si="30"/>
        <v>Normal</v>
      </c>
      <c r="T420" s="33" t="str">
        <f t="shared" si="31"/>
        <v>Medium</v>
      </c>
      <c r="U420" s="33" t="str">
        <f t="shared" si="32"/>
        <v>Morning</v>
      </c>
      <c r="V420" s="33" t="str">
        <f t="shared" si="33"/>
        <v>Cold (20-30%)</v>
      </c>
      <c r="W420" s="33" t="str">
        <f t="shared" si="34"/>
        <v>Normal</v>
      </c>
    </row>
    <row r="421" spans="1:23" ht="17.25" thickBot="1">
      <c r="A421" s="112">
        <v>420</v>
      </c>
      <c r="B421" s="7">
        <v>40562</v>
      </c>
      <c r="C421" s="6">
        <v>1</v>
      </c>
      <c r="D421" s="6">
        <v>0</v>
      </c>
      <c r="E421" s="6">
        <v>1</v>
      </c>
      <c r="F421" s="6">
        <v>12</v>
      </c>
      <c r="G421" s="9" t="b">
        <v>0</v>
      </c>
      <c r="H421" s="6">
        <v>3</v>
      </c>
      <c r="I421" s="6">
        <v>2</v>
      </c>
      <c r="J421" s="6">
        <v>0.3</v>
      </c>
      <c r="K421">
        <v>0.31819999999999998</v>
      </c>
      <c r="L421">
        <v>0.81</v>
      </c>
      <c r="M421">
        <v>8.9599999999999999E-2</v>
      </c>
      <c r="N421">
        <v>5</v>
      </c>
      <c r="O421">
        <v>65</v>
      </c>
      <c r="P421">
        <v>70</v>
      </c>
      <c r="Q421" t="s">
        <v>28</v>
      </c>
      <c r="R421" t="s">
        <v>125</v>
      </c>
      <c r="S421" s="33" t="str">
        <f t="shared" si="30"/>
        <v>Normal</v>
      </c>
      <c r="T421" s="33" t="str">
        <f t="shared" si="31"/>
        <v>Medium</v>
      </c>
      <c r="U421" s="33" t="str">
        <f t="shared" si="32"/>
        <v>Afternoon</v>
      </c>
      <c r="V421" s="33" t="str">
        <f t="shared" si="33"/>
        <v>Mild (30-40%)</v>
      </c>
      <c r="W421" s="33" t="str">
        <f t="shared" si="34"/>
        <v>Normal</v>
      </c>
    </row>
    <row r="422" spans="1:23" ht="17.25" thickBot="1">
      <c r="A422" s="112">
        <v>421</v>
      </c>
      <c r="B422" s="7">
        <v>40562</v>
      </c>
      <c r="C422" s="6">
        <v>1</v>
      </c>
      <c r="D422" s="6">
        <v>0</v>
      </c>
      <c r="E422" s="6">
        <v>1</v>
      </c>
      <c r="F422" s="6">
        <v>13</v>
      </c>
      <c r="G422" s="9" t="b">
        <v>0</v>
      </c>
      <c r="H422" s="6">
        <v>3</v>
      </c>
      <c r="I422" s="6">
        <v>1</v>
      </c>
      <c r="J422" s="6">
        <v>0.4</v>
      </c>
      <c r="K422">
        <v>0.40910000000000002</v>
      </c>
      <c r="L422">
        <v>0.62</v>
      </c>
      <c r="M422">
        <v>0.28360000000000002</v>
      </c>
      <c r="N422">
        <v>11</v>
      </c>
      <c r="O422">
        <v>67</v>
      </c>
      <c r="P422">
        <v>78</v>
      </c>
      <c r="Q422" t="s">
        <v>28</v>
      </c>
      <c r="R422" t="s">
        <v>124</v>
      </c>
      <c r="S422" s="33" t="str">
        <f t="shared" si="30"/>
        <v>Normal</v>
      </c>
      <c r="T422" s="33" t="str">
        <f t="shared" si="31"/>
        <v>Medium</v>
      </c>
      <c r="U422" s="33" t="str">
        <f t="shared" si="32"/>
        <v>Afternoon</v>
      </c>
      <c r="V422" s="33" t="str">
        <f t="shared" si="33"/>
        <v>Warm (40-50%)</v>
      </c>
      <c r="W422" s="33" t="str">
        <f t="shared" si="34"/>
        <v>Normal</v>
      </c>
    </row>
    <row r="423" spans="1:23" ht="17.25" thickBot="1">
      <c r="A423" s="112">
        <v>422</v>
      </c>
      <c r="B423" s="7">
        <v>40562</v>
      </c>
      <c r="C423" s="6">
        <v>1</v>
      </c>
      <c r="D423" s="6">
        <v>0</v>
      </c>
      <c r="E423" s="6">
        <v>1</v>
      </c>
      <c r="F423" s="6">
        <v>14</v>
      </c>
      <c r="G423" s="9" t="b">
        <v>0</v>
      </c>
      <c r="H423" s="6">
        <v>3</v>
      </c>
      <c r="I423" s="6">
        <v>1</v>
      </c>
      <c r="J423" s="6">
        <v>0.4</v>
      </c>
      <c r="K423">
        <v>0.40910000000000002</v>
      </c>
      <c r="L423">
        <v>0.57999999999999996</v>
      </c>
      <c r="M423">
        <v>0.25369999999999998</v>
      </c>
      <c r="N423">
        <v>7</v>
      </c>
      <c r="O423">
        <v>68</v>
      </c>
      <c r="P423">
        <v>75</v>
      </c>
      <c r="Q423" t="s">
        <v>28</v>
      </c>
      <c r="R423" t="s">
        <v>124</v>
      </c>
      <c r="S423" s="33" t="str">
        <f t="shared" si="30"/>
        <v>Normal</v>
      </c>
      <c r="T423" s="33" t="str">
        <f t="shared" si="31"/>
        <v>Medium</v>
      </c>
      <c r="U423" s="33" t="str">
        <f t="shared" si="32"/>
        <v>Afternoon</v>
      </c>
      <c r="V423" s="33" t="str">
        <f t="shared" si="33"/>
        <v>Warm (40-50%)</v>
      </c>
      <c r="W423" s="33" t="str">
        <f t="shared" si="34"/>
        <v>Normal</v>
      </c>
    </row>
    <row r="424" spans="1:23" ht="17.25" thickBot="1">
      <c r="A424" s="112">
        <v>423</v>
      </c>
      <c r="B424" s="7">
        <v>40562</v>
      </c>
      <c r="C424" s="6">
        <v>1</v>
      </c>
      <c r="D424" s="6">
        <v>0</v>
      </c>
      <c r="E424" s="6">
        <v>1</v>
      </c>
      <c r="F424" s="6">
        <v>15</v>
      </c>
      <c r="G424" s="9" t="b">
        <v>0</v>
      </c>
      <c r="H424" s="6">
        <v>3</v>
      </c>
      <c r="I424" s="6">
        <v>1</v>
      </c>
      <c r="J424" s="6">
        <v>0.4</v>
      </c>
      <c r="K424">
        <v>0.40910000000000002</v>
      </c>
      <c r="L424">
        <v>0.54</v>
      </c>
      <c r="M424">
        <v>0.28360000000000002</v>
      </c>
      <c r="N424">
        <v>4</v>
      </c>
      <c r="O424">
        <v>78</v>
      </c>
      <c r="P424">
        <v>82</v>
      </c>
      <c r="Q424" t="s">
        <v>28</v>
      </c>
      <c r="R424" t="s">
        <v>124</v>
      </c>
      <c r="S424" s="33" t="str">
        <f t="shared" si="30"/>
        <v>Normal</v>
      </c>
      <c r="T424" s="33" t="str">
        <f t="shared" si="31"/>
        <v>Medium</v>
      </c>
      <c r="U424" s="33" t="str">
        <f t="shared" si="32"/>
        <v>Afternoon</v>
      </c>
      <c r="V424" s="33" t="str">
        <f t="shared" si="33"/>
        <v>Warm (40-50%)</v>
      </c>
      <c r="W424" s="33" t="str">
        <f t="shared" si="34"/>
        <v>Normal</v>
      </c>
    </row>
    <row r="425" spans="1:23" ht="17.25" thickBot="1">
      <c r="A425" s="112">
        <v>424</v>
      </c>
      <c r="B425" s="7">
        <v>40562</v>
      </c>
      <c r="C425" s="6">
        <v>1</v>
      </c>
      <c r="D425" s="6">
        <v>0</v>
      </c>
      <c r="E425" s="6">
        <v>1</v>
      </c>
      <c r="F425" s="6">
        <v>16</v>
      </c>
      <c r="G425" s="9" t="b">
        <v>0</v>
      </c>
      <c r="H425" s="6">
        <v>3</v>
      </c>
      <c r="I425" s="6">
        <v>1</v>
      </c>
      <c r="J425" s="6">
        <v>0.38</v>
      </c>
      <c r="K425">
        <v>0.39389999999999997</v>
      </c>
      <c r="L425">
        <v>0.57999999999999996</v>
      </c>
      <c r="M425">
        <v>0.3881</v>
      </c>
      <c r="N425">
        <v>10</v>
      </c>
      <c r="O425">
        <v>94</v>
      </c>
      <c r="P425">
        <v>104</v>
      </c>
      <c r="Q425" t="s">
        <v>28</v>
      </c>
      <c r="R425" t="s">
        <v>124</v>
      </c>
      <c r="S425" s="33" t="str">
        <f t="shared" si="30"/>
        <v>Normal</v>
      </c>
      <c r="T425" s="33" t="str">
        <f t="shared" si="31"/>
        <v>Medium</v>
      </c>
      <c r="U425" s="33" t="str">
        <f t="shared" si="32"/>
        <v>Afternoon</v>
      </c>
      <c r="V425" s="33" t="str">
        <f t="shared" si="33"/>
        <v>Mild (30-40%)</v>
      </c>
      <c r="W425" s="33" t="str">
        <f t="shared" si="34"/>
        <v>Normal</v>
      </c>
    </row>
    <row r="426" spans="1:23" ht="17.25" thickBot="1">
      <c r="A426" s="112">
        <v>425</v>
      </c>
      <c r="B426" s="7">
        <v>40562</v>
      </c>
      <c r="C426" s="6">
        <v>1</v>
      </c>
      <c r="D426" s="6">
        <v>0</v>
      </c>
      <c r="E426" s="6">
        <v>1</v>
      </c>
      <c r="F426" s="6">
        <v>17</v>
      </c>
      <c r="G426" s="9" t="b">
        <v>0</v>
      </c>
      <c r="H426" s="6">
        <v>3</v>
      </c>
      <c r="I426" s="6">
        <v>1</v>
      </c>
      <c r="J426" s="6">
        <v>0.36</v>
      </c>
      <c r="K426">
        <v>0.33329999999999999</v>
      </c>
      <c r="L426">
        <v>0.56999999999999995</v>
      </c>
      <c r="M426">
        <v>0.32840000000000003</v>
      </c>
      <c r="N426">
        <v>7</v>
      </c>
      <c r="O426">
        <v>190</v>
      </c>
      <c r="P426">
        <v>197</v>
      </c>
      <c r="Q426" t="s">
        <v>28</v>
      </c>
      <c r="R426" t="s">
        <v>124</v>
      </c>
      <c r="S426" s="33" t="str">
        <f t="shared" si="30"/>
        <v>Rush Hour</v>
      </c>
      <c r="T426" s="33" t="str">
        <f t="shared" si="31"/>
        <v>High</v>
      </c>
      <c r="U426" s="33" t="str">
        <f t="shared" si="32"/>
        <v>Afternoon</v>
      </c>
      <c r="V426" s="33" t="str">
        <f t="shared" si="33"/>
        <v>Mild (30-40%)</v>
      </c>
      <c r="W426" s="33" t="str">
        <f t="shared" si="34"/>
        <v>⬆ Spike</v>
      </c>
    </row>
    <row r="427" spans="1:23" ht="17.25" thickBot="1">
      <c r="A427" s="112">
        <v>426</v>
      </c>
      <c r="B427" s="7">
        <v>40562</v>
      </c>
      <c r="C427" s="6">
        <v>1</v>
      </c>
      <c r="D427" s="6">
        <v>0</v>
      </c>
      <c r="E427" s="6">
        <v>1</v>
      </c>
      <c r="F427" s="6">
        <v>18</v>
      </c>
      <c r="G427" s="9" t="b">
        <v>0</v>
      </c>
      <c r="H427" s="6">
        <v>3</v>
      </c>
      <c r="I427" s="6">
        <v>1</v>
      </c>
      <c r="J427" s="6">
        <v>0.34</v>
      </c>
      <c r="K427">
        <v>0.31819999999999998</v>
      </c>
      <c r="L427">
        <v>0.61</v>
      </c>
      <c r="M427">
        <v>0.28360000000000002</v>
      </c>
      <c r="N427">
        <v>5</v>
      </c>
      <c r="O427">
        <v>156</v>
      </c>
      <c r="P427">
        <v>161</v>
      </c>
      <c r="Q427" t="s">
        <v>28</v>
      </c>
      <c r="R427" t="s">
        <v>124</v>
      </c>
      <c r="S427" s="33" t="str">
        <f t="shared" si="30"/>
        <v>Rush Hour</v>
      </c>
      <c r="T427" s="33" t="str">
        <f t="shared" si="31"/>
        <v>High</v>
      </c>
      <c r="U427" s="33" t="str">
        <f t="shared" si="32"/>
        <v>Evening</v>
      </c>
      <c r="V427" s="33" t="str">
        <f t="shared" si="33"/>
        <v>Mild (30-40%)</v>
      </c>
      <c r="W427" s="33" t="str">
        <f t="shared" si="34"/>
        <v>⬆ Spike</v>
      </c>
    </row>
    <row r="428" spans="1:23" ht="17.25" thickBot="1">
      <c r="A428" s="112">
        <v>427</v>
      </c>
      <c r="B428" s="7">
        <v>40562</v>
      </c>
      <c r="C428" s="6">
        <v>1</v>
      </c>
      <c r="D428" s="6">
        <v>0</v>
      </c>
      <c r="E428" s="6">
        <v>1</v>
      </c>
      <c r="F428" s="6">
        <v>19</v>
      </c>
      <c r="G428" s="9" t="b">
        <v>0</v>
      </c>
      <c r="H428" s="6">
        <v>3</v>
      </c>
      <c r="I428" s="6">
        <v>1</v>
      </c>
      <c r="J428" s="6">
        <v>0.32</v>
      </c>
      <c r="K428">
        <v>0.28789999999999999</v>
      </c>
      <c r="L428">
        <v>0.56999999999999995</v>
      </c>
      <c r="M428">
        <v>0.41789999999999999</v>
      </c>
      <c r="N428">
        <v>4</v>
      </c>
      <c r="O428">
        <v>108</v>
      </c>
      <c r="P428">
        <v>112</v>
      </c>
      <c r="Q428" t="s">
        <v>28</v>
      </c>
      <c r="R428" t="s">
        <v>124</v>
      </c>
      <c r="S428" s="33" t="str">
        <f t="shared" si="30"/>
        <v>Rush Hour</v>
      </c>
      <c r="T428" s="33" t="str">
        <f t="shared" si="31"/>
        <v>Medium</v>
      </c>
      <c r="U428" s="33" t="str">
        <f t="shared" si="32"/>
        <v>Evening</v>
      </c>
      <c r="V428" s="33" t="str">
        <f t="shared" si="33"/>
        <v>Mild (30-40%)</v>
      </c>
      <c r="W428" s="33" t="str">
        <f t="shared" si="34"/>
        <v>Normal</v>
      </c>
    </row>
    <row r="429" spans="1:23" ht="17.25" thickBot="1">
      <c r="A429" s="112">
        <v>428</v>
      </c>
      <c r="B429" s="7">
        <v>40562</v>
      </c>
      <c r="C429" s="6">
        <v>1</v>
      </c>
      <c r="D429" s="6">
        <v>0</v>
      </c>
      <c r="E429" s="6">
        <v>1</v>
      </c>
      <c r="F429" s="6">
        <v>20</v>
      </c>
      <c r="G429" s="9" t="b">
        <v>0</v>
      </c>
      <c r="H429" s="6">
        <v>3</v>
      </c>
      <c r="I429" s="6">
        <v>1</v>
      </c>
      <c r="J429" s="6">
        <v>0.32</v>
      </c>
      <c r="K429">
        <v>0.30299999999999999</v>
      </c>
      <c r="L429">
        <v>0.49</v>
      </c>
      <c r="M429">
        <v>0.29849999999999999</v>
      </c>
      <c r="N429">
        <v>2</v>
      </c>
      <c r="O429">
        <v>74</v>
      </c>
      <c r="P429">
        <v>76</v>
      </c>
      <c r="Q429" t="s">
        <v>28</v>
      </c>
      <c r="R429" t="s">
        <v>124</v>
      </c>
      <c r="S429" s="33" t="str">
        <f t="shared" si="30"/>
        <v>Normal</v>
      </c>
      <c r="T429" s="33" t="str">
        <f t="shared" si="31"/>
        <v>Medium</v>
      </c>
      <c r="U429" s="33" t="str">
        <f t="shared" si="32"/>
        <v>Evening</v>
      </c>
      <c r="V429" s="33" t="str">
        <f t="shared" si="33"/>
        <v>Mild (30-40%)</v>
      </c>
      <c r="W429" s="33" t="str">
        <f t="shared" si="34"/>
        <v>Normal</v>
      </c>
    </row>
    <row r="430" spans="1:23" ht="17.25" thickBot="1">
      <c r="A430" s="112">
        <v>429</v>
      </c>
      <c r="B430" s="7">
        <v>40562</v>
      </c>
      <c r="C430" s="6">
        <v>1</v>
      </c>
      <c r="D430" s="6">
        <v>0</v>
      </c>
      <c r="E430" s="6">
        <v>1</v>
      </c>
      <c r="F430" s="6">
        <v>21</v>
      </c>
      <c r="G430" s="9" t="b">
        <v>0</v>
      </c>
      <c r="H430" s="6">
        <v>3</v>
      </c>
      <c r="I430" s="6">
        <v>1</v>
      </c>
      <c r="J430" s="6">
        <v>0.32</v>
      </c>
      <c r="K430">
        <v>0.28789999999999999</v>
      </c>
      <c r="L430">
        <v>0.49</v>
      </c>
      <c r="M430">
        <v>0.41789999999999999</v>
      </c>
      <c r="N430">
        <v>4</v>
      </c>
      <c r="O430">
        <v>55</v>
      </c>
      <c r="P430">
        <v>59</v>
      </c>
      <c r="Q430" t="s">
        <v>28</v>
      </c>
      <c r="R430" t="s">
        <v>124</v>
      </c>
      <c r="S430" s="33" t="str">
        <f t="shared" si="30"/>
        <v>Normal</v>
      </c>
      <c r="T430" s="33" t="str">
        <f t="shared" si="31"/>
        <v>Medium</v>
      </c>
      <c r="U430" s="33" t="str">
        <f t="shared" si="32"/>
        <v>Evening</v>
      </c>
      <c r="V430" s="33" t="str">
        <f t="shared" si="33"/>
        <v>Mild (30-40%)</v>
      </c>
      <c r="W430" s="33" t="str">
        <f t="shared" si="34"/>
        <v>Normal</v>
      </c>
    </row>
    <row r="431" spans="1:23" ht="17.25" thickBot="1">
      <c r="A431" s="112">
        <v>430</v>
      </c>
      <c r="B431" s="7">
        <v>40562</v>
      </c>
      <c r="C431" s="6">
        <v>1</v>
      </c>
      <c r="D431" s="6">
        <v>0</v>
      </c>
      <c r="E431" s="6">
        <v>1</v>
      </c>
      <c r="F431" s="6">
        <v>22</v>
      </c>
      <c r="G431" s="9" t="b">
        <v>0</v>
      </c>
      <c r="H431" s="6">
        <v>3</v>
      </c>
      <c r="I431" s="6">
        <v>1</v>
      </c>
      <c r="J431" s="6">
        <v>0.3</v>
      </c>
      <c r="K431">
        <v>0.30299999999999999</v>
      </c>
      <c r="L431">
        <v>0.52</v>
      </c>
      <c r="M431">
        <v>0.16420000000000001</v>
      </c>
      <c r="N431">
        <v>6</v>
      </c>
      <c r="O431">
        <v>53</v>
      </c>
      <c r="P431">
        <v>59</v>
      </c>
      <c r="Q431" t="s">
        <v>28</v>
      </c>
      <c r="R431" t="s">
        <v>124</v>
      </c>
      <c r="S431" s="33" t="str">
        <f t="shared" si="30"/>
        <v>Normal</v>
      </c>
      <c r="T431" s="33" t="str">
        <f t="shared" si="31"/>
        <v>Medium</v>
      </c>
      <c r="U431" s="33" t="str">
        <f t="shared" si="32"/>
        <v>Evening</v>
      </c>
      <c r="V431" s="33" t="str">
        <f t="shared" si="33"/>
        <v>Mild (30-40%)</v>
      </c>
      <c r="W431" s="33" t="str">
        <f t="shared" si="34"/>
        <v>Normal</v>
      </c>
    </row>
    <row r="432" spans="1:23" ht="17.25" thickBot="1">
      <c r="A432" s="112">
        <v>431</v>
      </c>
      <c r="B432" s="7">
        <v>40562</v>
      </c>
      <c r="C432" s="6">
        <v>1</v>
      </c>
      <c r="D432" s="6">
        <v>0</v>
      </c>
      <c r="E432" s="6">
        <v>1</v>
      </c>
      <c r="F432" s="6">
        <v>23</v>
      </c>
      <c r="G432" s="9" t="b">
        <v>0</v>
      </c>
      <c r="H432" s="6">
        <v>3</v>
      </c>
      <c r="I432" s="6">
        <v>1</v>
      </c>
      <c r="J432" s="6">
        <v>0.3</v>
      </c>
      <c r="K432">
        <v>0.2727</v>
      </c>
      <c r="L432">
        <v>0.52</v>
      </c>
      <c r="M432">
        <v>0.4627</v>
      </c>
      <c r="N432">
        <v>1</v>
      </c>
      <c r="O432">
        <v>27</v>
      </c>
      <c r="P432">
        <v>28</v>
      </c>
      <c r="Q432" t="s">
        <v>28</v>
      </c>
      <c r="R432" t="s">
        <v>124</v>
      </c>
      <c r="S432" s="33" t="str">
        <f t="shared" si="30"/>
        <v>Normal</v>
      </c>
      <c r="T432" s="33" t="str">
        <f t="shared" si="31"/>
        <v>Low</v>
      </c>
      <c r="U432" s="33" t="str">
        <f t="shared" si="32"/>
        <v>Evening</v>
      </c>
      <c r="V432" s="33" t="str">
        <f t="shared" si="33"/>
        <v>Mild (30-40%)</v>
      </c>
      <c r="W432" s="33" t="str">
        <f t="shared" si="34"/>
        <v>Normal</v>
      </c>
    </row>
    <row r="433" spans="1:23" ht="17.25" thickBot="1">
      <c r="A433" s="112">
        <v>432</v>
      </c>
      <c r="B433" s="7">
        <v>40563</v>
      </c>
      <c r="C433" s="6">
        <v>1</v>
      </c>
      <c r="D433" s="6">
        <v>0</v>
      </c>
      <c r="E433" s="6">
        <v>1</v>
      </c>
      <c r="F433" s="6">
        <v>0</v>
      </c>
      <c r="G433" s="9" t="b">
        <v>0</v>
      </c>
      <c r="H433" s="6">
        <v>4</v>
      </c>
      <c r="I433" s="6">
        <v>1</v>
      </c>
      <c r="J433" s="6">
        <v>0.26</v>
      </c>
      <c r="K433">
        <v>0.2273</v>
      </c>
      <c r="L433">
        <v>0.56000000000000005</v>
      </c>
      <c r="M433">
        <v>0.3881</v>
      </c>
      <c r="N433">
        <v>5</v>
      </c>
      <c r="O433">
        <v>8</v>
      </c>
      <c r="P433">
        <v>13</v>
      </c>
      <c r="Q433" t="s">
        <v>122</v>
      </c>
      <c r="R433" t="s">
        <v>124</v>
      </c>
      <c r="S433" s="33" t="str">
        <f t="shared" si="30"/>
        <v>Normal</v>
      </c>
      <c r="T433" s="33" t="str">
        <f t="shared" si="31"/>
        <v>Low</v>
      </c>
      <c r="U433" s="33" t="str">
        <f t="shared" si="32"/>
        <v>Night</v>
      </c>
      <c r="V433" s="33" t="str">
        <f t="shared" si="33"/>
        <v>Cold (20-30%)</v>
      </c>
      <c r="W433" s="33" t="str">
        <f t="shared" si="34"/>
        <v>Normal</v>
      </c>
    </row>
    <row r="434" spans="1:23" ht="17.25" thickBot="1">
      <c r="A434" s="112">
        <v>433</v>
      </c>
      <c r="B434" s="7">
        <v>40563</v>
      </c>
      <c r="C434" s="6">
        <v>1</v>
      </c>
      <c r="D434" s="6">
        <v>0</v>
      </c>
      <c r="E434" s="6">
        <v>1</v>
      </c>
      <c r="F434" s="6">
        <v>1</v>
      </c>
      <c r="G434" s="9" t="b">
        <v>0</v>
      </c>
      <c r="H434" s="6">
        <v>4</v>
      </c>
      <c r="I434" s="6">
        <v>1</v>
      </c>
      <c r="J434" s="6">
        <v>0.26</v>
      </c>
      <c r="K434">
        <v>0.2727</v>
      </c>
      <c r="L434">
        <v>0.56000000000000005</v>
      </c>
      <c r="M434">
        <v>0</v>
      </c>
      <c r="N434">
        <v>2</v>
      </c>
      <c r="O434">
        <v>3</v>
      </c>
      <c r="P434">
        <v>5</v>
      </c>
      <c r="Q434" t="s">
        <v>122</v>
      </c>
      <c r="R434" t="s">
        <v>124</v>
      </c>
      <c r="S434" s="33" t="str">
        <f t="shared" si="30"/>
        <v>Normal</v>
      </c>
      <c r="T434" s="33" t="str">
        <f t="shared" si="31"/>
        <v>Low</v>
      </c>
      <c r="U434" s="33" t="str">
        <f t="shared" si="32"/>
        <v>Night</v>
      </c>
      <c r="V434" s="33" t="str">
        <f t="shared" si="33"/>
        <v>Cold (20-30%)</v>
      </c>
      <c r="W434" s="33" t="str">
        <f t="shared" si="34"/>
        <v>Normal</v>
      </c>
    </row>
    <row r="435" spans="1:23" ht="17.25" thickBot="1">
      <c r="A435" s="112">
        <v>434</v>
      </c>
      <c r="B435" s="7">
        <v>40563</v>
      </c>
      <c r="C435" s="6">
        <v>1</v>
      </c>
      <c r="D435" s="6">
        <v>0</v>
      </c>
      <c r="E435" s="6">
        <v>1</v>
      </c>
      <c r="F435" s="6">
        <v>2</v>
      </c>
      <c r="G435" s="9" t="b">
        <v>0</v>
      </c>
      <c r="H435" s="6">
        <v>4</v>
      </c>
      <c r="I435" s="6">
        <v>1</v>
      </c>
      <c r="J435" s="6">
        <v>0.26</v>
      </c>
      <c r="K435">
        <v>0.2727</v>
      </c>
      <c r="L435">
        <v>0.56000000000000005</v>
      </c>
      <c r="M435">
        <v>0</v>
      </c>
      <c r="N435">
        <v>0</v>
      </c>
      <c r="O435">
        <v>2</v>
      </c>
      <c r="P435">
        <v>2</v>
      </c>
      <c r="Q435" t="s">
        <v>122</v>
      </c>
      <c r="R435" t="s">
        <v>124</v>
      </c>
      <c r="S435" s="33" t="str">
        <f t="shared" si="30"/>
        <v>Normal</v>
      </c>
      <c r="T435" s="33" t="str">
        <f t="shared" si="31"/>
        <v>Low</v>
      </c>
      <c r="U435" s="33" t="str">
        <f t="shared" si="32"/>
        <v>Night</v>
      </c>
      <c r="V435" s="33" t="str">
        <f t="shared" si="33"/>
        <v>Cold (20-30%)</v>
      </c>
      <c r="W435" s="33" t="str">
        <f t="shared" si="34"/>
        <v>Normal</v>
      </c>
    </row>
    <row r="436" spans="1:23" ht="17.25" thickBot="1">
      <c r="A436" s="112">
        <v>435</v>
      </c>
      <c r="B436" s="7">
        <v>40563</v>
      </c>
      <c r="C436" s="6">
        <v>1</v>
      </c>
      <c r="D436" s="6">
        <v>0</v>
      </c>
      <c r="E436" s="6">
        <v>1</v>
      </c>
      <c r="F436" s="6">
        <v>3</v>
      </c>
      <c r="G436" s="9" t="b">
        <v>0</v>
      </c>
      <c r="H436" s="6">
        <v>4</v>
      </c>
      <c r="I436" s="6">
        <v>1</v>
      </c>
      <c r="J436" s="6">
        <v>0.26</v>
      </c>
      <c r="K436">
        <v>0.2576</v>
      </c>
      <c r="L436">
        <v>0.56000000000000005</v>
      </c>
      <c r="M436">
        <v>0.16420000000000001</v>
      </c>
      <c r="N436">
        <v>0</v>
      </c>
      <c r="O436">
        <v>1</v>
      </c>
      <c r="P436">
        <v>1</v>
      </c>
      <c r="Q436" t="s">
        <v>122</v>
      </c>
      <c r="R436" t="s">
        <v>124</v>
      </c>
      <c r="S436" s="33" t="str">
        <f t="shared" si="30"/>
        <v>Normal</v>
      </c>
      <c r="T436" s="33" t="str">
        <f t="shared" si="31"/>
        <v>Low</v>
      </c>
      <c r="U436" s="33" t="str">
        <f t="shared" si="32"/>
        <v>Night</v>
      </c>
      <c r="V436" s="33" t="str">
        <f t="shared" si="33"/>
        <v>Cold (20-30%)</v>
      </c>
      <c r="W436" s="33" t="str">
        <f t="shared" si="34"/>
        <v>Normal</v>
      </c>
    </row>
    <row r="437" spans="1:23" ht="17.25" thickBot="1">
      <c r="A437" s="112">
        <v>436</v>
      </c>
      <c r="B437" s="7">
        <v>40563</v>
      </c>
      <c r="C437" s="6">
        <v>1</v>
      </c>
      <c r="D437" s="6">
        <v>0</v>
      </c>
      <c r="E437" s="6">
        <v>1</v>
      </c>
      <c r="F437" s="6">
        <v>4</v>
      </c>
      <c r="G437" s="9" t="b">
        <v>0</v>
      </c>
      <c r="H437" s="6">
        <v>4</v>
      </c>
      <c r="I437" s="6">
        <v>1</v>
      </c>
      <c r="J437" s="6">
        <v>0.26</v>
      </c>
      <c r="K437">
        <v>0.2576</v>
      </c>
      <c r="L437">
        <v>0.56000000000000005</v>
      </c>
      <c r="M437">
        <v>0.16420000000000001</v>
      </c>
      <c r="N437">
        <v>0</v>
      </c>
      <c r="O437">
        <v>1</v>
      </c>
      <c r="P437">
        <v>1</v>
      </c>
      <c r="Q437" t="s">
        <v>122</v>
      </c>
      <c r="R437" t="s">
        <v>124</v>
      </c>
      <c r="S437" s="33" t="str">
        <f t="shared" si="30"/>
        <v>Normal</v>
      </c>
      <c r="T437" s="33" t="str">
        <f t="shared" si="31"/>
        <v>Low</v>
      </c>
      <c r="U437" s="33" t="str">
        <f t="shared" si="32"/>
        <v>Night</v>
      </c>
      <c r="V437" s="33" t="str">
        <f t="shared" si="33"/>
        <v>Cold (20-30%)</v>
      </c>
      <c r="W437" s="33" t="str">
        <f t="shared" si="34"/>
        <v>Normal</v>
      </c>
    </row>
    <row r="438" spans="1:23" ht="17.25" thickBot="1">
      <c r="A438" s="112">
        <v>437</v>
      </c>
      <c r="B438" s="7">
        <v>40563</v>
      </c>
      <c r="C438" s="6">
        <v>1</v>
      </c>
      <c r="D438" s="6">
        <v>0</v>
      </c>
      <c r="E438" s="6">
        <v>1</v>
      </c>
      <c r="F438" s="6">
        <v>5</v>
      </c>
      <c r="G438" s="9" t="b">
        <v>0</v>
      </c>
      <c r="H438" s="6">
        <v>4</v>
      </c>
      <c r="I438" s="6">
        <v>1</v>
      </c>
      <c r="J438" s="6">
        <v>0.24</v>
      </c>
      <c r="K438">
        <v>0.2273</v>
      </c>
      <c r="L438">
        <v>0.6</v>
      </c>
      <c r="M438">
        <v>0.22389999999999999</v>
      </c>
      <c r="N438">
        <v>0</v>
      </c>
      <c r="O438">
        <v>6</v>
      </c>
      <c r="P438">
        <v>6</v>
      </c>
      <c r="Q438" t="s">
        <v>122</v>
      </c>
      <c r="R438" t="s">
        <v>124</v>
      </c>
      <c r="S438" s="33" t="str">
        <f t="shared" si="30"/>
        <v>Normal</v>
      </c>
      <c r="T438" s="33" t="str">
        <f t="shared" si="31"/>
        <v>Low</v>
      </c>
      <c r="U438" s="33" t="str">
        <f t="shared" si="32"/>
        <v>Night</v>
      </c>
      <c r="V438" s="33" t="str">
        <f t="shared" si="33"/>
        <v>Cold (20-30%)</v>
      </c>
      <c r="W438" s="33" t="str">
        <f t="shared" si="34"/>
        <v>Normal</v>
      </c>
    </row>
    <row r="439" spans="1:23" ht="17.25" thickBot="1">
      <c r="A439" s="112">
        <v>438</v>
      </c>
      <c r="B439" s="7">
        <v>40563</v>
      </c>
      <c r="C439" s="6">
        <v>1</v>
      </c>
      <c r="D439" s="6">
        <v>0</v>
      </c>
      <c r="E439" s="6">
        <v>1</v>
      </c>
      <c r="F439" s="6">
        <v>6</v>
      </c>
      <c r="G439" s="9" t="b">
        <v>0</v>
      </c>
      <c r="H439" s="6">
        <v>4</v>
      </c>
      <c r="I439" s="6">
        <v>1</v>
      </c>
      <c r="J439" s="6">
        <v>0.22</v>
      </c>
      <c r="K439">
        <v>0.21210000000000001</v>
      </c>
      <c r="L439">
        <v>0.6</v>
      </c>
      <c r="M439">
        <v>0.22389999999999999</v>
      </c>
      <c r="N439">
        <v>0</v>
      </c>
      <c r="O439">
        <v>35</v>
      </c>
      <c r="P439">
        <v>35</v>
      </c>
      <c r="Q439" t="s">
        <v>122</v>
      </c>
      <c r="R439" t="s">
        <v>124</v>
      </c>
      <c r="S439" s="33" t="str">
        <f t="shared" si="30"/>
        <v>Normal</v>
      </c>
      <c r="T439" s="33" t="str">
        <f t="shared" si="31"/>
        <v>Low</v>
      </c>
      <c r="U439" s="33" t="str">
        <f t="shared" si="32"/>
        <v>Morning</v>
      </c>
      <c r="V439" s="33" t="str">
        <f t="shared" si="33"/>
        <v>Cold (20-30%)</v>
      </c>
      <c r="W439" s="33" t="str">
        <f t="shared" si="34"/>
        <v>Normal</v>
      </c>
    </row>
    <row r="440" spans="1:23" ht="17.25" thickBot="1">
      <c r="A440" s="112">
        <v>439</v>
      </c>
      <c r="B440" s="7">
        <v>40563</v>
      </c>
      <c r="C440" s="6">
        <v>1</v>
      </c>
      <c r="D440" s="6">
        <v>0</v>
      </c>
      <c r="E440" s="6">
        <v>1</v>
      </c>
      <c r="F440" s="6">
        <v>7</v>
      </c>
      <c r="G440" s="9" t="b">
        <v>0</v>
      </c>
      <c r="H440" s="6">
        <v>4</v>
      </c>
      <c r="I440" s="6">
        <v>1</v>
      </c>
      <c r="J440" s="6">
        <v>0.22</v>
      </c>
      <c r="K440">
        <v>0.21210000000000001</v>
      </c>
      <c r="L440">
        <v>0.55000000000000004</v>
      </c>
      <c r="M440">
        <v>0.22389999999999999</v>
      </c>
      <c r="N440">
        <v>1</v>
      </c>
      <c r="O440">
        <v>100</v>
      </c>
      <c r="P440">
        <v>101</v>
      </c>
      <c r="Q440" t="s">
        <v>122</v>
      </c>
      <c r="R440" t="s">
        <v>124</v>
      </c>
      <c r="S440" s="33" t="str">
        <f t="shared" si="30"/>
        <v>Rush Hour</v>
      </c>
      <c r="T440" s="33" t="str">
        <f t="shared" si="31"/>
        <v>Medium</v>
      </c>
      <c r="U440" s="33" t="str">
        <f t="shared" si="32"/>
        <v>Morning</v>
      </c>
      <c r="V440" s="33" t="str">
        <f t="shared" si="33"/>
        <v>Cold (20-30%)</v>
      </c>
      <c r="W440" s="33" t="str">
        <f t="shared" si="34"/>
        <v>Normal</v>
      </c>
    </row>
    <row r="441" spans="1:23" ht="17.25" thickBot="1">
      <c r="A441" s="112">
        <v>440</v>
      </c>
      <c r="B441" s="7">
        <v>40563</v>
      </c>
      <c r="C441" s="6">
        <v>1</v>
      </c>
      <c r="D441" s="6">
        <v>0</v>
      </c>
      <c r="E441" s="6">
        <v>1</v>
      </c>
      <c r="F441" s="6">
        <v>8</v>
      </c>
      <c r="G441" s="9" t="b">
        <v>0</v>
      </c>
      <c r="H441" s="6">
        <v>4</v>
      </c>
      <c r="I441" s="6">
        <v>1</v>
      </c>
      <c r="J441" s="6">
        <v>0.22</v>
      </c>
      <c r="K441">
        <v>0.21210000000000001</v>
      </c>
      <c r="L441">
        <v>0.55000000000000004</v>
      </c>
      <c r="M441">
        <v>0.28360000000000002</v>
      </c>
      <c r="N441">
        <v>2</v>
      </c>
      <c r="O441">
        <v>247</v>
      </c>
      <c r="P441">
        <v>249</v>
      </c>
      <c r="Q441" t="s">
        <v>122</v>
      </c>
      <c r="R441" t="s">
        <v>124</v>
      </c>
      <c r="S441" s="33" t="str">
        <f t="shared" si="30"/>
        <v>Rush Hour</v>
      </c>
      <c r="T441" s="33" t="str">
        <f t="shared" si="31"/>
        <v>High</v>
      </c>
      <c r="U441" s="33" t="str">
        <f t="shared" si="32"/>
        <v>Morning</v>
      </c>
      <c r="V441" s="33" t="str">
        <f t="shared" si="33"/>
        <v>Cold (20-30%)</v>
      </c>
      <c r="W441" s="33" t="str">
        <f t="shared" si="34"/>
        <v>⬆ Spike</v>
      </c>
    </row>
    <row r="442" spans="1:23" ht="17.25" thickBot="1">
      <c r="A442" s="112">
        <v>441</v>
      </c>
      <c r="B442" s="7">
        <v>40563</v>
      </c>
      <c r="C442" s="6">
        <v>1</v>
      </c>
      <c r="D442" s="6">
        <v>0</v>
      </c>
      <c r="E442" s="6">
        <v>1</v>
      </c>
      <c r="F442" s="6">
        <v>9</v>
      </c>
      <c r="G442" s="9" t="b">
        <v>0</v>
      </c>
      <c r="H442" s="6">
        <v>4</v>
      </c>
      <c r="I442" s="6">
        <v>2</v>
      </c>
      <c r="J442" s="6">
        <v>0.24</v>
      </c>
      <c r="K442">
        <v>0.2273</v>
      </c>
      <c r="L442">
        <v>0.52</v>
      </c>
      <c r="M442">
        <v>0.22389999999999999</v>
      </c>
      <c r="N442">
        <v>3</v>
      </c>
      <c r="O442">
        <v>140</v>
      </c>
      <c r="P442">
        <v>143</v>
      </c>
      <c r="Q442" t="s">
        <v>122</v>
      </c>
      <c r="R442" t="s">
        <v>125</v>
      </c>
      <c r="S442" s="33" t="str">
        <f t="shared" si="30"/>
        <v>Rush Hour</v>
      </c>
      <c r="T442" s="33" t="str">
        <f t="shared" si="31"/>
        <v>Medium</v>
      </c>
      <c r="U442" s="33" t="str">
        <f t="shared" si="32"/>
        <v>Morning</v>
      </c>
      <c r="V442" s="33" t="str">
        <f t="shared" si="33"/>
        <v>Cold (20-30%)</v>
      </c>
      <c r="W442" s="33" t="str">
        <f t="shared" si="34"/>
        <v>Normal</v>
      </c>
    </row>
    <row r="443" spans="1:23" ht="17.25" thickBot="1">
      <c r="A443" s="112">
        <v>442</v>
      </c>
      <c r="B443" s="7">
        <v>40563</v>
      </c>
      <c r="C443" s="6">
        <v>1</v>
      </c>
      <c r="D443" s="6">
        <v>0</v>
      </c>
      <c r="E443" s="6">
        <v>1</v>
      </c>
      <c r="F443" s="6">
        <v>10</v>
      </c>
      <c r="G443" s="9" t="b">
        <v>0</v>
      </c>
      <c r="H443" s="6">
        <v>4</v>
      </c>
      <c r="I443" s="6">
        <v>1</v>
      </c>
      <c r="J443" s="6">
        <v>0.26</v>
      </c>
      <c r="K443">
        <v>0.2273</v>
      </c>
      <c r="L443">
        <v>0.48</v>
      </c>
      <c r="M443">
        <v>0.29849999999999999</v>
      </c>
      <c r="N443">
        <v>1</v>
      </c>
      <c r="O443">
        <v>56</v>
      </c>
      <c r="P443">
        <v>57</v>
      </c>
      <c r="Q443" t="s">
        <v>122</v>
      </c>
      <c r="R443" t="s">
        <v>124</v>
      </c>
      <c r="S443" s="33" t="str">
        <f t="shared" si="30"/>
        <v>Normal</v>
      </c>
      <c r="T443" s="33" t="str">
        <f t="shared" si="31"/>
        <v>Medium</v>
      </c>
      <c r="U443" s="33" t="str">
        <f t="shared" si="32"/>
        <v>Morning</v>
      </c>
      <c r="V443" s="33" t="str">
        <f t="shared" si="33"/>
        <v>Cold (20-30%)</v>
      </c>
      <c r="W443" s="33" t="str">
        <f t="shared" si="34"/>
        <v>Normal</v>
      </c>
    </row>
    <row r="444" spans="1:23" ht="17.25" thickBot="1">
      <c r="A444" s="112">
        <v>443</v>
      </c>
      <c r="B444" s="7">
        <v>40563</v>
      </c>
      <c r="C444" s="6">
        <v>1</v>
      </c>
      <c r="D444" s="6">
        <v>0</v>
      </c>
      <c r="E444" s="6">
        <v>1</v>
      </c>
      <c r="F444" s="6">
        <v>11</v>
      </c>
      <c r="G444" s="9" t="b">
        <v>0</v>
      </c>
      <c r="H444" s="6">
        <v>4</v>
      </c>
      <c r="I444" s="6">
        <v>2</v>
      </c>
      <c r="J444" s="6">
        <v>0.28000000000000003</v>
      </c>
      <c r="K444">
        <v>0.2727</v>
      </c>
      <c r="L444">
        <v>0.45</v>
      </c>
      <c r="M444">
        <v>0.16420000000000001</v>
      </c>
      <c r="N444">
        <v>5</v>
      </c>
      <c r="O444">
        <v>63</v>
      </c>
      <c r="P444">
        <v>68</v>
      </c>
      <c r="Q444" t="s">
        <v>122</v>
      </c>
      <c r="R444" t="s">
        <v>125</v>
      </c>
      <c r="S444" s="33" t="str">
        <f t="shared" si="30"/>
        <v>Normal</v>
      </c>
      <c r="T444" s="33" t="str">
        <f t="shared" si="31"/>
        <v>Medium</v>
      </c>
      <c r="U444" s="33" t="str">
        <f t="shared" si="32"/>
        <v>Morning</v>
      </c>
      <c r="V444" s="33" t="str">
        <f t="shared" si="33"/>
        <v>Cold (20-30%)</v>
      </c>
      <c r="W444" s="33" t="str">
        <f t="shared" si="34"/>
        <v>Normal</v>
      </c>
    </row>
    <row r="445" spans="1:23" ht="17.25" thickBot="1">
      <c r="A445" s="112">
        <v>444</v>
      </c>
      <c r="B445" s="7">
        <v>40563</v>
      </c>
      <c r="C445" s="6">
        <v>1</v>
      </c>
      <c r="D445" s="6">
        <v>0</v>
      </c>
      <c r="E445" s="6">
        <v>1</v>
      </c>
      <c r="F445" s="6">
        <v>12</v>
      </c>
      <c r="G445" s="9" t="b">
        <v>0</v>
      </c>
      <c r="H445" s="6">
        <v>4</v>
      </c>
      <c r="I445" s="6">
        <v>2</v>
      </c>
      <c r="J445" s="6">
        <v>0.3</v>
      </c>
      <c r="K445">
        <v>0.33329999999999999</v>
      </c>
      <c r="L445">
        <v>0.42</v>
      </c>
      <c r="M445">
        <v>0</v>
      </c>
      <c r="N445">
        <v>7</v>
      </c>
      <c r="O445">
        <v>77</v>
      </c>
      <c r="P445">
        <v>84</v>
      </c>
      <c r="Q445" t="s">
        <v>122</v>
      </c>
      <c r="R445" t="s">
        <v>125</v>
      </c>
      <c r="S445" s="33" t="str">
        <f t="shared" si="30"/>
        <v>Normal</v>
      </c>
      <c r="T445" s="33" t="str">
        <f t="shared" si="31"/>
        <v>Medium</v>
      </c>
      <c r="U445" s="33" t="str">
        <f t="shared" si="32"/>
        <v>Afternoon</v>
      </c>
      <c r="V445" s="33" t="str">
        <f t="shared" si="33"/>
        <v>Mild (30-40%)</v>
      </c>
      <c r="W445" s="33" t="str">
        <f t="shared" si="34"/>
        <v>Normal</v>
      </c>
    </row>
    <row r="446" spans="1:23" ht="17.25" thickBot="1">
      <c r="A446" s="112">
        <v>445</v>
      </c>
      <c r="B446" s="7">
        <v>40563</v>
      </c>
      <c r="C446" s="6">
        <v>1</v>
      </c>
      <c r="D446" s="6">
        <v>0</v>
      </c>
      <c r="E446" s="6">
        <v>1</v>
      </c>
      <c r="F446" s="6">
        <v>13</v>
      </c>
      <c r="G446" s="9" t="b">
        <v>0</v>
      </c>
      <c r="H446" s="6">
        <v>4</v>
      </c>
      <c r="I446" s="6">
        <v>2</v>
      </c>
      <c r="J446" s="6">
        <v>0.28000000000000003</v>
      </c>
      <c r="K446">
        <v>0.28789999999999999</v>
      </c>
      <c r="L446">
        <v>0.45</v>
      </c>
      <c r="M446">
        <v>0.1045</v>
      </c>
      <c r="N446">
        <v>12</v>
      </c>
      <c r="O446">
        <v>86</v>
      </c>
      <c r="P446">
        <v>98</v>
      </c>
      <c r="Q446" t="s">
        <v>122</v>
      </c>
      <c r="R446" t="s">
        <v>125</v>
      </c>
      <c r="S446" s="33" t="str">
        <f t="shared" si="30"/>
        <v>Normal</v>
      </c>
      <c r="T446" s="33" t="str">
        <f t="shared" si="31"/>
        <v>Medium</v>
      </c>
      <c r="U446" s="33" t="str">
        <f t="shared" si="32"/>
        <v>Afternoon</v>
      </c>
      <c r="V446" s="33" t="str">
        <f t="shared" si="33"/>
        <v>Cold (20-30%)</v>
      </c>
      <c r="W446" s="33" t="str">
        <f t="shared" si="34"/>
        <v>Normal</v>
      </c>
    </row>
    <row r="447" spans="1:23" ht="17.25" thickBot="1">
      <c r="A447" s="112">
        <v>446</v>
      </c>
      <c r="B447" s="7">
        <v>40563</v>
      </c>
      <c r="C447" s="6">
        <v>1</v>
      </c>
      <c r="D447" s="6">
        <v>0</v>
      </c>
      <c r="E447" s="6">
        <v>1</v>
      </c>
      <c r="F447" s="6">
        <v>14</v>
      </c>
      <c r="G447" s="9" t="b">
        <v>0</v>
      </c>
      <c r="H447" s="6">
        <v>4</v>
      </c>
      <c r="I447" s="6">
        <v>2</v>
      </c>
      <c r="J447" s="6">
        <v>0.3</v>
      </c>
      <c r="K447">
        <v>0.30299999999999999</v>
      </c>
      <c r="L447">
        <v>0.45</v>
      </c>
      <c r="M447">
        <v>0.1343</v>
      </c>
      <c r="N447">
        <v>6</v>
      </c>
      <c r="O447">
        <v>75</v>
      </c>
      <c r="P447">
        <v>81</v>
      </c>
      <c r="Q447" t="s">
        <v>122</v>
      </c>
      <c r="R447" t="s">
        <v>125</v>
      </c>
      <c r="S447" s="33" t="str">
        <f t="shared" si="30"/>
        <v>Normal</v>
      </c>
      <c r="T447" s="33" t="str">
        <f t="shared" si="31"/>
        <v>Medium</v>
      </c>
      <c r="U447" s="33" t="str">
        <f t="shared" si="32"/>
        <v>Afternoon</v>
      </c>
      <c r="V447" s="33" t="str">
        <f t="shared" si="33"/>
        <v>Mild (30-40%)</v>
      </c>
      <c r="W447" s="33" t="str">
        <f t="shared" si="34"/>
        <v>Normal</v>
      </c>
    </row>
    <row r="448" spans="1:23" ht="17.25" thickBot="1">
      <c r="A448" s="112">
        <v>447</v>
      </c>
      <c r="B448" s="7">
        <v>40563</v>
      </c>
      <c r="C448" s="6">
        <v>1</v>
      </c>
      <c r="D448" s="6">
        <v>0</v>
      </c>
      <c r="E448" s="6">
        <v>1</v>
      </c>
      <c r="F448" s="6">
        <v>15</v>
      </c>
      <c r="G448" s="9" t="b">
        <v>0</v>
      </c>
      <c r="H448" s="6">
        <v>4</v>
      </c>
      <c r="I448" s="6">
        <v>2</v>
      </c>
      <c r="J448" s="6">
        <v>0.32</v>
      </c>
      <c r="K448">
        <v>0.31819999999999998</v>
      </c>
      <c r="L448">
        <v>0.45</v>
      </c>
      <c r="M448">
        <v>0.19400000000000001</v>
      </c>
      <c r="N448">
        <v>8</v>
      </c>
      <c r="O448">
        <v>62</v>
      </c>
      <c r="P448">
        <v>70</v>
      </c>
      <c r="Q448" t="s">
        <v>122</v>
      </c>
      <c r="R448" t="s">
        <v>125</v>
      </c>
      <c r="S448" s="33" t="str">
        <f t="shared" si="30"/>
        <v>Normal</v>
      </c>
      <c r="T448" s="33" t="str">
        <f t="shared" si="31"/>
        <v>Medium</v>
      </c>
      <c r="U448" s="33" t="str">
        <f t="shared" si="32"/>
        <v>Afternoon</v>
      </c>
      <c r="V448" s="33" t="str">
        <f t="shared" si="33"/>
        <v>Mild (30-40%)</v>
      </c>
      <c r="W448" s="33" t="str">
        <f t="shared" si="34"/>
        <v>Normal</v>
      </c>
    </row>
    <row r="449" spans="1:23" ht="17.25" thickBot="1">
      <c r="A449" s="112">
        <v>448</v>
      </c>
      <c r="B449" s="7">
        <v>40563</v>
      </c>
      <c r="C449" s="6">
        <v>1</v>
      </c>
      <c r="D449" s="6">
        <v>0</v>
      </c>
      <c r="E449" s="6">
        <v>1</v>
      </c>
      <c r="F449" s="6">
        <v>16</v>
      </c>
      <c r="G449" s="9" t="b">
        <v>0</v>
      </c>
      <c r="H449" s="6">
        <v>4</v>
      </c>
      <c r="I449" s="6">
        <v>2</v>
      </c>
      <c r="J449" s="6">
        <v>0.3</v>
      </c>
      <c r="K449">
        <v>0.30299999999999999</v>
      </c>
      <c r="L449">
        <v>0.49</v>
      </c>
      <c r="M449">
        <v>0.1343</v>
      </c>
      <c r="N449">
        <v>8</v>
      </c>
      <c r="O449">
        <v>83</v>
      </c>
      <c r="P449">
        <v>91</v>
      </c>
      <c r="Q449" t="s">
        <v>122</v>
      </c>
      <c r="R449" t="s">
        <v>125</v>
      </c>
      <c r="S449" s="33" t="str">
        <f t="shared" si="30"/>
        <v>Normal</v>
      </c>
      <c r="T449" s="33" t="str">
        <f t="shared" si="31"/>
        <v>Medium</v>
      </c>
      <c r="U449" s="33" t="str">
        <f t="shared" si="32"/>
        <v>Afternoon</v>
      </c>
      <c r="V449" s="33" t="str">
        <f t="shared" si="33"/>
        <v>Mild (30-40%)</v>
      </c>
      <c r="W449" s="33" t="str">
        <f t="shared" si="34"/>
        <v>Normal</v>
      </c>
    </row>
    <row r="450" spans="1:23" ht="17.25" thickBot="1">
      <c r="A450" s="112">
        <v>449</v>
      </c>
      <c r="B450" s="7">
        <v>40563</v>
      </c>
      <c r="C450" s="6">
        <v>1</v>
      </c>
      <c r="D450" s="6">
        <v>0</v>
      </c>
      <c r="E450" s="6">
        <v>1</v>
      </c>
      <c r="F450" s="6">
        <v>17</v>
      </c>
      <c r="G450" s="9" t="b">
        <v>0</v>
      </c>
      <c r="H450" s="6">
        <v>4</v>
      </c>
      <c r="I450" s="6">
        <v>2</v>
      </c>
      <c r="J450" s="6">
        <v>0.3</v>
      </c>
      <c r="K450">
        <v>0.31819999999999998</v>
      </c>
      <c r="L450">
        <v>0.49</v>
      </c>
      <c r="M450">
        <v>0.1045</v>
      </c>
      <c r="N450">
        <v>8</v>
      </c>
      <c r="O450">
        <v>207</v>
      </c>
      <c r="P450">
        <v>215</v>
      </c>
      <c r="Q450" t="s">
        <v>122</v>
      </c>
      <c r="R450" t="s">
        <v>125</v>
      </c>
      <c r="S450" s="33" t="str">
        <f t="shared" si="30"/>
        <v>Rush Hour</v>
      </c>
      <c r="T450" s="33" t="str">
        <f t="shared" si="31"/>
        <v>High</v>
      </c>
      <c r="U450" s="33" t="str">
        <f t="shared" si="32"/>
        <v>Afternoon</v>
      </c>
      <c r="V450" s="33" t="str">
        <f t="shared" si="33"/>
        <v>Mild (30-40%)</v>
      </c>
      <c r="W450" s="33" t="str">
        <f t="shared" si="34"/>
        <v>⬆ Spike</v>
      </c>
    </row>
    <row r="451" spans="1:23" ht="17.25" thickBot="1">
      <c r="A451" s="112">
        <v>450</v>
      </c>
      <c r="B451" s="7">
        <v>40563</v>
      </c>
      <c r="C451" s="6">
        <v>1</v>
      </c>
      <c r="D451" s="6">
        <v>0</v>
      </c>
      <c r="E451" s="6">
        <v>1</v>
      </c>
      <c r="F451" s="6">
        <v>18</v>
      </c>
      <c r="G451" s="9" t="b">
        <v>0</v>
      </c>
      <c r="H451" s="6">
        <v>4</v>
      </c>
      <c r="I451" s="6">
        <v>2</v>
      </c>
      <c r="J451" s="6">
        <v>0.26</v>
      </c>
      <c r="K451">
        <v>0.2576</v>
      </c>
      <c r="L451">
        <v>0.56000000000000005</v>
      </c>
      <c r="M451">
        <v>0.19400000000000001</v>
      </c>
      <c r="N451">
        <v>1</v>
      </c>
      <c r="O451">
        <v>184</v>
      </c>
      <c r="P451">
        <v>185</v>
      </c>
      <c r="Q451" t="s">
        <v>122</v>
      </c>
      <c r="R451" t="s">
        <v>125</v>
      </c>
      <c r="S451" s="33" t="str">
        <f t="shared" ref="S451:S514" si="35">IF(OR(AND(F451&gt;=7,F451&lt;=9),AND(F451&gt;=17,F451&lt;=19)),"Rush Hour","Normal")</f>
        <v>Rush Hour</v>
      </c>
      <c r="T451" s="33" t="str">
        <f t="shared" ref="T451:T514" si="36">IF(P451&gt;150,"High",IF(P451&gt;50,"Medium","Low"))</f>
        <v>High</v>
      </c>
      <c r="U451" s="33" t="str">
        <f t="shared" ref="U451:U514" si="37">IF(F451&lt;6,"Night", IF(F451&lt;12,"Morning", IF(F451&lt;18,"Afternoon","Evening")))</f>
        <v>Evening</v>
      </c>
      <c r="V451" s="33" t="str">
        <f t="shared" ref="V451:V514" si="38">IF(J451&lt;0.1,"Freezing (0-10%)",
 IF(J451&lt;0.2,"Very Cold (10-20%)",
 IF(J451&lt;0.3,"Cold (20-30%)",
 IF(J451&lt;0.4,"Mild (30-40%)",
 IF(J451&lt;0.5,"Warm (40-50%)",
 "Hot (50%+)")))))</f>
        <v>Cold (20-30%)</v>
      </c>
      <c r="W451" s="33" t="str">
        <f t="shared" ref="W451:W514" si="39">IF(ABS(P451-AVERAGE($P$2:$P$1001))&gt;2*STDEV($P$2:$P$1001),IF(P451&gt;AVERAGE($P$2:$P$1001),"⬆ Spike","⬇ Drop"),  "Normal")</f>
        <v>⬆ Spike</v>
      </c>
    </row>
    <row r="452" spans="1:23" ht="17.25" thickBot="1">
      <c r="A452" s="112">
        <v>451</v>
      </c>
      <c r="B452" s="7">
        <v>40563</v>
      </c>
      <c r="C452" s="6">
        <v>1</v>
      </c>
      <c r="D452" s="6">
        <v>0</v>
      </c>
      <c r="E452" s="6">
        <v>1</v>
      </c>
      <c r="F452" s="6">
        <v>19</v>
      </c>
      <c r="G452" s="9" t="b">
        <v>0</v>
      </c>
      <c r="H452" s="6">
        <v>4</v>
      </c>
      <c r="I452" s="6">
        <v>1</v>
      </c>
      <c r="J452" s="6">
        <v>0.26</v>
      </c>
      <c r="K452">
        <v>0.2273</v>
      </c>
      <c r="L452">
        <v>0.56000000000000005</v>
      </c>
      <c r="M452">
        <v>0.32840000000000003</v>
      </c>
      <c r="N452">
        <v>6</v>
      </c>
      <c r="O452">
        <v>146</v>
      </c>
      <c r="P452">
        <v>152</v>
      </c>
      <c r="Q452" t="s">
        <v>122</v>
      </c>
      <c r="R452" t="s">
        <v>124</v>
      </c>
      <c r="S452" s="33" t="str">
        <f t="shared" si="35"/>
        <v>Rush Hour</v>
      </c>
      <c r="T452" s="33" t="str">
        <f t="shared" si="36"/>
        <v>High</v>
      </c>
      <c r="U452" s="33" t="str">
        <f t="shared" si="37"/>
        <v>Evening</v>
      </c>
      <c r="V452" s="33" t="str">
        <f t="shared" si="38"/>
        <v>Cold (20-30%)</v>
      </c>
      <c r="W452" s="33" t="str">
        <f t="shared" si="39"/>
        <v>Normal</v>
      </c>
    </row>
    <row r="453" spans="1:23" ht="17.25" thickBot="1">
      <c r="A453" s="112">
        <v>452</v>
      </c>
      <c r="B453" s="7">
        <v>40563</v>
      </c>
      <c r="C453" s="6">
        <v>1</v>
      </c>
      <c r="D453" s="6">
        <v>0</v>
      </c>
      <c r="E453" s="6">
        <v>1</v>
      </c>
      <c r="F453" s="6">
        <v>20</v>
      </c>
      <c r="G453" s="9" t="b">
        <v>0</v>
      </c>
      <c r="H453" s="6">
        <v>4</v>
      </c>
      <c r="I453" s="6">
        <v>2</v>
      </c>
      <c r="J453" s="6">
        <v>0.26</v>
      </c>
      <c r="K453">
        <v>0.2424</v>
      </c>
      <c r="L453">
        <v>0.6</v>
      </c>
      <c r="M453">
        <v>0.28360000000000002</v>
      </c>
      <c r="N453">
        <v>2</v>
      </c>
      <c r="O453">
        <v>124</v>
      </c>
      <c r="P453">
        <v>126</v>
      </c>
      <c r="Q453" t="s">
        <v>122</v>
      </c>
      <c r="R453" t="s">
        <v>125</v>
      </c>
      <c r="S453" s="33" t="str">
        <f t="shared" si="35"/>
        <v>Normal</v>
      </c>
      <c r="T453" s="33" t="str">
        <f t="shared" si="36"/>
        <v>Medium</v>
      </c>
      <c r="U453" s="33" t="str">
        <f t="shared" si="37"/>
        <v>Evening</v>
      </c>
      <c r="V453" s="33" t="str">
        <f t="shared" si="38"/>
        <v>Cold (20-30%)</v>
      </c>
      <c r="W453" s="33" t="str">
        <f t="shared" si="39"/>
        <v>Normal</v>
      </c>
    </row>
    <row r="454" spans="1:23" ht="17.25" thickBot="1">
      <c r="A454" s="112">
        <v>453</v>
      </c>
      <c r="B454" s="7">
        <v>40563</v>
      </c>
      <c r="C454" s="6">
        <v>1</v>
      </c>
      <c r="D454" s="6">
        <v>0</v>
      </c>
      <c r="E454" s="6">
        <v>1</v>
      </c>
      <c r="F454" s="6">
        <v>21</v>
      </c>
      <c r="G454" s="9" t="b">
        <v>0</v>
      </c>
      <c r="H454" s="6">
        <v>4</v>
      </c>
      <c r="I454" s="6">
        <v>2</v>
      </c>
      <c r="J454" s="6">
        <v>0.24</v>
      </c>
      <c r="K454">
        <v>0.2273</v>
      </c>
      <c r="L454">
        <v>0.6</v>
      </c>
      <c r="M454">
        <v>0.25369999999999998</v>
      </c>
      <c r="N454">
        <v>3</v>
      </c>
      <c r="O454">
        <v>54</v>
      </c>
      <c r="P454">
        <v>57</v>
      </c>
      <c r="Q454" t="s">
        <v>122</v>
      </c>
      <c r="R454" t="s">
        <v>125</v>
      </c>
      <c r="S454" s="33" t="str">
        <f t="shared" si="35"/>
        <v>Normal</v>
      </c>
      <c r="T454" s="33" t="str">
        <f t="shared" si="36"/>
        <v>Medium</v>
      </c>
      <c r="U454" s="33" t="str">
        <f t="shared" si="37"/>
        <v>Evening</v>
      </c>
      <c r="V454" s="33" t="str">
        <f t="shared" si="38"/>
        <v>Cold (20-30%)</v>
      </c>
      <c r="W454" s="33" t="str">
        <f t="shared" si="39"/>
        <v>Normal</v>
      </c>
    </row>
    <row r="455" spans="1:23" ht="17.25" thickBot="1">
      <c r="A455" s="112">
        <v>454</v>
      </c>
      <c r="B455" s="7">
        <v>40563</v>
      </c>
      <c r="C455" s="6">
        <v>1</v>
      </c>
      <c r="D455" s="6">
        <v>0</v>
      </c>
      <c r="E455" s="6">
        <v>1</v>
      </c>
      <c r="F455" s="6">
        <v>22</v>
      </c>
      <c r="G455" s="9" t="b">
        <v>0</v>
      </c>
      <c r="H455" s="6">
        <v>4</v>
      </c>
      <c r="I455" s="6">
        <v>2</v>
      </c>
      <c r="J455" s="6">
        <v>0.24</v>
      </c>
      <c r="K455">
        <v>0.21210000000000001</v>
      </c>
      <c r="L455">
        <v>0.65</v>
      </c>
      <c r="M455">
        <v>0.28360000000000002</v>
      </c>
      <c r="N455">
        <v>0</v>
      </c>
      <c r="O455">
        <v>56</v>
      </c>
      <c r="P455">
        <v>56</v>
      </c>
      <c r="Q455" t="s">
        <v>122</v>
      </c>
      <c r="R455" t="s">
        <v>125</v>
      </c>
      <c r="S455" s="33" t="str">
        <f t="shared" si="35"/>
        <v>Normal</v>
      </c>
      <c r="T455" s="33" t="str">
        <f t="shared" si="36"/>
        <v>Medium</v>
      </c>
      <c r="U455" s="33" t="str">
        <f t="shared" si="37"/>
        <v>Evening</v>
      </c>
      <c r="V455" s="33" t="str">
        <f t="shared" si="38"/>
        <v>Cold (20-30%)</v>
      </c>
      <c r="W455" s="33" t="str">
        <f t="shared" si="39"/>
        <v>Normal</v>
      </c>
    </row>
    <row r="456" spans="1:23" ht="17.25" thickBot="1">
      <c r="A456" s="112">
        <v>455</v>
      </c>
      <c r="B456" s="7">
        <v>40563</v>
      </c>
      <c r="C456" s="6">
        <v>1</v>
      </c>
      <c r="D456" s="6">
        <v>0</v>
      </c>
      <c r="E456" s="6">
        <v>1</v>
      </c>
      <c r="F456" s="6">
        <v>23</v>
      </c>
      <c r="G456" s="9" t="b">
        <v>0</v>
      </c>
      <c r="H456" s="6">
        <v>4</v>
      </c>
      <c r="I456" s="6">
        <v>2</v>
      </c>
      <c r="J456" s="6">
        <v>0.24</v>
      </c>
      <c r="K456">
        <v>0.21210000000000001</v>
      </c>
      <c r="L456">
        <v>0.65</v>
      </c>
      <c r="M456">
        <v>0.32840000000000003</v>
      </c>
      <c r="N456">
        <v>3</v>
      </c>
      <c r="O456">
        <v>28</v>
      </c>
      <c r="P456">
        <v>31</v>
      </c>
      <c r="Q456" t="s">
        <v>122</v>
      </c>
      <c r="R456" t="s">
        <v>125</v>
      </c>
      <c r="S456" s="33" t="str">
        <f t="shared" si="35"/>
        <v>Normal</v>
      </c>
      <c r="T456" s="33" t="str">
        <f t="shared" si="36"/>
        <v>Low</v>
      </c>
      <c r="U456" s="33" t="str">
        <f t="shared" si="37"/>
        <v>Evening</v>
      </c>
      <c r="V456" s="33" t="str">
        <f t="shared" si="38"/>
        <v>Cold (20-30%)</v>
      </c>
      <c r="W456" s="33" t="str">
        <f t="shared" si="39"/>
        <v>Normal</v>
      </c>
    </row>
    <row r="457" spans="1:23" ht="17.25" thickBot="1">
      <c r="A457" s="112">
        <v>456</v>
      </c>
      <c r="B457" s="7">
        <v>40564</v>
      </c>
      <c r="C457" s="6">
        <v>1</v>
      </c>
      <c r="D457" s="6">
        <v>0</v>
      </c>
      <c r="E457" s="6">
        <v>1</v>
      </c>
      <c r="F457" s="6">
        <v>0</v>
      </c>
      <c r="G457" s="9" t="b">
        <v>0</v>
      </c>
      <c r="H457" s="6">
        <v>5</v>
      </c>
      <c r="I457" s="6">
        <v>2</v>
      </c>
      <c r="J457" s="6">
        <v>0.24</v>
      </c>
      <c r="K457">
        <v>0.2273</v>
      </c>
      <c r="L457">
        <v>0.7</v>
      </c>
      <c r="M457">
        <v>0.25369999999999998</v>
      </c>
      <c r="N457">
        <v>1</v>
      </c>
      <c r="O457">
        <v>20</v>
      </c>
      <c r="P457">
        <v>21</v>
      </c>
      <c r="Q457" t="s">
        <v>30</v>
      </c>
      <c r="R457" t="s">
        <v>125</v>
      </c>
      <c r="S457" s="33" t="str">
        <f t="shared" si="35"/>
        <v>Normal</v>
      </c>
      <c r="T457" s="33" t="str">
        <f t="shared" si="36"/>
        <v>Low</v>
      </c>
      <c r="U457" s="33" t="str">
        <f t="shared" si="37"/>
        <v>Night</v>
      </c>
      <c r="V457" s="33" t="str">
        <f t="shared" si="38"/>
        <v>Cold (20-30%)</v>
      </c>
      <c r="W457" s="33" t="str">
        <f t="shared" si="39"/>
        <v>Normal</v>
      </c>
    </row>
    <row r="458" spans="1:23" ht="17.25" thickBot="1">
      <c r="A458" s="112">
        <v>457</v>
      </c>
      <c r="B458" s="7">
        <v>40564</v>
      </c>
      <c r="C458" s="6">
        <v>1</v>
      </c>
      <c r="D458" s="6">
        <v>0</v>
      </c>
      <c r="E458" s="6">
        <v>1</v>
      </c>
      <c r="F458" s="6">
        <v>1</v>
      </c>
      <c r="G458" s="9" t="b">
        <v>0</v>
      </c>
      <c r="H458" s="6">
        <v>5</v>
      </c>
      <c r="I458" s="6">
        <v>2</v>
      </c>
      <c r="J458" s="6">
        <v>0.24</v>
      </c>
      <c r="K458">
        <v>0.2273</v>
      </c>
      <c r="L458">
        <v>0.7</v>
      </c>
      <c r="M458">
        <v>0.25369999999999998</v>
      </c>
      <c r="N458">
        <v>0</v>
      </c>
      <c r="O458">
        <v>6</v>
      </c>
      <c r="P458">
        <v>6</v>
      </c>
      <c r="Q458" t="s">
        <v>30</v>
      </c>
      <c r="R458" t="s">
        <v>125</v>
      </c>
      <c r="S458" s="33" t="str">
        <f t="shared" si="35"/>
        <v>Normal</v>
      </c>
      <c r="T458" s="33" t="str">
        <f t="shared" si="36"/>
        <v>Low</v>
      </c>
      <c r="U458" s="33" t="str">
        <f t="shared" si="37"/>
        <v>Night</v>
      </c>
      <c r="V458" s="33" t="str">
        <f t="shared" si="38"/>
        <v>Cold (20-30%)</v>
      </c>
      <c r="W458" s="33" t="str">
        <f t="shared" si="39"/>
        <v>Normal</v>
      </c>
    </row>
    <row r="459" spans="1:23" ht="17.25" thickBot="1">
      <c r="A459" s="112">
        <v>458</v>
      </c>
      <c r="B459" s="7">
        <v>40564</v>
      </c>
      <c r="C459" s="6">
        <v>1</v>
      </c>
      <c r="D459" s="6">
        <v>0</v>
      </c>
      <c r="E459" s="6">
        <v>1</v>
      </c>
      <c r="F459" s="6">
        <v>2</v>
      </c>
      <c r="G459" s="9" t="b">
        <v>0</v>
      </c>
      <c r="H459" s="6">
        <v>5</v>
      </c>
      <c r="I459" s="6">
        <v>3</v>
      </c>
      <c r="J459" s="6">
        <v>0.24</v>
      </c>
      <c r="K459">
        <v>0.2424</v>
      </c>
      <c r="L459">
        <v>0.75</v>
      </c>
      <c r="M459">
        <v>0.16420000000000001</v>
      </c>
      <c r="N459">
        <v>0</v>
      </c>
      <c r="O459">
        <v>2</v>
      </c>
      <c r="P459">
        <v>2</v>
      </c>
      <c r="Q459" t="s">
        <v>30</v>
      </c>
      <c r="R459" t="s">
        <v>24</v>
      </c>
      <c r="S459" s="33" t="str">
        <f t="shared" si="35"/>
        <v>Normal</v>
      </c>
      <c r="T459" s="33" t="str">
        <f t="shared" si="36"/>
        <v>Low</v>
      </c>
      <c r="U459" s="33" t="str">
        <f t="shared" si="37"/>
        <v>Night</v>
      </c>
      <c r="V459" s="33" t="str">
        <f t="shared" si="38"/>
        <v>Cold (20-30%)</v>
      </c>
      <c r="W459" s="33" t="str">
        <f t="shared" si="39"/>
        <v>Normal</v>
      </c>
    </row>
    <row r="460" spans="1:23" ht="17.25" thickBot="1">
      <c r="A460" s="112">
        <v>459</v>
      </c>
      <c r="B460" s="7">
        <v>40564</v>
      </c>
      <c r="C460" s="6">
        <v>1</v>
      </c>
      <c r="D460" s="6">
        <v>0</v>
      </c>
      <c r="E460" s="6">
        <v>1</v>
      </c>
      <c r="F460" s="6">
        <v>3</v>
      </c>
      <c r="G460" s="9" t="b">
        <v>0</v>
      </c>
      <c r="H460" s="6">
        <v>5</v>
      </c>
      <c r="I460" s="6">
        <v>3</v>
      </c>
      <c r="J460" s="6">
        <v>0.22</v>
      </c>
      <c r="K460">
        <v>0.21210000000000001</v>
      </c>
      <c r="L460">
        <v>0.8</v>
      </c>
      <c r="M460">
        <v>0.29849999999999999</v>
      </c>
      <c r="N460">
        <v>0</v>
      </c>
      <c r="O460">
        <v>1</v>
      </c>
      <c r="P460">
        <v>1</v>
      </c>
      <c r="Q460" t="s">
        <v>30</v>
      </c>
      <c r="R460" t="s">
        <v>24</v>
      </c>
      <c r="S460" s="33" t="str">
        <f t="shared" si="35"/>
        <v>Normal</v>
      </c>
      <c r="T460" s="33" t="str">
        <f t="shared" si="36"/>
        <v>Low</v>
      </c>
      <c r="U460" s="33" t="str">
        <f t="shared" si="37"/>
        <v>Night</v>
      </c>
      <c r="V460" s="33" t="str">
        <f t="shared" si="38"/>
        <v>Cold (20-30%)</v>
      </c>
      <c r="W460" s="33" t="str">
        <f t="shared" si="39"/>
        <v>Normal</v>
      </c>
    </row>
    <row r="461" spans="1:23" ht="17.25" thickBot="1">
      <c r="A461" s="112">
        <v>460</v>
      </c>
      <c r="B461" s="7">
        <v>40564</v>
      </c>
      <c r="C461" s="6">
        <v>1</v>
      </c>
      <c r="D461" s="6">
        <v>0</v>
      </c>
      <c r="E461" s="6">
        <v>1</v>
      </c>
      <c r="F461" s="6">
        <v>4</v>
      </c>
      <c r="G461" s="9" t="b">
        <v>0</v>
      </c>
      <c r="H461" s="6">
        <v>5</v>
      </c>
      <c r="I461" s="6">
        <v>2</v>
      </c>
      <c r="J461" s="6">
        <v>0.22</v>
      </c>
      <c r="K461">
        <v>0.2576</v>
      </c>
      <c r="L461">
        <v>0.87</v>
      </c>
      <c r="M461">
        <v>8.9599999999999999E-2</v>
      </c>
      <c r="N461">
        <v>0</v>
      </c>
      <c r="O461">
        <v>1</v>
      </c>
      <c r="P461">
        <v>1</v>
      </c>
      <c r="Q461" t="s">
        <v>30</v>
      </c>
      <c r="R461" t="s">
        <v>125</v>
      </c>
      <c r="S461" s="33" t="str">
        <f t="shared" si="35"/>
        <v>Normal</v>
      </c>
      <c r="T461" s="33" t="str">
        <f t="shared" si="36"/>
        <v>Low</v>
      </c>
      <c r="U461" s="33" t="str">
        <f t="shared" si="37"/>
        <v>Night</v>
      </c>
      <c r="V461" s="33" t="str">
        <f t="shared" si="38"/>
        <v>Cold (20-30%)</v>
      </c>
      <c r="W461" s="33" t="str">
        <f t="shared" si="39"/>
        <v>Normal</v>
      </c>
    </row>
    <row r="462" spans="1:23" ht="17.25" thickBot="1">
      <c r="A462" s="112">
        <v>461</v>
      </c>
      <c r="B462" s="7">
        <v>40564</v>
      </c>
      <c r="C462" s="6">
        <v>1</v>
      </c>
      <c r="D462" s="6">
        <v>0</v>
      </c>
      <c r="E462" s="6">
        <v>1</v>
      </c>
      <c r="F462" s="6">
        <v>5</v>
      </c>
      <c r="G462" s="9" t="b">
        <v>0</v>
      </c>
      <c r="H462" s="6">
        <v>5</v>
      </c>
      <c r="I462" s="6">
        <v>1</v>
      </c>
      <c r="J462" s="6">
        <v>0.24</v>
      </c>
      <c r="K462">
        <v>0.19700000000000001</v>
      </c>
      <c r="L462">
        <v>0.6</v>
      </c>
      <c r="M462">
        <v>0.41789999999999999</v>
      </c>
      <c r="N462">
        <v>1</v>
      </c>
      <c r="O462">
        <v>4</v>
      </c>
      <c r="P462">
        <v>5</v>
      </c>
      <c r="Q462" t="s">
        <v>30</v>
      </c>
      <c r="R462" t="s">
        <v>124</v>
      </c>
      <c r="S462" s="33" t="str">
        <f t="shared" si="35"/>
        <v>Normal</v>
      </c>
      <c r="T462" s="33" t="str">
        <f t="shared" si="36"/>
        <v>Low</v>
      </c>
      <c r="U462" s="33" t="str">
        <f t="shared" si="37"/>
        <v>Night</v>
      </c>
      <c r="V462" s="33" t="str">
        <f t="shared" si="38"/>
        <v>Cold (20-30%)</v>
      </c>
      <c r="W462" s="33" t="str">
        <f t="shared" si="39"/>
        <v>Normal</v>
      </c>
    </row>
    <row r="463" spans="1:23" ht="17.25" thickBot="1">
      <c r="A463" s="112">
        <v>462</v>
      </c>
      <c r="B463" s="7">
        <v>40564</v>
      </c>
      <c r="C463" s="6">
        <v>1</v>
      </c>
      <c r="D463" s="6">
        <v>0</v>
      </c>
      <c r="E463" s="6">
        <v>1</v>
      </c>
      <c r="F463" s="6">
        <v>6</v>
      </c>
      <c r="G463" s="9" t="b">
        <v>0</v>
      </c>
      <c r="H463" s="6">
        <v>5</v>
      </c>
      <c r="I463" s="6">
        <v>1</v>
      </c>
      <c r="J463" s="6">
        <v>0.22</v>
      </c>
      <c r="K463">
        <v>0.21210000000000001</v>
      </c>
      <c r="L463">
        <v>0.55000000000000004</v>
      </c>
      <c r="M463">
        <v>0.25369999999999998</v>
      </c>
      <c r="N463">
        <v>0</v>
      </c>
      <c r="O463">
        <v>27</v>
      </c>
      <c r="P463">
        <v>27</v>
      </c>
      <c r="Q463" t="s">
        <v>30</v>
      </c>
      <c r="R463" t="s">
        <v>124</v>
      </c>
      <c r="S463" s="33" t="str">
        <f t="shared" si="35"/>
        <v>Normal</v>
      </c>
      <c r="T463" s="33" t="str">
        <f t="shared" si="36"/>
        <v>Low</v>
      </c>
      <c r="U463" s="33" t="str">
        <f t="shared" si="37"/>
        <v>Morning</v>
      </c>
      <c r="V463" s="33" t="str">
        <f t="shared" si="38"/>
        <v>Cold (20-30%)</v>
      </c>
      <c r="W463" s="33" t="str">
        <f t="shared" si="39"/>
        <v>Normal</v>
      </c>
    </row>
    <row r="464" spans="1:23" ht="17.25" thickBot="1">
      <c r="A464" s="112">
        <v>463</v>
      </c>
      <c r="B464" s="7">
        <v>40564</v>
      </c>
      <c r="C464" s="6">
        <v>1</v>
      </c>
      <c r="D464" s="6">
        <v>0</v>
      </c>
      <c r="E464" s="6">
        <v>1</v>
      </c>
      <c r="F464" s="6">
        <v>7</v>
      </c>
      <c r="G464" s="9" t="b">
        <v>0</v>
      </c>
      <c r="H464" s="6">
        <v>5</v>
      </c>
      <c r="I464" s="6">
        <v>1</v>
      </c>
      <c r="J464" s="6">
        <v>0.2</v>
      </c>
      <c r="K464">
        <v>0.18179999999999999</v>
      </c>
      <c r="L464">
        <v>0.51</v>
      </c>
      <c r="M464">
        <v>0.28360000000000002</v>
      </c>
      <c r="N464">
        <v>2</v>
      </c>
      <c r="O464">
        <v>66</v>
      </c>
      <c r="P464">
        <v>68</v>
      </c>
      <c r="Q464" t="s">
        <v>30</v>
      </c>
      <c r="R464" t="s">
        <v>124</v>
      </c>
      <c r="S464" s="33" t="str">
        <f t="shared" si="35"/>
        <v>Rush Hour</v>
      </c>
      <c r="T464" s="33" t="str">
        <f t="shared" si="36"/>
        <v>Medium</v>
      </c>
      <c r="U464" s="33" t="str">
        <f t="shared" si="37"/>
        <v>Morning</v>
      </c>
      <c r="V464" s="33" t="str">
        <f t="shared" si="38"/>
        <v>Cold (20-30%)</v>
      </c>
      <c r="W464" s="33" t="str">
        <f t="shared" si="39"/>
        <v>Normal</v>
      </c>
    </row>
    <row r="465" spans="1:23" ht="17.25" thickBot="1">
      <c r="A465" s="112">
        <v>464</v>
      </c>
      <c r="B465" s="7">
        <v>40564</v>
      </c>
      <c r="C465" s="6">
        <v>1</v>
      </c>
      <c r="D465" s="6">
        <v>0</v>
      </c>
      <c r="E465" s="6">
        <v>1</v>
      </c>
      <c r="F465" s="6">
        <v>8</v>
      </c>
      <c r="G465" s="9" t="b">
        <v>0</v>
      </c>
      <c r="H465" s="6">
        <v>5</v>
      </c>
      <c r="I465" s="6">
        <v>1</v>
      </c>
      <c r="J465" s="6">
        <v>0.2</v>
      </c>
      <c r="K465">
        <v>0.18179999999999999</v>
      </c>
      <c r="L465">
        <v>0.47</v>
      </c>
      <c r="M465">
        <v>0.32840000000000003</v>
      </c>
      <c r="N465">
        <v>7</v>
      </c>
      <c r="O465">
        <v>210</v>
      </c>
      <c r="P465">
        <v>217</v>
      </c>
      <c r="Q465" t="s">
        <v>30</v>
      </c>
      <c r="R465" t="s">
        <v>124</v>
      </c>
      <c r="S465" s="33" t="str">
        <f t="shared" si="35"/>
        <v>Rush Hour</v>
      </c>
      <c r="T465" s="33" t="str">
        <f t="shared" si="36"/>
        <v>High</v>
      </c>
      <c r="U465" s="33" t="str">
        <f t="shared" si="37"/>
        <v>Morning</v>
      </c>
      <c r="V465" s="33" t="str">
        <f t="shared" si="38"/>
        <v>Cold (20-30%)</v>
      </c>
      <c r="W465" s="33" t="str">
        <f t="shared" si="39"/>
        <v>⬆ Spike</v>
      </c>
    </row>
    <row r="466" spans="1:23" ht="17.25" thickBot="1">
      <c r="A466" s="112">
        <v>465</v>
      </c>
      <c r="B466" s="7">
        <v>40564</v>
      </c>
      <c r="C466" s="6">
        <v>1</v>
      </c>
      <c r="D466" s="6">
        <v>0</v>
      </c>
      <c r="E466" s="6">
        <v>1</v>
      </c>
      <c r="F466" s="6">
        <v>9</v>
      </c>
      <c r="G466" s="9" t="b">
        <v>0</v>
      </c>
      <c r="H466" s="6">
        <v>5</v>
      </c>
      <c r="I466" s="6">
        <v>1</v>
      </c>
      <c r="J466" s="6">
        <v>0.2</v>
      </c>
      <c r="K466">
        <v>0.18179999999999999</v>
      </c>
      <c r="L466">
        <v>0.51</v>
      </c>
      <c r="M466">
        <v>0.35820000000000002</v>
      </c>
      <c r="N466">
        <v>7</v>
      </c>
      <c r="O466">
        <v>159</v>
      </c>
      <c r="P466">
        <v>166</v>
      </c>
      <c r="Q466" t="s">
        <v>30</v>
      </c>
      <c r="R466" t="s">
        <v>124</v>
      </c>
      <c r="S466" s="33" t="str">
        <f t="shared" si="35"/>
        <v>Rush Hour</v>
      </c>
      <c r="T466" s="33" t="str">
        <f t="shared" si="36"/>
        <v>High</v>
      </c>
      <c r="U466" s="33" t="str">
        <f t="shared" si="37"/>
        <v>Morning</v>
      </c>
      <c r="V466" s="33" t="str">
        <f t="shared" si="38"/>
        <v>Cold (20-30%)</v>
      </c>
      <c r="W466" s="33" t="str">
        <f t="shared" si="39"/>
        <v>⬆ Spike</v>
      </c>
    </row>
    <row r="467" spans="1:23" ht="17.25" thickBot="1">
      <c r="A467" s="112">
        <v>466</v>
      </c>
      <c r="B467" s="7">
        <v>40564</v>
      </c>
      <c r="C467" s="6">
        <v>1</v>
      </c>
      <c r="D467" s="6">
        <v>0</v>
      </c>
      <c r="E467" s="6">
        <v>1</v>
      </c>
      <c r="F467" s="6">
        <v>10</v>
      </c>
      <c r="G467" s="9" t="b">
        <v>0</v>
      </c>
      <c r="H467" s="6">
        <v>5</v>
      </c>
      <c r="I467" s="6">
        <v>1</v>
      </c>
      <c r="J467" s="6">
        <v>0.2</v>
      </c>
      <c r="K467">
        <v>0.16669999999999999</v>
      </c>
      <c r="L467">
        <v>0.47</v>
      </c>
      <c r="M467">
        <v>0.4627</v>
      </c>
      <c r="N467">
        <v>6</v>
      </c>
      <c r="O467">
        <v>57</v>
      </c>
      <c r="P467">
        <v>63</v>
      </c>
      <c r="Q467" t="s">
        <v>30</v>
      </c>
      <c r="R467" t="s">
        <v>124</v>
      </c>
      <c r="S467" s="33" t="str">
        <f t="shared" si="35"/>
        <v>Normal</v>
      </c>
      <c r="T467" s="33" t="str">
        <f t="shared" si="36"/>
        <v>Medium</v>
      </c>
      <c r="U467" s="33" t="str">
        <f t="shared" si="37"/>
        <v>Morning</v>
      </c>
      <c r="V467" s="33" t="str">
        <f t="shared" si="38"/>
        <v>Cold (20-30%)</v>
      </c>
      <c r="W467" s="33" t="str">
        <f t="shared" si="39"/>
        <v>Normal</v>
      </c>
    </row>
    <row r="468" spans="1:23" ht="17.25" thickBot="1">
      <c r="A468" s="112">
        <v>467</v>
      </c>
      <c r="B468" s="7">
        <v>40564</v>
      </c>
      <c r="C468" s="6">
        <v>1</v>
      </c>
      <c r="D468" s="6">
        <v>0</v>
      </c>
      <c r="E468" s="6">
        <v>1</v>
      </c>
      <c r="F468" s="6">
        <v>11</v>
      </c>
      <c r="G468" s="9" t="b">
        <v>0</v>
      </c>
      <c r="H468" s="6">
        <v>5</v>
      </c>
      <c r="I468" s="6">
        <v>1</v>
      </c>
      <c r="J468" s="6">
        <v>0.22</v>
      </c>
      <c r="K468">
        <v>0.18179999999999999</v>
      </c>
      <c r="L468">
        <v>0.41</v>
      </c>
      <c r="M468">
        <v>0.4627</v>
      </c>
      <c r="N468">
        <v>6</v>
      </c>
      <c r="O468">
        <v>53</v>
      </c>
      <c r="P468">
        <v>59</v>
      </c>
      <c r="Q468" t="s">
        <v>30</v>
      </c>
      <c r="R468" t="s">
        <v>124</v>
      </c>
      <c r="S468" s="33" t="str">
        <f t="shared" si="35"/>
        <v>Normal</v>
      </c>
      <c r="T468" s="33" t="str">
        <f t="shared" si="36"/>
        <v>Medium</v>
      </c>
      <c r="U468" s="33" t="str">
        <f t="shared" si="37"/>
        <v>Morning</v>
      </c>
      <c r="V468" s="33" t="str">
        <f t="shared" si="38"/>
        <v>Cold (20-30%)</v>
      </c>
      <c r="W468" s="33" t="str">
        <f t="shared" si="39"/>
        <v>Normal</v>
      </c>
    </row>
    <row r="469" spans="1:23" ht="17.25" thickBot="1">
      <c r="A469" s="112">
        <v>468</v>
      </c>
      <c r="B469" s="7">
        <v>40564</v>
      </c>
      <c r="C469" s="6">
        <v>1</v>
      </c>
      <c r="D469" s="6">
        <v>0</v>
      </c>
      <c r="E469" s="6">
        <v>1</v>
      </c>
      <c r="F469" s="6">
        <v>12</v>
      </c>
      <c r="G469" s="9" t="b">
        <v>0</v>
      </c>
      <c r="H469" s="6">
        <v>5</v>
      </c>
      <c r="I469" s="6">
        <v>1</v>
      </c>
      <c r="J469" s="6">
        <v>0.22</v>
      </c>
      <c r="K469">
        <v>0.18179999999999999</v>
      </c>
      <c r="L469">
        <v>0.27</v>
      </c>
      <c r="M469">
        <v>0.58209999999999995</v>
      </c>
      <c r="N469">
        <v>11</v>
      </c>
      <c r="O469">
        <v>67</v>
      </c>
      <c r="P469">
        <v>78</v>
      </c>
      <c r="Q469" t="s">
        <v>30</v>
      </c>
      <c r="R469" t="s">
        <v>124</v>
      </c>
      <c r="S469" s="33" t="str">
        <f t="shared" si="35"/>
        <v>Normal</v>
      </c>
      <c r="T469" s="33" t="str">
        <f t="shared" si="36"/>
        <v>Medium</v>
      </c>
      <c r="U469" s="33" t="str">
        <f t="shared" si="37"/>
        <v>Afternoon</v>
      </c>
      <c r="V469" s="33" t="str">
        <f t="shared" si="38"/>
        <v>Cold (20-30%)</v>
      </c>
      <c r="W469" s="33" t="str">
        <f t="shared" si="39"/>
        <v>Normal</v>
      </c>
    </row>
    <row r="470" spans="1:23" ht="17.25" thickBot="1">
      <c r="A470" s="112">
        <v>469</v>
      </c>
      <c r="B470" s="7">
        <v>40564</v>
      </c>
      <c r="C470" s="6">
        <v>1</v>
      </c>
      <c r="D470" s="6">
        <v>0</v>
      </c>
      <c r="E470" s="6">
        <v>1</v>
      </c>
      <c r="F470" s="6">
        <v>13</v>
      </c>
      <c r="G470" s="9" t="b">
        <v>0</v>
      </c>
      <c r="H470" s="6">
        <v>5</v>
      </c>
      <c r="I470" s="6">
        <v>1</v>
      </c>
      <c r="J470" s="6">
        <v>0.2</v>
      </c>
      <c r="K470">
        <v>0.1515</v>
      </c>
      <c r="L470">
        <v>0.21</v>
      </c>
      <c r="M470">
        <v>0.58209999999999995</v>
      </c>
      <c r="N470">
        <v>8</v>
      </c>
      <c r="O470">
        <v>65</v>
      </c>
      <c r="P470">
        <v>73</v>
      </c>
      <c r="Q470" t="s">
        <v>30</v>
      </c>
      <c r="R470" t="s">
        <v>124</v>
      </c>
      <c r="S470" s="33" t="str">
        <f t="shared" si="35"/>
        <v>Normal</v>
      </c>
      <c r="T470" s="33" t="str">
        <f t="shared" si="36"/>
        <v>Medium</v>
      </c>
      <c r="U470" s="33" t="str">
        <f t="shared" si="37"/>
        <v>Afternoon</v>
      </c>
      <c r="V470" s="33" t="str">
        <f t="shared" si="38"/>
        <v>Cold (20-30%)</v>
      </c>
      <c r="W470" s="33" t="str">
        <f t="shared" si="39"/>
        <v>Normal</v>
      </c>
    </row>
    <row r="471" spans="1:23" ht="17.25" thickBot="1">
      <c r="A471" s="112">
        <v>470</v>
      </c>
      <c r="B471" s="7">
        <v>40564</v>
      </c>
      <c r="C471" s="6">
        <v>1</v>
      </c>
      <c r="D471" s="6">
        <v>0</v>
      </c>
      <c r="E471" s="6">
        <v>1</v>
      </c>
      <c r="F471" s="6">
        <v>14</v>
      </c>
      <c r="G471" s="9" t="b">
        <v>0</v>
      </c>
      <c r="H471" s="6">
        <v>5</v>
      </c>
      <c r="I471" s="6">
        <v>1</v>
      </c>
      <c r="J471" s="6">
        <v>0.2</v>
      </c>
      <c r="K471">
        <v>0.1515</v>
      </c>
      <c r="L471">
        <v>0.25</v>
      </c>
      <c r="M471">
        <v>0.52239999999999998</v>
      </c>
      <c r="N471">
        <v>6</v>
      </c>
      <c r="O471">
        <v>56</v>
      </c>
      <c r="P471">
        <v>62</v>
      </c>
      <c r="Q471" t="s">
        <v>30</v>
      </c>
      <c r="R471" t="s">
        <v>124</v>
      </c>
      <c r="S471" s="33" t="str">
        <f t="shared" si="35"/>
        <v>Normal</v>
      </c>
      <c r="T471" s="33" t="str">
        <f t="shared" si="36"/>
        <v>Medium</v>
      </c>
      <c r="U471" s="33" t="str">
        <f t="shared" si="37"/>
        <v>Afternoon</v>
      </c>
      <c r="V471" s="33" t="str">
        <f t="shared" si="38"/>
        <v>Cold (20-30%)</v>
      </c>
      <c r="W471" s="33" t="str">
        <f t="shared" si="39"/>
        <v>Normal</v>
      </c>
    </row>
    <row r="472" spans="1:23" ht="17.25" thickBot="1">
      <c r="A472" s="112">
        <v>471</v>
      </c>
      <c r="B472" s="7">
        <v>40564</v>
      </c>
      <c r="C472" s="6">
        <v>1</v>
      </c>
      <c r="D472" s="6">
        <v>0</v>
      </c>
      <c r="E472" s="6">
        <v>1</v>
      </c>
      <c r="F472" s="6">
        <v>15</v>
      </c>
      <c r="G472" s="9" t="b">
        <v>0</v>
      </c>
      <c r="H472" s="6">
        <v>5</v>
      </c>
      <c r="I472" s="6">
        <v>1</v>
      </c>
      <c r="J472" s="6">
        <v>0.16</v>
      </c>
      <c r="K472">
        <v>0.1212</v>
      </c>
      <c r="L472">
        <v>0.26</v>
      </c>
      <c r="M472">
        <v>0.44779999999999998</v>
      </c>
      <c r="N472">
        <v>4</v>
      </c>
      <c r="O472">
        <v>61</v>
      </c>
      <c r="P472">
        <v>65</v>
      </c>
      <c r="Q472" t="s">
        <v>30</v>
      </c>
      <c r="R472" t="s">
        <v>124</v>
      </c>
      <c r="S472" s="33" t="str">
        <f t="shared" si="35"/>
        <v>Normal</v>
      </c>
      <c r="T472" s="33" t="str">
        <f t="shared" si="36"/>
        <v>Medium</v>
      </c>
      <c r="U472" s="33" t="str">
        <f t="shared" si="37"/>
        <v>Afternoon</v>
      </c>
      <c r="V472" s="33" t="str">
        <f t="shared" si="38"/>
        <v>Very Cold (10-20%)</v>
      </c>
      <c r="W472" s="33" t="str">
        <f t="shared" si="39"/>
        <v>Normal</v>
      </c>
    </row>
    <row r="473" spans="1:23" ht="17.25" thickBot="1">
      <c r="A473" s="112">
        <v>472</v>
      </c>
      <c r="B473" s="7">
        <v>40564</v>
      </c>
      <c r="C473" s="6">
        <v>1</v>
      </c>
      <c r="D473" s="6">
        <v>0</v>
      </c>
      <c r="E473" s="6">
        <v>1</v>
      </c>
      <c r="F473" s="6">
        <v>16</v>
      </c>
      <c r="G473" s="9" t="b">
        <v>0</v>
      </c>
      <c r="H473" s="6">
        <v>5</v>
      </c>
      <c r="I473" s="6">
        <v>1</v>
      </c>
      <c r="J473" s="6">
        <v>0.16</v>
      </c>
      <c r="K473">
        <v>0.13639999999999999</v>
      </c>
      <c r="L473">
        <v>0.26</v>
      </c>
      <c r="M473">
        <v>0.35820000000000002</v>
      </c>
      <c r="N473">
        <v>0</v>
      </c>
      <c r="O473">
        <v>97</v>
      </c>
      <c r="P473">
        <v>97</v>
      </c>
      <c r="Q473" t="s">
        <v>30</v>
      </c>
      <c r="R473" t="s">
        <v>124</v>
      </c>
      <c r="S473" s="33" t="str">
        <f t="shared" si="35"/>
        <v>Normal</v>
      </c>
      <c r="T473" s="33" t="str">
        <f t="shared" si="36"/>
        <v>Medium</v>
      </c>
      <c r="U473" s="33" t="str">
        <f t="shared" si="37"/>
        <v>Afternoon</v>
      </c>
      <c r="V473" s="33" t="str">
        <f t="shared" si="38"/>
        <v>Very Cold (10-20%)</v>
      </c>
      <c r="W473" s="33" t="str">
        <f t="shared" si="39"/>
        <v>Normal</v>
      </c>
    </row>
    <row r="474" spans="1:23" ht="17.25" thickBot="1">
      <c r="A474" s="112">
        <v>473</v>
      </c>
      <c r="B474" s="7">
        <v>40564</v>
      </c>
      <c r="C474" s="6">
        <v>1</v>
      </c>
      <c r="D474" s="6">
        <v>0</v>
      </c>
      <c r="E474" s="6">
        <v>1</v>
      </c>
      <c r="F474" s="6">
        <v>17</v>
      </c>
      <c r="G474" s="9" t="b">
        <v>0</v>
      </c>
      <c r="H474" s="6">
        <v>5</v>
      </c>
      <c r="I474" s="6">
        <v>1</v>
      </c>
      <c r="J474" s="6">
        <v>0.14000000000000001</v>
      </c>
      <c r="K474">
        <v>0.1212</v>
      </c>
      <c r="L474">
        <v>0.28000000000000003</v>
      </c>
      <c r="M474">
        <v>0.35820000000000002</v>
      </c>
      <c r="N474">
        <v>10</v>
      </c>
      <c r="O474">
        <v>151</v>
      </c>
      <c r="P474">
        <v>161</v>
      </c>
      <c r="Q474" t="s">
        <v>30</v>
      </c>
      <c r="R474" t="s">
        <v>124</v>
      </c>
      <c r="S474" s="33" t="str">
        <f t="shared" si="35"/>
        <v>Rush Hour</v>
      </c>
      <c r="T474" s="33" t="str">
        <f t="shared" si="36"/>
        <v>High</v>
      </c>
      <c r="U474" s="33" t="str">
        <f t="shared" si="37"/>
        <v>Afternoon</v>
      </c>
      <c r="V474" s="33" t="str">
        <f t="shared" si="38"/>
        <v>Very Cold (10-20%)</v>
      </c>
      <c r="W474" s="33" t="str">
        <f t="shared" si="39"/>
        <v>⬆ Spike</v>
      </c>
    </row>
    <row r="475" spans="1:23" ht="17.25" thickBot="1">
      <c r="A475" s="112">
        <v>474</v>
      </c>
      <c r="B475" s="7">
        <v>40564</v>
      </c>
      <c r="C475" s="6">
        <v>1</v>
      </c>
      <c r="D475" s="6">
        <v>0</v>
      </c>
      <c r="E475" s="6">
        <v>1</v>
      </c>
      <c r="F475" s="6">
        <v>18</v>
      </c>
      <c r="G475" s="9" t="b">
        <v>0</v>
      </c>
      <c r="H475" s="6">
        <v>5</v>
      </c>
      <c r="I475" s="6">
        <v>1</v>
      </c>
      <c r="J475" s="6">
        <v>0.12</v>
      </c>
      <c r="K475">
        <v>0.1212</v>
      </c>
      <c r="L475">
        <v>0.3</v>
      </c>
      <c r="M475">
        <v>0.25369999999999998</v>
      </c>
      <c r="N475">
        <v>1</v>
      </c>
      <c r="O475">
        <v>119</v>
      </c>
      <c r="P475">
        <v>120</v>
      </c>
      <c r="Q475" t="s">
        <v>30</v>
      </c>
      <c r="R475" t="s">
        <v>124</v>
      </c>
      <c r="S475" s="33" t="str">
        <f t="shared" si="35"/>
        <v>Rush Hour</v>
      </c>
      <c r="T475" s="33" t="str">
        <f t="shared" si="36"/>
        <v>Medium</v>
      </c>
      <c r="U475" s="33" t="str">
        <f t="shared" si="37"/>
        <v>Evening</v>
      </c>
      <c r="V475" s="33" t="str">
        <f t="shared" si="38"/>
        <v>Very Cold (10-20%)</v>
      </c>
      <c r="W475" s="33" t="str">
        <f t="shared" si="39"/>
        <v>Normal</v>
      </c>
    </row>
    <row r="476" spans="1:23" ht="17.25" thickBot="1">
      <c r="A476" s="112">
        <v>475</v>
      </c>
      <c r="B476" s="7">
        <v>40564</v>
      </c>
      <c r="C476" s="6">
        <v>1</v>
      </c>
      <c r="D476" s="6">
        <v>0</v>
      </c>
      <c r="E476" s="6">
        <v>1</v>
      </c>
      <c r="F476" s="6">
        <v>19</v>
      </c>
      <c r="G476" s="9" t="b">
        <v>0</v>
      </c>
      <c r="H476" s="6">
        <v>5</v>
      </c>
      <c r="I476" s="6">
        <v>1</v>
      </c>
      <c r="J476" s="6">
        <v>0.12</v>
      </c>
      <c r="K476">
        <v>0.1061</v>
      </c>
      <c r="L476">
        <v>0.3</v>
      </c>
      <c r="M476">
        <v>0.32840000000000003</v>
      </c>
      <c r="N476">
        <v>3</v>
      </c>
      <c r="O476">
        <v>93</v>
      </c>
      <c r="P476">
        <v>96</v>
      </c>
      <c r="Q476" t="s">
        <v>30</v>
      </c>
      <c r="R476" t="s">
        <v>124</v>
      </c>
      <c r="S476" s="33" t="str">
        <f t="shared" si="35"/>
        <v>Rush Hour</v>
      </c>
      <c r="T476" s="33" t="str">
        <f t="shared" si="36"/>
        <v>Medium</v>
      </c>
      <c r="U476" s="33" t="str">
        <f t="shared" si="37"/>
        <v>Evening</v>
      </c>
      <c r="V476" s="33" t="str">
        <f t="shared" si="38"/>
        <v>Very Cold (10-20%)</v>
      </c>
      <c r="W476" s="33" t="str">
        <f t="shared" si="39"/>
        <v>Normal</v>
      </c>
    </row>
    <row r="477" spans="1:23" ht="17.25" thickBot="1">
      <c r="A477" s="112">
        <v>476</v>
      </c>
      <c r="B477" s="7">
        <v>40564</v>
      </c>
      <c r="C477" s="6">
        <v>1</v>
      </c>
      <c r="D477" s="6">
        <v>0</v>
      </c>
      <c r="E477" s="6">
        <v>1</v>
      </c>
      <c r="F477" s="6">
        <v>20</v>
      </c>
      <c r="G477" s="9" t="b">
        <v>0</v>
      </c>
      <c r="H477" s="6">
        <v>5</v>
      </c>
      <c r="I477" s="6">
        <v>1</v>
      </c>
      <c r="J477" s="6">
        <v>0.1</v>
      </c>
      <c r="K477">
        <v>7.5800000000000006E-2</v>
      </c>
      <c r="L477">
        <v>0.33</v>
      </c>
      <c r="M477">
        <v>0.41789999999999999</v>
      </c>
      <c r="N477">
        <v>1</v>
      </c>
      <c r="O477">
        <v>52</v>
      </c>
      <c r="P477">
        <v>53</v>
      </c>
      <c r="Q477" t="s">
        <v>30</v>
      </c>
      <c r="R477" t="s">
        <v>124</v>
      </c>
      <c r="S477" s="33" t="str">
        <f t="shared" si="35"/>
        <v>Normal</v>
      </c>
      <c r="T477" s="33" t="str">
        <f t="shared" si="36"/>
        <v>Medium</v>
      </c>
      <c r="U477" s="33" t="str">
        <f t="shared" si="37"/>
        <v>Evening</v>
      </c>
      <c r="V477" s="33" t="str">
        <f t="shared" si="38"/>
        <v>Very Cold (10-20%)</v>
      </c>
      <c r="W477" s="33" t="str">
        <f t="shared" si="39"/>
        <v>Normal</v>
      </c>
    </row>
    <row r="478" spans="1:23" ht="17.25" thickBot="1">
      <c r="A478" s="112">
        <v>477</v>
      </c>
      <c r="B478" s="7">
        <v>40564</v>
      </c>
      <c r="C478" s="6">
        <v>1</v>
      </c>
      <c r="D478" s="6">
        <v>0</v>
      </c>
      <c r="E478" s="6">
        <v>1</v>
      </c>
      <c r="F478" s="6">
        <v>21</v>
      </c>
      <c r="G478" s="9" t="b">
        <v>0</v>
      </c>
      <c r="H478" s="6">
        <v>5</v>
      </c>
      <c r="I478" s="6">
        <v>1</v>
      </c>
      <c r="J478" s="6">
        <v>0.08</v>
      </c>
      <c r="K478">
        <v>7.5800000000000006E-2</v>
      </c>
      <c r="L478">
        <v>0.38</v>
      </c>
      <c r="M478">
        <v>0.28360000000000002</v>
      </c>
      <c r="N478">
        <v>0</v>
      </c>
      <c r="O478">
        <v>41</v>
      </c>
      <c r="P478">
        <v>41</v>
      </c>
      <c r="Q478" t="s">
        <v>30</v>
      </c>
      <c r="R478" t="s">
        <v>124</v>
      </c>
      <c r="S478" s="33" t="str">
        <f t="shared" si="35"/>
        <v>Normal</v>
      </c>
      <c r="T478" s="33" t="str">
        <f t="shared" si="36"/>
        <v>Low</v>
      </c>
      <c r="U478" s="33" t="str">
        <f t="shared" si="37"/>
        <v>Evening</v>
      </c>
      <c r="V478" s="33" t="str">
        <f t="shared" si="38"/>
        <v>Freezing (0-10%)</v>
      </c>
      <c r="W478" s="33" t="str">
        <f t="shared" si="39"/>
        <v>Normal</v>
      </c>
    </row>
    <row r="479" spans="1:23" ht="17.25" thickBot="1">
      <c r="A479" s="112">
        <v>478</v>
      </c>
      <c r="B479" s="7">
        <v>40564</v>
      </c>
      <c r="C479" s="6">
        <v>1</v>
      </c>
      <c r="D479" s="6">
        <v>0</v>
      </c>
      <c r="E479" s="6">
        <v>1</v>
      </c>
      <c r="F479" s="6">
        <v>22</v>
      </c>
      <c r="G479" s="9" t="b">
        <v>0</v>
      </c>
      <c r="H479" s="6">
        <v>5</v>
      </c>
      <c r="I479" s="6">
        <v>1</v>
      </c>
      <c r="J479" s="6">
        <v>0.06</v>
      </c>
      <c r="K479">
        <v>3.0300000000000001E-2</v>
      </c>
      <c r="L479">
        <v>0.41</v>
      </c>
      <c r="M479">
        <v>0.3881</v>
      </c>
      <c r="N479">
        <v>1</v>
      </c>
      <c r="O479">
        <v>33</v>
      </c>
      <c r="P479">
        <v>34</v>
      </c>
      <c r="Q479" t="s">
        <v>30</v>
      </c>
      <c r="R479" t="s">
        <v>124</v>
      </c>
      <c r="S479" s="33" t="str">
        <f t="shared" si="35"/>
        <v>Normal</v>
      </c>
      <c r="T479" s="33" t="str">
        <f t="shared" si="36"/>
        <v>Low</v>
      </c>
      <c r="U479" s="33" t="str">
        <f t="shared" si="37"/>
        <v>Evening</v>
      </c>
      <c r="V479" s="33" t="str">
        <f t="shared" si="38"/>
        <v>Freezing (0-10%)</v>
      </c>
      <c r="W479" s="33" t="str">
        <f t="shared" si="39"/>
        <v>Normal</v>
      </c>
    </row>
    <row r="480" spans="1:23" ht="17.25" thickBot="1">
      <c r="A480" s="112">
        <v>479</v>
      </c>
      <c r="B480" s="7">
        <v>40564</v>
      </c>
      <c r="C480" s="6">
        <v>1</v>
      </c>
      <c r="D480" s="6">
        <v>0</v>
      </c>
      <c r="E480" s="6">
        <v>1</v>
      </c>
      <c r="F480" s="6">
        <v>23</v>
      </c>
      <c r="G480" s="9" t="b">
        <v>0</v>
      </c>
      <c r="H480" s="6">
        <v>5</v>
      </c>
      <c r="I480" s="6">
        <v>1</v>
      </c>
      <c r="J480" s="6">
        <v>0.06</v>
      </c>
      <c r="K480">
        <v>4.5499999999999999E-2</v>
      </c>
      <c r="L480">
        <v>0.38</v>
      </c>
      <c r="M480">
        <v>0.32840000000000003</v>
      </c>
      <c r="N480">
        <v>0</v>
      </c>
      <c r="O480">
        <v>27</v>
      </c>
      <c r="P480">
        <v>27</v>
      </c>
      <c r="Q480" t="s">
        <v>30</v>
      </c>
      <c r="R480" t="s">
        <v>124</v>
      </c>
      <c r="S480" s="33" t="str">
        <f t="shared" si="35"/>
        <v>Normal</v>
      </c>
      <c r="T480" s="33" t="str">
        <f t="shared" si="36"/>
        <v>Low</v>
      </c>
      <c r="U480" s="33" t="str">
        <f t="shared" si="37"/>
        <v>Evening</v>
      </c>
      <c r="V480" s="33" t="str">
        <f t="shared" si="38"/>
        <v>Freezing (0-10%)</v>
      </c>
      <c r="W480" s="33" t="str">
        <f t="shared" si="39"/>
        <v>Normal</v>
      </c>
    </row>
    <row r="481" spans="1:23" ht="17.25" thickBot="1">
      <c r="A481" s="112">
        <v>480</v>
      </c>
      <c r="B481" s="7">
        <v>40565</v>
      </c>
      <c r="C481" s="6">
        <v>1</v>
      </c>
      <c r="D481" s="6">
        <v>0</v>
      </c>
      <c r="E481" s="6">
        <v>1</v>
      </c>
      <c r="F481" s="6">
        <v>0</v>
      </c>
      <c r="G481" s="9" t="b">
        <v>0</v>
      </c>
      <c r="H481" s="6">
        <v>6</v>
      </c>
      <c r="I481" s="6">
        <v>1</v>
      </c>
      <c r="J481" s="6">
        <v>0.04</v>
      </c>
      <c r="K481">
        <v>3.0300000000000001E-2</v>
      </c>
      <c r="L481">
        <v>0.45</v>
      </c>
      <c r="M481">
        <v>0.25369999999999998</v>
      </c>
      <c r="N481">
        <v>0</v>
      </c>
      <c r="O481">
        <v>13</v>
      </c>
      <c r="P481">
        <v>13</v>
      </c>
      <c r="Q481" t="s">
        <v>13</v>
      </c>
      <c r="R481" t="s">
        <v>124</v>
      </c>
      <c r="S481" s="33" t="str">
        <f t="shared" si="35"/>
        <v>Normal</v>
      </c>
      <c r="T481" s="33" t="str">
        <f t="shared" si="36"/>
        <v>Low</v>
      </c>
      <c r="U481" s="33" t="str">
        <f t="shared" si="37"/>
        <v>Night</v>
      </c>
      <c r="V481" s="33" t="str">
        <f t="shared" si="38"/>
        <v>Freezing (0-10%)</v>
      </c>
      <c r="W481" s="33" t="str">
        <f t="shared" si="39"/>
        <v>Normal</v>
      </c>
    </row>
    <row r="482" spans="1:23" ht="17.25" thickBot="1">
      <c r="A482" s="112">
        <v>481</v>
      </c>
      <c r="B482" s="7">
        <v>40565</v>
      </c>
      <c r="C482" s="6">
        <v>1</v>
      </c>
      <c r="D482" s="6">
        <v>0</v>
      </c>
      <c r="E482" s="6">
        <v>1</v>
      </c>
      <c r="F482" s="6">
        <v>1</v>
      </c>
      <c r="G482" s="9" t="b">
        <v>0</v>
      </c>
      <c r="H482" s="6">
        <v>6</v>
      </c>
      <c r="I482" s="6">
        <v>2</v>
      </c>
      <c r="J482" s="6">
        <v>0.04</v>
      </c>
      <c r="K482">
        <v>0</v>
      </c>
      <c r="L482">
        <v>0.41</v>
      </c>
      <c r="M482">
        <v>0.3881</v>
      </c>
      <c r="N482">
        <v>3</v>
      </c>
      <c r="O482">
        <v>9</v>
      </c>
      <c r="P482">
        <v>12</v>
      </c>
      <c r="Q482" t="s">
        <v>13</v>
      </c>
      <c r="R482" t="s">
        <v>125</v>
      </c>
      <c r="S482" s="33" t="str">
        <f t="shared" si="35"/>
        <v>Normal</v>
      </c>
      <c r="T482" s="33" t="str">
        <f t="shared" si="36"/>
        <v>Low</v>
      </c>
      <c r="U482" s="33" t="str">
        <f t="shared" si="37"/>
        <v>Night</v>
      </c>
      <c r="V482" s="33" t="str">
        <f t="shared" si="38"/>
        <v>Freezing (0-10%)</v>
      </c>
      <c r="W482" s="33" t="str">
        <f t="shared" si="39"/>
        <v>Normal</v>
      </c>
    </row>
    <row r="483" spans="1:23" ht="17.25" thickBot="1">
      <c r="A483" s="112">
        <v>482</v>
      </c>
      <c r="B483" s="7">
        <v>40565</v>
      </c>
      <c r="C483" s="6">
        <v>1</v>
      </c>
      <c r="D483" s="6">
        <v>0</v>
      </c>
      <c r="E483" s="6">
        <v>1</v>
      </c>
      <c r="F483" s="6">
        <v>2</v>
      </c>
      <c r="G483" s="9" t="b">
        <v>0</v>
      </c>
      <c r="H483" s="6">
        <v>6</v>
      </c>
      <c r="I483" s="6">
        <v>2</v>
      </c>
      <c r="J483" s="6">
        <v>0.04</v>
      </c>
      <c r="K483">
        <v>3.0300000000000001E-2</v>
      </c>
      <c r="L483">
        <v>0.41</v>
      </c>
      <c r="M483">
        <v>0.25369999999999998</v>
      </c>
      <c r="N483">
        <v>0</v>
      </c>
      <c r="O483">
        <v>11</v>
      </c>
      <c r="P483">
        <v>11</v>
      </c>
      <c r="Q483" t="s">
        <v>13</v>
      </c>
      <c r="R483" t="s">
        <v>125</v>
      </c>
      <c r="S483" s="33" t="str">
        <f t="shared" si="35"/>
        <v>Normal</v>
      </c>
      <c r="T483" s="33" t="str">
        <f t="shared" si="36"/>
        <v>Low</v>
      </c>
      <c r="U483" s="33" t="str">
        <f t="shared" si="37"/>
        <v>Night</v>
      </c>
      <c r="V483" s="33" t="str">
        <f t="shared" si="38"/>
        <v>Freezing (0-10%)</v>
      </c>
      <c r="W483" s="33" t="str">
        <f t="shared" si="39"/>
        <v>Normal</v>
      </c>
    </row>
    <row r="484" spans="1:23" ht="17.25" thickBot="1">
      <c r="A484" s="112">
        <v>483</v>
      </c>
      <c r="B484" s="7">
        <v>40565</v>
      </c>
      <c r="C484" s="6">
        <v>1</v>
      </c>
      <c r="D484" s="6">
        <v>0</v>
      </c>
      <c r="E484" s="6">
        <v>1</v>
      </c>
      <c r="F484" s="6">
        <v>3</v>
      </c>
      <c r="G484" s="9" t="b">
        <v>0</v>
      </c>
      <c r="H484" s="6">
        <v>6</v>
      </c>
      <c r="I484" s="6">
        <v>2</v>
      </c>
      <c r="J484" s="6">
        <v>0.04</v>
      </c>
      <c r="K484">
        <v>3.0300000000000001E-2</v>
      </c>
      <c r="L484">
        <v>0.41</v>
      </c>
      <c r="M484">
        <v>0.28360000000000002</v>
      </c>
      <c r="N484">
        <v>1</v>
      </c>
      <c r="O484">
        <v>6</v>
      </c>
      <c r="P484">
        <v>7</v>
      </c>
      <c r="Q484" t="s">
        <v>13</v>
      </c>
      <c r="R484" t="s">
        <v>125</v>
      </c>
      <c r="S484" s="33" t="str">
        <f t="shared" si="35"/>
        <v>Normal</v>
      </c>
      <c r="T484" s="33" t="str">
        <f t="shared" si="36"/>
        <v>Low</v>
      </c>
      <c r="U484" s="33" t="str">
        <f t="shared" si="37"/>
        <v>Night</v>
      </c>
      <c r="V484" s="33" t="str">
        <f t="shared" si="38"/>
        <v>Freezing (0-10%)</v>
      </c>
      <c r="W484" s="33" t="str">
        <f t="shared" si="39"/>
        <v>Normal</v>
      </c>
    </row>
    <row r="485" spans="1:23" ht="17.25" thickBot="1">
      <c r="A485" s="112">
        <v>484</v>
      </c>
      <c r="B485" s="7">
        <v>40565</v>
      </c>
      <c r="C485" s="6">
        <v>1</v>
      </c>
      <c r="D485" s="6">
        <v>0</v>
      </c>
      <c r="E485" s="6">
        <v>1</v>
      </c>
      <c r="F485" s="6">
        <v>4</v>
      </c>
      <c r="G485" s="9" t="b">
        <v>0</v>
      </c>
      <c r="H485" s="6">
        <v>6</v>
      </c>
      <c r="I485" s="6">
        <v>2</v>
      </c>
      <c r="J485" s="6">
        <v>0.02</v>
      </c>
      <c r="K485">
        <v>1.52E-2</v>
      </c>
      <c r="L485">
        <v>0.48</v>
      </c>
      <c r="M485">
        <v>0.29849999999999999</v>
      </c>
      <c r="N485">
        <v>0</v>
      </c>
      <c r="O485">
        <v>3</v>
      </c>
      <c r="P485">
        <v>3</v>
      </c>
      <c r="Q485" t="s">
        <v>13</v>
      </c>
      <c r="R485" t="s">
        <v>125</v>
      </c>
      <c r="S485" s="33" t="str">
        <f t="shared" si="35"/>
        <v>Normal</v>
      </c>
      <c r="T485" s="33" t="str">
        <f t="shared" si="36"/>
        <v>Low</v>
      </c>
      <c r="U485" s="33" t="str">
        <f t="shared" si="37"/>
        <v>Night</v>
      </c>
      <c r="V485" s="33" t="str">
        <f t="shared" si="38"/>
        <v>Freezing (0-10%)</v>
      </c>
      <c r="W485" s="33" t="str">
        <f t="shared" si="39"/>
        <v>Normal</v>
      </c>
    </row>
    <row r="486" spans="1:23" ht="17.25" thickBot="1">
      <c r="A486" s="112">
        <v>485</v>
      </c>
      <c r="B486" s="7">
        <v>40565</v>
      </c>
      <c r="C486" s="6">
        <v>1</v>
      </c>
      <c r="D486" s="6">
        <v>0</v>
      </c>
      <c r="E486" s="6">
        <v>1</v>
      </c>
      <c r="F486" s="6">
        <v>6</v>
      </c>
      <c r="G486" s="9" t="b">
        <v>0</v>
      </c>
      <c r="H486" s="6">
        <v>6</v>
      </c>
      <c r="I486" s="6">
        <v>2</v>
      </c>
      <c r="J486" s="6">
        <v>0.02</v>
      </c>
      <c r="K486">
        <v>3.0300000000000001E-2</v>
      </c>
      <c r="L486">
        <v>0.44</v>
      </c>
      <c r="M486">
        <v>0.22389999999999999</v>
      </c>
      <c r="N486">
        <v>0</v>
      </c>
      <c r="O486">
        <v>2</v>
      </c>
      <c r="P486">
        <v>2</v>
      </c>
      <c r="Q486" t="s">
        <v>13</v>
      </c>
      <c r="R486" t="s">
        <v>125</v>
      </c>
      <c r="S486" s="33" t="str">
        <f t="shared" si="35"/>
        <v>Normal</v>
      </c>
      <c r="T486" s="33" t="str">
        <f t="shared" si="36"/>
        <v>Low</v>
      </c>
      <c r="U486" s="33" t="str">
        <f t="shared" si="37"/>
        <v>Morning</v>
      </c>
      <c r="V486" s="33" t="str">
        <f t="shared" si="38"/>
        <v>Freezing (0-10%)</v>
      </c>
      <c r="W486" s="33" t="str">
        <f t="shared" si="39"/>
        <v>Normal</v>
      </c>
    </row>
    <row r="487" spans="1:23" ht="17.25" thickBot="1">
      <c r="A487" s="112">
        <v>486</v>
      </c>
      <c r="B487" s="7">
        <v>40565</v>
      </c>
      <c r="C487" s="6">
        <v>1</v>
      </c>
      <c r="D487" s="6">
        <v>0</v>
      </c>
      <c r="E487" s="6">
        <v>1</v>
      </c>
      <c r="F487" s="6">
        <v>7</v>
      </c>
      <c r="G487" s="9" t="b">
        <v>0</v>
      </c>
      <c r="H487" s="6">
        <v>6</v>
      </c>
      <c r="I487" s="6">
        <v>1</v>
      </c>
      <c r="J487" s="6">
        <v>0.02</v>
      </c>
      <c r="K487">
        <v>1.52E-2</v>
      </c>
      <c r="L487">
        <v>0.44</v>
      </c>
      <c r="M487">
        <v>0.28360000000000002</v>
      </c>
      <c r="N487">
        <v>0</v>
      </c>
      <c r="O487">
        <v>8</v>
      </c>
      <c r="P487">
        <v>8</v>
      </c>
      <c r="Q487" t="s">
        <v>13</v>
      </c>
      <c r="R487" t="s">
        <v>124</v>
      </c>
      <c r="S487" s="33" t="str">
        <f t="shared" si="35"/>
        <v>Rush Hour</v>
      </c>
      <c r="T487" s="33" t="str">
        <f t="shared" si="36"/>
        <v>Low</v>
      </c>
      <c r="U487" s="33" t="str">
        <f t="shared" si="37"/>
        <v>Morning</v>
      </c>
      <c r="V487" s="33" t="str">
        <f t="shared" si="38"/>
        <v>Freezing (0-10%)</v>
      </c>
      <c r="W487" s="33" t="str">
        <f t="shared" si="39"/>
        <v>Normal</v>
      </c>
    </row>
    <row r="488" spans="1:23" ht="17.25" thickBot="1">
      <c r="A488" s="112">
        <v>487</v>
      </c>
      <c r="B488" s="7">
        <v>40565</v>
      </c>
      <c r="C488" s="6">
        <v>1</v>
      </c>
      <c r="D488" s="6">
        <v>0</v>
      </c>
      <c r="E488" s="6">
        <v>1</v>
      </c>
      <c r="F488" s="6">
        <v>8</v>
      </c>
      <c r="G488" s="9" t="b">
        <v>0</v>
      </c>
      <c r="H488" s="6">
        <v>6</v>
      </c>
      <c r="I488" s="6">
        <v>1</v>
      </c>
      <c r="J488" s="6">
        <v>0.02</v>
      </c>
      <c r="K488">
        <v>0</v>
      </c>
      <c r="L488">
        <v>0.44</v>
      </c>
      <c r="M488">
        <v>0.32840000000000003</v>
      </c>
      <c r="N488">
        <v>1</v>
      </c>
      <c r="O488">
        <v>26</v>
      </c>
      <c r="P488">
        <v>27</v>
      </c>
      <c r="Q488" t="s">
        <v>13</v>
      </c>
      <c r="R488" t="s">
        <v>124</v>
      </c>
      <c r="S488" s="33" t="str">
        <f t="shared" si="35"/>
        <v>Rush Hour</v>
      </c>
      <c r="T488" s="33" t="str">
        <f t="shared" si="36"/>
        <v>Low</v>
      </c>
      <c r="U488" s="33" t="str">
        <f t="shared" si="37"/>
        <v>Morning</v>
      </c>
      <c r="V488" s="33" t="str">
        <f t="shared" si="38"/>
        <v>Freezing (0-10%)</v>
      </c>
      <c r="W488" s="33" t="str">
        <f t="shared" si="39"/>
        <v>Normal</v>
      </c>
    </row>
    <row r="489" spans="1:23" ht="17.25" thickBot="1">
      <c r="A489" s="112">
        <v>488</v>
      </c>
      <c r="B489" s="7">
        <v>40565</v>
      </c>
      <c r="C489" s="6">
        <v>1</v>
      </c>
      <c r="D489" s="6">
        <v>0</v>
      </c>
      <c r="E489" s="6">
        <v>1</v>
      </c>
      <c r="F489" s="6">
        <v>9</v>
      </c>
      <c r="G489" s="9" t="b">
        <v>0</v>
      </c>
      <c r="H489" s="6">
        <v>6</v>
      </c>
      <c r="I489" s="6">
        <v>1</v>
      </c>
      <c r="J489" s="6">
        <v>0.04</v>
      </c>
      <c r="K489">
        <v>3.0300000000000001E-2</v>
      </c>
      <c r="L489">
        <v>0.41</v>
      </c>
      <c r="M489">
        <v>0.25369999999999998</v>
      </c>
      <c r="N489">
        <v>3</v>
      </c>
      <c r="O489">
        <v>37</v>
      </c>
      <c r="P489">
        <v>40</v>
      </c>
      <c r="Q489" t="s">
        <v>13</v>
      </c>
      <c r="R489" t="s">
        <v>124</v>
      </c>
      <c r="S489" s="33" t="str">
        <f t="shared" si="35"/>
        <v>Rush Hour</v>
      </c>
      <c r="T489" s="33" t="str">
        <f t="shared" si="36"/>
        <v>Low</v>
      </c>
      <c r="U489" s="33" t="str">
        <f t="shared" si="37"/>
        <v>Morning</v>
      </c>
      <c r="V489" s="33" t="str">
        <f t="shared" si="38"/>
        <v>Freezing (0-10%)</v>
      </c>
      <c r="W489" s="33" t="str">
        <f t="shared" si="39"/>
        <v>Normal</v>
      </c>
    </row>
    <row r="490" spans="1:23" ht="17.25" thickBot="1">
      <c r="A490" s="112">
        <v>489</v>
      </c>
      <c r="B490" s="7">
        <v>40565</v>
      </c>
      <c r="C490" s="6">
        <v>1</v>
      </c>
      <c r="D490" s="6">
        <v>0</v>
      </c>
      <c r="E490" s="6">
        <v>1</v>
      </c>
      <c r="F490" s="6">
        <v>10</v>
      </c>
      <c r="G490" s="9" t="b">
        <v>0</v>
      </c>
      <c r="H490" s="6">
        <v>6</v>
      </c>
      <c r="I490" s="6">
        <v>2</v>
      </c>
      <c r="J490" s="6">
        <v>0.04</v>
      </c>
      <c r="K490">
        <v>6.0600000000000001E-2</v>
      </c>
      <c r="L490">
        <v>0.41</v>
      </c>
      <c r="M490">
        <v>0.16420000000000001</v>
      </c>
      <c r="N490">
        <v>3</v>
      </c>
      <c r="O490">
        <v>50</v>
      </c>
      <c r="P490">
        <v>53</v>
      </c>
      <c r="Q490" t="s">
        <v>13</v>
      </c>
      <c r="R490" t="s">
        <v>125</v>
      </c>
      <c r="S490" s="33" t="str">
        <f t="shared" si="35"/>
        <v>Normal</v>
      </c>
      <c r="T490" s="33" t="str">
        <f t="shared" si="36"/>
        <v>Medium</v>
      </c>
      <c r="U490" s="33" t="str">
        <f t="shared" si="37"/>
        <v>Morning</v>
      </c>
      <c r="V490" s="33" t="str">
        <f t="shared" si="38"/>
        <v>Freezing (0-10%)</v>
      </c>
      <c r="W490" s="33" t="str">
        <f t="shared" si="39"/>
        <v>Normal</v>
      </c>
    </row>
    <row r="491" spans="1:23" ht="17.25" thickBot="1">
      <c r="A491" s="112">
        <v>490</v>
      </c>
      <c r="B491" s="7">
        <v>40565</v>
      </c>
      <c r="C491" s="6">
        <v>1</v>
      </c>
      <c r="D491" s="6">
        <v>0</v>
      </c>
      <c r="E491" s="6">
        <v>1</v>
      </c>
      <c r="F491" s="6">
        <v>11</v>
      </c>
      <c r="G491" s="9" t="b">
        <v>0</v>
      </c>
      <c r="H491" s="6">
        <v>6</v>
      </c>
      <c r="I491" s="6">
        <v>2</v>
      </c>
      <c r="J491" s="6">
        <v>0.06</v>
      </c>
      <c r="K491">
        <v>7.5800000000000006E-2</v>
      </c>
      <c r="L491">
        <v>0.38</v>
      </c>
      <c r="M491">
        <v>0.1343</v>
      </c>
      <c r="N491">
        <v>4</v>
      </c>
      <c r="O491">
        <v>59</v>
      </c>
      <c r="P491">
        <v>63</v>
      </c>
      <c r="Q491" t="s">
        <v>13</v>
      </c>
      <c r="R491" t="s">
        <v>125</v>
      </c>
      <c r="S491" s="33" t="str">
        <f t="shared" si="35"/>
        <v>Normal</v>
      </c>
      <c r="T491" s="33" t="str">
        <f t="shared" si="36"/>
        <v>Medium</v>
      </c>
      <c r="U491" s="33" t="str">
        <f t="shared" si="37"/>
        <v>Morning</v>
      </c>
      <c r="V491" s="33" t="str">
        <f t="shared" si="38"/>
        <v>Freezing (0-10%)</v>
      </c>
      <c r="W491" s="33" t="str">
        <f t="shared" si="39"/>
        <v>Normal</v>
      </c>
    </row>
    <row r="492" spans="1:23" ht="17.25" thickBot="1">
      <c r="A492" s="112">
        <v>491</v>
      </c>
      <c r="B492" s="7">
        <v>40565</v>
      </c>
      <c r="C492" s="6">
        <v>1</v>
      </c>
      <c r="D492" s="6">
        <v>0</v>
      </c>
      <c r="E492" s="6">
        <v>1</v>
      </c>
      <c r="F492" s="6">
        <v>12</v>
      </c>
      <c r="G492" s="9" t="b">
        <v>0</v>
      </c>
      <c r="H492" s="6">
        <v>6</v>
      </c>
      <c r="I492" s="6">
        <v>2</v>
      </c>
      <c r="J492" s="6">
        <v>0.06</v>
      </c>
      <c r="K492">
        <v>0.1061</v>
      </c>
      <c r="L492">
        <v>0.38</v>
      </c>
      <c r="M492">
        <v>0.1045</v>
      </c>
      <c r="N492">
        <v>10</v>
      </c>
      <c r="O492">
        <v>60</v>
      </c>
      <c r="P492">
        <v>70</v>
      </c>
      <c r="Q492" t="s">
        <v>13</v>
      </c>
      <c r="R492" t="s">
        <v>125</v>
      </c>
      <c r="S492" s="33" t="str">
        <f t="shared" si="35"/>
        <v>Normal</v>
      </c>
      <c r="T492" s="33" t="str">
        <f t="shared" si="36"/>
        <v>Medium</v>
      </c>
      <c r="U492" s="33" t="str">
        <f t="shared" si="37"/>
        <v>Afternoon</v>
      </c>
      <c r="V492" s="33" t="str">
        <f t="shared" si="38"/>
        <v>Freezing (0-10%)</v>
      </c>
      <c r="W492" s="33" t="str">
        <f t="shared" si="39"/>
        <v>Normal</v>
      </c>
    </row>
    <row r="493" spans="1:23" ht="17.25" thickBot="1">
      <c r="A493" s="112">
        <v>492</v>
      </c>
      <c r="B493" s="7">
        <v>40565</v>
      </c>
      <c r="C493" s="6">
        <v>1</v>
      </c>
      <c r="D493" s="6">
        <v>0</v>
      </c>
      <c r="E493" s="6">
        <v>1</v>
      </c>
      <c r="F493" s="6">
        <v>13</v>
      </c>
      <c r="G493" s="9" t="b">
        <v>0</v>
      </c>
      <c r="H493" s="6">
        <v>6</v>
      </c>
      <c r="I493" s="6">
        <v>1</v>
      </c>
      <c r="J493" s="6">
        <v>0.08</v>
      </c>
      <c r="K493">
        <v>0.16669999999999999</v>
      </c>
      <c r="L493">
        <v>0.35</v>
      </c>
      <c r="M493">
        <v>0</v>
      </c>
      <c r="N493">
        <v>12</v>
      </c>
      <c r="O493">
        <v>72</v>
      </c>
      <c r="P493">
        <v>84</v>
      </c>
      <c r="Q493" t="s">
        <v>13</v>
      </c>
      <c r="R493" t="s">
        <v>124</v>
      </c>
      <c r="S493" s="33" t="str">
        <f t="shared" si="35"/>
        <v>Normal</v>
      </c>
      <c r="T493" s="33" t="str">
        <f t="shared" si="36"/>
        <v>Medium</v>
      </c>
      <c r="U493" s="33" t="str">
        <f t="shared" si="37"/>
        <v>Afternoon</v>
      </c>
      <c r="V493" s="33" t="str">
        <f t="shared" si="38"/>
        <v>Freezing (0-10%)</v>
      </c>
      <c r="W493" s="33" t="str">
        <f t="shared" si="39"/>
        <v>Normal</v>
      </c>
    </row>
    <row r="494" spans="1:23" ht="17.25" thickBot="1">
      <c r="A494" s="112">
        <v>493</v>
      </c>
      <c r="B494" s="7">
        <v>40565</v>
      </c>
      <c r="C494" s="6">
        <v>1</v>
      </c>
      <c r="D494" s="6">
        <v>0</v>
      </c>
      <c r="E494" s="6">
        <v>1</v>
      </c>
      <c r="F494" s="6">
        <v>14</v>
      </c>
      <c r="G494" s="9" t="b">
        <v>0</v>
      </c>
      <c r="H494" s="6">
        <v>6</v>
      </c>
      <c r="I494" s="6">
        <v>1</v>
      </c>
      <c r="J494" s="6">
        <v>0.1</v>
      </c>
      <c r="K494">
        <v>0.13639999999999999</v>
      </c>
      <c r="L494">
        <v>0.33</v>
      </c>
      <c r="M494">
        <v>0.1045</v>
      </c>
      <c r="N494">
        <v>11</v>
      </c>
      <c r="O494">
        <v>64</v>
      </c>
      <c r="P494">
        <v>75</v>
      </c>
      <c r="Q494" t="s">
        <v>13</v>
      </c>
      <c r="R494" t="s">
        <v>124</v>
      </c>
      <c r="S494" s="33" t="str">
        <f t="shared" si="35"/>
        <v>Normal</v>
      </c>
      <c r="T494" s="33" t="str">
        <f t="shared" si="36"/>
        <v>Medium</v>
      </c>
      <c r="U494" s="33" t="str">
        <f t="shared" si="37"/>
        <v>Afternoon</v>
      </c>
      <c r="V494" s="33" t="str">
        <f t="shared" si="38"/>
        <v>Very Cold (10-20%)</v>
      </c>
      <c r="W494" s="33" t="str">
        <f t="shared" si="39"/>
        <v>Normal</v>
      </c>
    </row>
    <row r="495" spans="1:23" ht="17.25" thickBot="1">
      <c r="A495" s="112">
        <v>494</v>
      </c>
      <c r="B495" s="7">
        <v>40565</v>
      </c>
      <c r="C495" s="6">
        <v>1</v>
      </c>
      <c r="D495" s="6">
        <v>0</v>
      </c>
      <c r="E495" s="6">
        <v>1</v>
      </c>
      <c r="F495" s="6">
        <v>15</v>
      </c>
      <c r="G495" s="9" t="b">
        <v>0</v>
      </c>
      <c r="H495" s="6">
        <v>6</v>
      </c>
      <c r="I495" s="6">
        <v>1</v>
      </c>
      <c r="J495" s="6">
        <v>0.12</v>
      </c>
      <c r="K495">
        <v>0.1515</v>
      </c>
      <c r="L495">
        <v>0.28000000000000003</v>
      </c>
      <c r="M495">
        <v>0</v>
      </c>
      <c r="N495">
        <v>10</v>
      </c>
      <c r="O495">
        <v>93</v>
      </c>
      <c r="P495">
        <v>103</v>
      </c>
      <c r="Q495" t="s">
        <v>13</v>
      </c>
      <c r="R495" t="s">
        <v>124</v>
      </c>
      <c r="S495" s="33" t="str">
        <f t="shared" si="35"/>
        <v>Normal</v>
      </c>
      <c r="T495" s="33" t="str">
        <f t="shared" si="36"/>
        <v>Medium</v>
      </c>
      <c r="U495" s="33" t="str">
        <f t="shared" si="37"/>
        <v>Afternoon</v>
      </c>
      <c r="V495" s="33" t="str">
        <f t="shared" si="38"/>
        <v>Very Cold (10-20%)</v>
      </c>
      <c r="W495" s="33" t="str">
        <f t="shared" si="39"/>
        <v>Normal</v>
      </c>
    </row>
    <row r="496" spans="1:23" ht="17.25" thickBot="1">
      <c r="A496" s="112">
        <v>495</v>
      </c>
      <c r="B496" s="7">
        <v>40565</v>
      </c>
      <c r="C496" s="6">
        <v>1</v>
      </c>
      <c r="D496" s="6">
        <v>0</v>
      </c>
      <c r="E496" s="6">
        <v>1</v>
      </c>
      <c r="F496" s="6">
        <v>16</v>
      </c>
      <c r="G496" s="9" t="b">
        <v>0</v>
      </c>
      <c r="H496" s="6">
        <v>6</v>
      </c>
      <c r="I496" s="6">
        <v>1</v>
      </c>
      <c r="J496" s="6">
        <v>0.12</v>
      </c>
      <c r="K496">
        <v>0.13639999999999999</v>
      </c>
      <c r="L496">
        <v>0.28000000000000003</v>
      </c>
      <c r="M496">
        <v>0.19400000000000001</v>
      </c>
      <c r="N496">
        <v>11</v>
      </c>
      <c r="O496">
        <v>72</v>
      </c>
      <c r="P496">
        <v>83</v>
      </c>
      <c r="Q496" t="s">
        <v>13</v>
      </c>
      <c r="R496" t="s">
        <v>124</v>
      </c>
      <c r="S496" s="33" t="str">
        <f t="shared" si="35"/>
        <v>Normal</v>
      </c>
      <c r="T496" s="33" t="str">
        <f t="shared" si="36"/>
        <v>Medium</v>
      </c>
      <c r="U496" s="33" t="str">
        <f t="shared" si="37"/>
        <v>Afternoon</v>
      </c>
      <c r="V496" s="33" t="str">
        <f t="shared" si="38"/>
        <v>Very Cold (10-20%)</v>
      </c>
      <c r="W496" s="33" t="str">
        <f t="shared" si="39"/>
        <v>Normal</v>
      </c>
    </row>
    <row r="497" spans="1:23" ht="17.25" thickBot="1">
      <c r="A497" s="112">
        <v>496</v>
      </c>
      <c r="B497" s="7">
        <v>40565</v>
      </c>
      <c r="C497" s="6">
        <v>1</v>
      </c>
      <c r="D497" s="6">
        <v>0</v>
      </c>
      <c r="E497" s="6">
        <v>1</v>
      </c>
      <c r="F497" s="6">
        <v>17</v>
      </c>
      <c r="G497" s="9" t="b">
        <v>0</v>
      </c>
      <c r="H497" s="6">
        <v>6</v>
      </c>
      <c r="I497" s="6">
        <v>1</v>
      </c>
      <c r="J497" s="6">
        <v>0.12</v>
      </c>
      <c r="K497">
        <v>0.19700000000000001</v>
      </c>
      <c r="L497">
        <v>0.28000000000000003</v>
      </c>
      <c r="M497">
        <v>0</v>
      </c>
      <c r="N497">
        <v>8</v>
      </c>
      <c r="O497">
        <v>59</v>
      </c>
      <c r="P497">
        <v>67</v>
      </c>
      <c r="Q497" t="s">
        <v>13</v>
      </c>
      <c r="R497" t="s">
        <v>124</v>
      </c>
      <c r="S497" s="33" t="str">
        <f t="shared" si="35"/>
        <v>Rush Hour</v>
      </c>
      <c r="T497" s="33" t="str">
        <f t="shared" si="36"/>
        <v>Medium</v>
      </c>
      <c r="U497" s="33" t="str">
        <f t="shared" si="37"/>
        <v>Afternoon</v>
      </c>
      <c r="V497" s="33" t="str">
        <f t="shared" si="38"/>
        <v>Very Cold (10-20%)</v>
      </c>
      <c r="W497" s="33" t="str">
        <f t="shared" si="39"/>
        <v>Normal</v>
      </c>
    </row>
    <row r="498" spans="1:23" ht="17.25" thickBot="1">
      <c r="A498" s="112">
        <v>497</v>
      </c>
      <c r="B498" s="7">
        <v>40565</v>
      </c>
      <c r="C498" s="6">
        <v>1</v>
      </c>
      <c r="D498" s="6">
        <v>0</v>
      </c>
      <c r="E498" s="6">
        <v>1</v>
      </c>
      <c r="F498" s="6">
        <v>18</v>
      </c>
      <c r="G498" s="9" t="b">
        <v>0</v>
      </c>
      <c r="H498" s="6">
        <v>6</v>
      </c>
      <c r="I498" s="6">
        <v>1</v>
      </c>
      <c r="J498" s="6">
        <v>0.08</v>
      </c>
      <c r="K498">
        <v>9.0899999999999995E-2</v>
      </c>
      <c r="L498">
        <v>0.35</v>
      </c>
      <c r="M498">
        <v>0.19400000000000001</v>
      </c>
      <c r="N498">
        <v>0</v>
      </c>
      <c r="O498">
        <v>54</v>
      </c>
      <c r="P498">
        <v>54</v>
      </c>
      <c r="Q498" t="s">
        <v>13</v>
      </c>
      <c r="R498" t="s">
        <v>124</v>
      </c>
      <c r="S498" s="33" t="str">
        <f t="shared" si="35"/>
        <v>Rush Hour</v>
      </c>
      <c r="T498" s="33" t="str">
        <f t="shared" si="36"/>
        <v>Medium</v>
      </c>
      <c r="U498" s="33" t="str">
        <f t="shared" si="37"/>
        <v>Evening</v>
      </c>
      <c r="V498" s="33" t="str">
        <f t="shared" si="38"/>
        <v>Freezing (0-10%)</v>
      </c>
      <c r="W498" s="33" t="str">
        <f t="shared" si="39"/>
        <v>Normal</v>
      </c>
    </row>
    <row r="499" spans="1:23" ht="17.25" thickBot="1">
      <c r="A499" s="112">
        <v>498</v>
      </c>
      <c r="B499" s="7">
        <v>40565</v>
      </c>
      <c r="C499" s="6">
        <v>1</v>
      </c>
      <c r="D499" s="6">
        <v>0</v>
      </c>
      <c r="E499" s="6">
        <v>1</v>
      </c>
      <c r="F499" s="6">
        <v>19</v>
      </c>
      <c r="G499" s="9" t="b">
        <v>0</v>
      </c>
      <c r="H499" s="6">
        <v>6</v>
      </c>
      <c r="I499" s="6">
        <v>1</v>
      </c>
      <c r="J499" s="6">
        <v>0.08</v>
      </c>
      <c r="K499">
        <v>0.1061</v>
      </c>
      <c r="L499">
        <v>0.35</v>
      </c>
      <c r="M499">
        <v>0.1343</v>
      </c>
      <c r="N499">
        <v>6</v>
      </c>
      <c r="O499">
        <v>53</v>
      </c>
      <c r="P499">
        <v>59</v>
      </c>
      <c r="Q499" t="s">
        <v>13</v>
      </c>
      <c r="R499" t="s">
        <v>124</v>
      </c>
      <c r="S499" s="33" t="str">
        <f t="shared" si="35"/>
        <v>Rush Hour</v>
      </c>
      <c r="T499" s="33" t="str">
        <f t="shared" si="36"/>
        <v>Medium</v>
      </c>
      <c r="U499" s="33" t="str">
        <f t="shared" si="37"/>
        <v>Evening</v>
      </c>
      <c r="V499" s="33" t="str">
        <f t="shared" si="38"/>
        <v>Freezing (0-10%)</v>
      </c>
      <c r="W499" s="33" t="str">
        <f t="shared" si="39"/>
        <v>Normal</v>
      </c>
    </row>
    <row r="500" spans="1:23" ht="17.25" thickBot="1">
      <c r="A500" s="112">
        <v>499</v>
      </c>
      <c r="B500" s="7">
        <v>40565</v>
      </c>
      <c r="C500" s="6">
        <v>1</v>
      </c>
      <c r="D500" s="6">
        <v>0</v>
      </c>
      <c r="E500" s="6">
        <v>1</v>
      </c>
      <c r="F500" s="6">
        <v>20</v>
      </c>
      <c r="G500" s="9" t="b">
        <v>0</v>
      </c>
      <c r="H500" s="6">
        <v>6</v>
      </c>
      <c r="I500" s="6">
        <v>1</v>
      </c>
      <c r="J500" s="6">
        <v>0.06</v>
      </c>
      <c r="K500">
        <v>7.5800000000000006E-2</v>
      </c>
      <c r="L500">
        <v>0.45</v>
      </c>
      <c r="M500">
        <v>0.16420000000000001</v>
      </c>
      <c r="N500">
        <v>1</v>
      </c>
      <c r="O500">
        <v>44</v>
      </c>
      <c r="P500">
        <v>45</v>
      </c>
      <c r="Q500" t="s">
        <v>13</v>
      </c>
      <c r="R500" t="s">
        <v>124</v>
      </c>
      <c r="S500" s="33" t="str">
        <f t="shared" si="35"/>
        <v>Normal</v>
      </c>
      <c r="T500" s="33" t="str">
        <f t="shared" si="36"/>
        <v>Low</v>
      </c>
      <c r="U500" s="33" t="str">
        <f t="shared" si="37"/>
        <v>Evening</v>
      </c>
      <c r="V500" s="33" t="str">
        <f t="shared" si="38"/>
        <v>Freezing (0-10%)</v>
      </c>
      <c r="W500" s="33" t="str">
        <f t="shared" si="39"/>
        <v>Normal</v>
      </c>
    </row>
    <row r="501" spans="1:23" ht="17.25" thickBot="1">
      <c r="A501" s="112">
        <v>500</v>
      </c>
      <c r="B501" s="7">
        <v>40565</v>
      </c>
      <c r="C501" s="6">
        <v>1</v>
      </c>
      <c r="D501" s="6">
        <v>0</v>
      </c>
      <c r="E501" s="6">
        <v>1</v>
      </c>
      <c r="F501" s="6">
        <v>21</v>
      </c>
      <c r="G501" s="9" t="b">
        <v>0</v>
      </c>
      <c r="H501" s="6">
        <v>6</v>
      </c>
      <c r="I501" s="6">
        <v>1</v>
      </c>
      <c r="J501" s="6">
        <v>0.06</v>
      </c>
      <c r="K501">
        <v>0.1061</v>
      </c>
      <c r="L501">
        <v>0.41</v>
      </c>
      <c r="M501">
        <v>8.9599999999999999E-2</v>
      </c>
      <c r="N501">
        <v>0</v>
      </c>
      <c r="O501">
        <v>39</v>
      </c>
      <c r="P501">
        <v>39</v>
      </c>
      <c r="Q501" t="s">
        <v>13</v>
      </c>
      <c r="R501" t="s">
        <v>124</v>
      </c>
      <c r="S501" s="33" t="str">
        <f t="shared" si="35"/>
        <v>Normal</v>
      </c>
      <c r="T501" s="33" t="str">
        <f t="shared" si="36"/>
        <v>Low</v>
      </c>
      <c r="U501" s="33" t="str">
        <f t="shared" si="37"/>
        <v>Evening</v>
      </c>
      <c r="V501" s="33" t="str">
        <f t="shared" si="38"/>
        <v>Freezing (0-10%)</v>
      </c>
      <c r="W501" s="33" t="str">
        <f t="shared" si="39"/>
        <v>Normal</v>
      </c>
    </row>
    <row r="502" spans="1:23" ht="17.25" thickBot="1">
      <c r="A502" s="112">
        <v>501</v>
      </c>
      <c r="B502" s="7">
        <v>40565</v>
      </c>
      <c r="C502" s="6">
        <v>1</v>
      </c>
      <c r="D502" s="6">
        <v>0</v>
      </c>
      <c r="E502" s="6">
        <v>1</v>
      </c>
      <c r="F502" s="6">
        <v>22</v>
      </c>
      <c r="G502" s="9" t="b">
        <v>0</v>
      </c>
      <c r="H502" s="6">
        <v>6</v>
      </c>
      <c r="I502" s="6">
        <v>1</v>
      </c>
      <c r="J502" s="6">
        <v>0.06</v>
      </c>
      <c r="K502">
        <v>0.1515</v>
      </c>
      <c r="L502">
        <v>0.49</v>
      </c>
      <c r="M502">
        <v>0</v>
      </c>
      <c r="N502">
        <v>7</v>
      </c>
      <c r="O502">
        <v>23</v>
      </c>
      <c r="P502">
        <v>30</v>
      </c>
      <c r="Q502" t="s">
        <v>13</v>
      </c>
      <c r="R502" t="s">
        <v>124</v>
      </c>
      <c r="S502" s="33" t="str">
        <f t="shared" si="35"/>
        <v>Normal</v>
      </c>
      <c r="T502" s="33" t="str">
        <f t="shared" si="36"/>
        <v>Low</v>
      </c>
      <c r="U502" s="33" t="str">
        <f t="shared" si="37"/>
        <v>Evening</v>
      </c>
      <c r="V502" s="33" t="str">
        <f t="shared" si="38"/>
        <v>Freezing (0-10%)</v>
      </c>
      <c r="W502" s="33" t="str">
        <f t="shared" si="39"/>
        <v>Normal</v>
      </c>
    </row>
    <row r="503" spans="1:23" ht="17.25" thickBot="1">
      <c r="A503" s="112">
        <v>502</v>
      </c>
      <c r="B503" s="7">
        <v>40565</v>
      </c>
      <c r="C503" s="6">
        <v>1</v>
      </c>
      <c r="D503" s="6">
        <v>0</v>
      </c>
      <c r="E503" s="6">
        <v>1</v>
      </c>
      <c r="F503" s="6">
        <v>23</v>
      </c>
      <c r="G503" s="9" t="b">
        <v>0</v>
      </c>
      <c r="H503" s="6">
        <v>6</v>
      </c>
      <c r="I503" s="6">
        <v>1</v>
      </c>
      <c r="J503" s="6">
        <v>0.04</v>
      </c>
      <c r="K503">
        <v>7.5800000000000006E-2</v>
      </c>
      <c r="L503">
        <v>0.56999999999999995</v>
      </c>
      <c r="M503">
        <v>0.1045</v>
      </c>
      <c r="N503">
        <v>2</v>
      </c>
      <c r="O503">
        <v>31</v>
      </c>
      <c r="P503">
        <v>33</v>
      </c>
      <c r="Q503" t="s">
        <v>13</v>
      </c>
      <c r="R503" t="s">
        <v>124</v>
      </c>
      <c r="S503" s="33" t="str">
        <f t="shared" si="35"/>
        <v>Normal</v>
      </c>
      <c r="T503" s="33" t="str">
        <f t="shared" si="36"/>
        <v>Low</v>
      </c>
      <c r="U503" s="33" t="str">
        <f t="shared" si="37"/>
        <v>Evening</v>
      </c>
      <c r="V503" s="33" t="str">
        <f t="shared" si="38"/>
        <v>Freezing (0-10%)</v>
      </c>
      <c r="W503" s="33" t="str">
        <f t="shared" si="39"/>
        <v>Normal</v>
      </c>
    </row>
    <row r="504" spans="1:23" ht="17.25" thickBot="1">
      <c r="A504" s="112">
        <v>503</v>
      </c>
      <c r="B504" s="7">
        <v>40566</v>
      </c>
      <c r="C504" s="6">
        <v>1</v>
      </c>
      <c r="D504" s="6">
        <v>0</v>
      </c>
      <c r="E504" s="6">
        <v>1</v>
      </c>
      <c r="F504" s="6">
        <v>0</v>
      </c>
      <c r="G504" s="9" t="b">
        <v>0</v>
      </c>
      <c r="H504" s="6">
        <v>0</v>
      </c>
      <c r="I504" s="6">
        <v>1</v>
      </c>
      <c r="J504" s="6">
        <v>0.04</v>
      </c>
      <c r="K504">
        <v>7.5800000000000006E-2</v>
      </c>
      <c r="L504">
        <v>0.56999999999999995</v>
      </c>
      <c r="M504">
        <v>0.1045</v>
      </c>
      <c r="N504">
        <v>2</v>
      </c>
      <c r="O504">
        <v>20</v>
      </c>
      <c r="P504">
        <v>22</v>
      </c>
      <c r="Q504" t="s">
        <v>25</v>
      </c>
      <c r="R504" t="s">
        <v>124</v>
      </c>
      <c r="S504" s="33" t="str">
        <f t="shared" si="35"/>
        <v>Normal</v>
      </c>
      <c r="T504" s="33" t="str">
        <f t="shared" si="36"/>
        <v>Low</v>
      </c>
      <c r="U504" s="33" t="str">
        <f t="shared" si="37"/>
        <v>Night</v>
      </c>
      <c r="V504" s="33" t="str">
        <f t="shared" si="38"/>
        <v>Freezing (0-10%)</v>
      </c>
      <c r="W504" s="33" t="str">
        <f t="shared" si="39"/>
        <v>Normal</v>
      </c>
    </row>
    <row r="505" spans="1:23" ht="17.25" thickBot="1">
      <c r="A505" s="112">
        <v>504</v>
      </c>
      <c r="B505" s="7">
        <v>40566</v>
      </c>
      <c r="C505" s="6">
        <v>1</v>
      </c>
      <c r="D505" s="6">
        <v>0</v>
      </c>
      <c r="E505" s="6">
        <v>1</v>
      </c>
      <c r="F505" s="6">
        <v>1</v>
      </c>
      <c r="G505" s="9" t="b">
        <v>0</v>
      </c>
      <c r="H505" s="6">
        <v>0</v>
      </c>
      <c r="I505" s="6">
        <v>1</v>
      </c>
      <c r="J505" s="6">
        <v>0.04</v>
      </c>
      <c r="K505">
        <v>7.5800000000000006E-2</v>
      </c>
      <c r="L505">
        <v>0.56999999999999995</v>
      </c>
      <c r="M505">
        <v>0.1045</v>
      </c>
      <c r="N505">
        <v>1</v>
      </c>
      <c r="O505">
        <v>12</v>
      </c>
      <c r="P505">
        <v>13</v>
      </c>
      <c r="Q505" t="s">
        <v>25</v>
      </c>
      <c r="R505" t="s">
        <v>124</v>
      </c>
      <c r="S505" s="33" t="str">
        <f t="shared" si="35"/>
        <v>Normal</v>
      </c>
      <c r="T505" s="33" t="str">
        <f t="shared" si="36"/>
        <v>Low</v>
      </c>
      <c r="U505" s="33" t="str">
        <f t="shared" si="37"/>
        <v>Night</v>
      </c>
      <c r="V505" s="33" t="str">
        <f t="shared" si="38"/>
        <v>Freezing (0-10%)</v>
      </c>
      <c r="W505" s="33" t="str">
        <f t="shared" si="39"/>
        <v>Normal</v>
      </c>
    </row>
    <row r="506" spans="1:23" ht="17.25" thickBot="1">
      <c r="A506" s="112">
        <v>505</v>
      </c>
      <c r="B506" s="7">
        <v>40566</v>
      </c>
      <c r="C506" s="6">
        <v>1</v>
      </c>
      <c r="D506" s="6">
        <v>0</v>
      </c>
      <c r="E506" s="6">
        <v>1</v>
      </c>
      <c r="F506" s="6">
        <v>2</v>
      </c>
      <c r="G506" s="9" t="b">
        <v>0</v>
      </c>
      <c r="H506" s="6">
        <v>0</v>
      </c>
      <c r="I506" s="6">
        <v>1</v>
      </c>
      <c r="J506" s="6">
        <v>0.02</v>
      </c>
      <c r="K506">
        <v>6.0600000000000001E-2</v>
      </c>
      <c r="L506">
        <v>0.62</v>
      </c>
      <c r="M506">
        <v>0.1343</v>
      </c>
      <c r="N506">
        <v>3</v>
      </c>
      <c r="O506">
        <v>15</v>
      </c>
      <c r="P506">
        <v>18</v>
      </c>
      <c r="Q506" t="s">
        <v>25</v>
      </c>
      <c r="R506" t="s">
        <v>124</v>
      </c>
      <c r="S506" s="33" t="str">
        <f t="shared" si="35"/>
        <v>Normal</v>
      </c>
      <c r="T506" s="33" t="str">
        <f t="shared" si="36"/>
        <v>Low</v>
      </c>
      <c r="U506" s="33" t="str">
        <f t="shared" si="37"/>
        <v>Night</v>
      </c>
      <c r="V506" s="33" t="str">
        <f t="shared" si="38"/>
        <v>Freezing (0-10%)</v>
      </c>
      <c r="W506" s="33" t="str">
        <f t="shared" si="39"/>
        <v>Normal</v>
      </c>
    </row>
    <row r="507" spans="1:23" ht="17.25" thickBot="1">
      <c r="A507" s="112">
        <v>506</v>
      </c>
      <c r="B507" s="7">
        <v>40566</v>
      </c>
      <c r="C507" s="6">
        <v>1</v>
      </c>
      <c r="D507" s="6">
        <v>0</v>
      </c>
      <c r="E507" s="6">
        <v>1</v>
      </c>
      <c r="F507" s="6">
        <v>3</v>
      </c>
      <c r="G507" s="9" t="b">
        <v>0</v>
      </c>
      <c r="H507" s="6">
        <v>0</v>
      </c>
      <c r="I507" s="6">
        <v>1</v>
      </c>
      <c r="J507" s="6">
        <v>0.02</v>
      </c>
      <c r="K507">
        <v>6.0600000000000001E-2</v>
      </c>
      <c r="L507">
        <v>0.62</v>
      </c>
      <c r="M507">
        <v>0.1343</v>
      </c>
      <c r="N507">
        <v>1</v>
      </c>
      <c r="O507">
        <v>4</v>
      </c>
      <c r="P507">
        <v>5</v>
      </c>
      <c r="Q507" t="s">
        <v>25</v>
      </c>
      <c r="R507" t="s">
        <v>124</v>
      </c>
      <c r="S507" s="33" t="str">
        <f t="shared" si="35"/>
        <v>Normal</v>
      </c>
      <c r="T507" s="33" t="str">
        <f t="shared" si="36"/>
        <v>Low</v>
      </c>
      <c r="U507" s="33" t="str">
        <f t="shared" si="37"/>
        <v>Night</v>
      </c>
      <c r="V507" s="33" t="str">
        <f t="shared" si="38"/>
        <v>Freezing (0-10%)</v>
      </c>
      <c r="W507" s="33" t="str">
        <f t="shared" si="39"/>
        <v>Normal</v>
      </c>
    </row>
    <row r="508" spans="1:23" ht="17.25" thickBot="1">
      <c r="A508" s="112">
        <v>507</v>
      </c>
      <c r="B508" s="7">
        <v>40566</v>
      </c>
      <c r="C508" s="6">
        <v>1</v>
      </c>
      <c r="D508" s="6">
        <v>0</v>
      </c>
      <c r="E508" s="6">
        <v>1</v>
      </c>
      <c r="F508" s="6">
        <v>5</v>
      </c>
      <c r="G508" s="9" t="b">
        <v>0</v>
      </c>
      <c r="H508" s="6">
        <v>0</v>
      </c>
      <c r="I508" s="6">
        <v>2</v>
      </c>
      <c r="J508" s="6">
        <v>0.04</v>
      </c>
      <c r="K508">
        <v>7.5800000000000006E-2</v>
      </c>
      <c r="L508">
        <v>0.56999999999999995</v>
      </c>
      <c r="M508">
        <v>0.1045</v>
      </c>
      <c r="N508">
        <v>0</v>
      </c>
      <c r="O508">
        <v>3</v>
      </c>
      <c r="P508">
        <v>3</v>
      </c>
      <c r="Q508" t="s">
        <v>25</v>
      </c>
      <c r="R508" t="s">
        <v>125</v>
      </c>
      <c r="S508" s="33" t="str">
        <f t="shared" si="35"/>
        <v>Normal</v>
      </c>
      <c r="T508" s="33" t="str">
        <f t="shared" si="36"/>
        <v>Low</v>
      </c>
      <c r="U508" s="33" t="str">
        <f t="shared" si="37"/>
        <v>Night</v>
      </c>
      <c r="V508" s="33" t="str">
        <f t="shared" si="38"/>
        <v>Freezing (0-10%)</v>
      </c>
      <c r="W508" s="33" t="str">
        <f t="shared" si="39"/>
        <v>Normal</v>
      </c>
    </row>
    <row r="509" spans="1:23" ht="17.25" thickBot="1">
      <c r="A509" s="112">
        <v>508</v>
      </c>
      <c r="B509" s="7">
        <v>40566</v>
      </c>
      <c r="C509" s="6">
        <v>1</v>
      </c>
      <c r="D509" s="6">
        <v>0</v>
      </c>
      <c r="E509" s="6">
        <v>1</v>
      </c>
      <c r="F509" s="6">
        <v>6</v>
      </c>
      <c r="G509" s="9" t="b">
        <v>0</v>
      </c>
      <c r="H509" s="6">
        <v>0</v>
      </c>
      <c r="I509" s="6">
        <v>2</v>
      </c>
      <c r="J509" s="6">
        <v>0.04</v>
      </c>
      <c r="K509">
        <v>7.5800000000000006E-2</v>
      </c>
      <c r="L509">
        <v>0.56999999999999995</v>
      </c>
      <c r="M509">
        <v>0.1045</v>
      </c>
      <c r="N509">
        <v>0</v>
      </c>
      <c r="O509">
        <v>1</v>
      </c>
      <c r="P509">
        <v>1</v>
      </c>
      <c r="Q509" t="s">
        <v>25</v>
      </c>
      <c r="R509" t="s">
        <v>125</v>
      </c>
      <c r="S509" s="33" t="str">
        <f t="shared" si="35"/>
        <v>Normal</v>
      </c>
      <c r="T509" s="33" t="str">
        <f t="shared" si="36"/>
        <v>Low</v>
      </c>
      <c r="U509" s="33" t="str">
        <f t="shared" si="37"/>
        <v>Morning</v>
      </c>
      <c r="V509" s="33" t="str">
        <f t="shared" si="38"/>
        <v>Freezing (0-10%)</v>
      </c>
      <c r="W509" s="33" t="str">
        <f t="shared" si="39"/>
        <v>Normal</v>
      </c>
    </row>
    <row r="510" spans="1:23" ht="17.25" thickBot="1">
      <c r="A510" s="112">
        <v>509</v>
      </c>
      <c r="B510" s="7">
        <v>40566</v>
      </c>
      <c r="C510" s="6">
        <v>1</v>
      </c>
      <c r="D510" s="6">
        <v>0</v>
      </c>
      <c r="E510" s="6">
        <v>1</v>
      </c>
      <c r="F510" s="6">
        <v>7</v>
      </c>
      <c r="G510" s="9" t="b">
        <v>0</v>
      </c>
      <c r="H510" s="6">
        <v>0</v>
      </c>
      <c r="I510" s="6">
        <v>1</v>
      </c>
      <c r="J510" s="6">
        <v>0.08</v>
      </c>
      <c r="K510">
        <v>0.1061</v>
      </c>
      <c r="L510">
        <v>0.57999999999999996</v>
      </c>
      <c r="M510">
        <v>0.16420000000000001</v>
      </c>
      <c r="N510">
        <v>1</v>
      </c>
      <c r="O510">
        <v>1</v>
      </c>
      <c r="P510">
        <v>2</v>
      </c>
      <c r="Q510" t="s">
        <v>25</v>
      </c>
      <c r="R510" t="s">
        <v>124</v>
      </c>
      <c r="S510" s="33" t="str">
        <f t="shared" si="35"/>
        <v>Rush Hour</v>
      </c>
      <c r="T510" s="33" t="str">
        <f t="shared" si="36"/>
        <v>Low</v>
      </c>
      <c r="U510" s="33" t="str">
        <f t="shared" si="37"/>
        <v>Morning</v>
      </c>
      <c r="V510" s="33" t="str">
        <f t="shared" si="38"/>
        <v>Freezing (0-10%)</v>
      </c>
      <c r="W510" s="33" t="str">
        <f t="shared" si="39"/>
        <v>Normal</v>
      </c>
    </row>
    <row r="511" spans="1:23" ht="17.25" thickBot="1">
      <c r="A511" s="112">
        <v>510</v>
      </c>
      <c r="B511" s="7">
        <v>40566</v>
      </c>
      <c r="C511" s="6">
        <v>1</v>
      </c>
      <c r="D511" s="6">
        <v>0</v>
      </c>
      <c r="E511" s="6">
        <v>1</v>
      </c>
      <c r="F511" s="6">
        <v>8</v>
      </c>
      <c r="G511" s="9" t="b">
        <v>0</v>
      </c>
      <c r="H511" s="6">
        <v>0</v>
      </c>
      <c r="I511" s="6">
        <v>1</v>
      </c>
      <c r="J511" s="6">
        <v>0.06</v>
      </c>
      <c r="K511">
        <v>7.5800000000000006E-2</v>
      </c>
      <c r="L511">
        <v>0.62</v>
      </c>
      <c r="M511">
        <v>0.16420000000000001</v>
      </c>
      <c r="N511">
        <v>2</v>
      </c>
      <c r="O511">
        <v>17</v>
      </c>
      <c r="P511">
        <v>19</v>
      </c>
      <c r="Q511" t="s">
        <v>25</v>
      </c>
      <c r="R511" t="s">
        <v>124</v>
      </c>
      <c r="S511" s="33" t="str">
        <f t="shared" si="35"/>
        <v>Rush Hour</v>
      </c>
      <c r="T511" s="33" t="str">
        <f t="shared" si="36"/>
        <v>Low</v>
      </c>
      <c r="U511" s="33" t="str">
        <f t="shared" si="37"/>
        <v>Morning</v>
      </c>
      <c r="V511" s="33" t="str">
        <f t="shared" si="38"/>
        <v>Freezing (0-10%)</v>
      </c>
      <c r="W511" s="33" t="str">
        <f t="shared" si="39"/>
        <v>Normal</v>
      </c>
    </row>
    <row r="512" spans="1:23" ht="17.25" thickBot="1">
      <c r="A512" s="112">
        <v>511</v>
      </c>
      <c r="B512" s="7">
        <v>40566</v>
      </c>
      <c r="C512" s="6">
        <v>1</v>
      </c>
      <c r="D512" s="6">
        <v>0</v>
      </c>
      <c r="E512" s="6">
        <v>1</v>
      </c>
      <c r="F512" s="6">
        <v>9</v>
      </c>
      <c r="G512" s="9" t="b">
        <v>0</v>
      </c>
      <c r="H512" s="6">
        <v>0</v>
      </c>
      <c r="I512" s="6">
        <v>1</v>
      </c>
      <c r="J512" s="6">
        <v>0.1</v>
      </c>
      <c r="K512">
        <v>7.5800000000000006E-2</v>
      </c>
      <c r="L512">
        <v>0.54</v>
      </c>
      <c r="M512">
        <v>0.35820000000000002</v>
      </c>
      <c r="N512">
        <v>3</v>
      </c>
      <c r="O512">
        <v>25</v>
      </c>
      <c r="P512">
        <v>28</v>
      </c>
      <c r="Q512" t="s">
        <v>25</v>
      </c>
      <c r="R512" t="s">
        <v>124</v>
      </c>
      <c r="S512" s="33" t="str">
        <f t="shared" si="35"/>
        <v>Rush Hour</v>
      </c>
      <c r="T512" s="33" t="str">
        <f t="shared" si="36"/>
        <v>Low</v>
      </c>
      <c r="U512" s="33" t="str">
        <f t="shared" si="37"/>
        <v>Morning</v>
      </c>
      <c r="V512" s="33" t="str">
        <f t="shared" si="38"/>
        <v>Very Cold (10-20%)</v>
      </c>
      <c r="W512" s="33" t="str">
        <f t="shared" si="39"/>
        <v>Normal</v>
      </c>
    </row>
    <row r="513" spans="1:23" ht="17.25" thickBot="1">
      <c r="A513" s="112">
        <v>512</v>
      </c>
      <c r="B513" s="7">
        <v>40566</v>
      </c>
      <c r="C513" s="6">
        <v>1</v>
      </c>
      <c r="D513" s="6">
        <v>0</v>
      </c>
      <c r="E513" s="6">
        <v>1</v>
      </c>
      <c r="F513" s="6">
        <v>10</v>
      </c>
      <c r="G513" s="9" t="b">
        <v>0</v>
      </c>
      <c r="H513" s="6">
        <v>0</v>
      </c>
      <c r="I513" s="6">
        <v>1</v>
      </c>
      <c r="J513" s="6">
        <v>0.14000000000000001</v>
      </c>
      <c r="K513">
        <v>0.1061</v>
      </c>
      <c r="L513">
        <v>0.46</v>
      </c>
      <c r="M513">
        <v>0.3881</v>
      </c>
      <c r="N513">
        <v>7</v>
      </c>
      <c r="O513">
        <v>51</v>
      </c>
      <c r="P513">
        <v>58</v>
      </c>
      <c r="Q513" t="s">
        <v>25</v>
      </c>
      <c r="R513" t="s">
        <v>124</v>
      </c>
      <c r="S513" s="33" t="str">
        <f t="shared" si="35"/>
        <v>Normal</v>
      </c>
      <c r="T513" s="33" t="str">
        <f t="shared" si="36"/>
        <v>Medium</v>
      </c>
      <c r="U513" s="33" t="str">
        <f t="shared" si="37"/>
        <v>Morning</v>
      </c>
      <c r="V513" s="33" t="str">
        <f t="shared" si="38"/>
        <v>Very Cold (10-20%)</v>
      </c>
      <c r="W513" s="33" t="str">
        <f t="shared" si="39"/>
        <v>Normal</v>
      </c>
    </row>
    <row r="514" spans="1:23" ht="17.25" thickBot="1">
      <c r="A514" s="112">
        <v>513</v>
      </c>
      <c r="B514" s="7">
        <v>40566</v>
      </c>
      <c r="C514" s="6">
        <v>1</v>
      </c>
      <c r="D514" s="6">
        <v>0</v>
      </c>
      <c r="E514" s="6">
        <v>1</v>
      </c>
      <c r="F514" s="6">
        <v>11</v>
      </c>
      <c r="G514" s="9" t="b">
        <v>0</v>
      </c>
      <c r="H514" s="6">
        <v>0</v>
      </c>
      <c r="I514" s="6">
        <v>1</v>
      </c>
      <c r="J514" s="6">
        <v>0.14000000000000001</v>
      </c>
      <c r="K514">
        <v>0.13639999999999999</v>
      </c>
      <c r="L514">
        <v>0.43</v>
      </c>
      <c r="M514">
        <v>0.22389999999999999</v>
      </c>
      <c r="N514">
        <v>22</v>
      </c>
      <c r="O514">
        <v>77</v>
      </c>
      <c r="P514">
        <v>99</v>
      </c>
      <c r="Q514" t="s">
        <v>25</v>
      </c>
      <c r="R514" t="s">
        <v>124</v>
      </c>
      <c r="S514" s="33" t="str">
        <f t="shared" si="35"/>
        <v>Normal</v>
      </c>
      <c r="T514" s="33" t="str">
        <f t="shared" si="36"/>
        <v>Medium</v>
      </c>
      <c r="U514" s="33" t="str">
        <f t="shared" si="37"/>
        <v>Morning</v>
      </c>
      <c r="V514" s="33" t="str">
        <f t="shared" si="38"/>
        <v>Very Cold (10-20%)</v>
      </c>
      <c r="W514" s="33" t="str">
        <f t="shared" si="39"/>
        <v>Normal</v>
      </c>
    </row>
    <row r="515" spans="1:23" ht="17.25" thickBot="1">
      <c r="A515" s="112">
        <v>514</v>
      </c>
      <c r="B515" s="7">
        <v>40566</v>
      </c>
      <c r="C515" s="6">
        <v>1</v>
      </c>
      <c r="D515" s="6">
        <v>0</v>
      </c>
      <c r="E515" s="6">
        <v>1</v>
      </c>
      <c r="F515" s="6">
        <v>12</v>
      </c>
      <c r="G515" s="9" t="b">
        <v>0</v>
      </c>
      <c r="H515" s="6">
        <v>0</v>
      </c>
      <c r="I515" s="6">
        <v>1</v>
      </c>
      <c r="J515" s="6">
        <v>0.16</v>
      </c>
      <c r="K515">
        <v>0.1212</v>
      </c>
      <c r="L515">
        <v>0.37</v>
      </c>
      <c r="M515">
        <v>0.4627</v>
      </c>
      <c r="N515">
        <v>24</v>
      </c>
      <c r="O515">
        <v>92</v>
      </c>
      <c r="P515">
        <v>116</v>
      </c>
      <c r="Q515" t="s">
        <v>25</v>
      </c>
      <c r="R515" t="s">
        <v>124</v>
      </c>
      <c r="S515" s="33" t="str">
        <f t="shared" ref="S515:S578" si="40">IF(OR(AND(F515&gt;=7,F515&lt;=9),AND(F515&gt;=17,F515&lt;=19)),"Rush Hour","Normal")</f>
        <v>Normal</v>
      </c>
      <c r="T515" s="33" t="str">
        <f t="shared" ref="T515:T578" si="41">IF(P515&gt;150,"High",IF(P515&gt;50,"Medium","Low"))</f>
        <v>Medium</v>
      </c>
      <c r="U515" s="33" t="str">
        <f t="shared" ref="U515:U578" si="42">IF(F515&lt;6,"Night", IF(F515&lt;12,"Morning", IF(F515&lt;18,"Afternoon","Evening")))</f>
        <v>Afternoon</v>
      </c>
      <c r="V515" s="33" t="str">
        <f t="shared" ref="V515:V578" si="43">IF(J515&lt;0.1,"Freezing (0-10%)",
 IF(J515&lt;0.2,"Very Cold (10-20%)",
 IF(J515&lt;0.3,"Cold (20-30%)",
 IF(J515&lt;0.4,"Mild (30-40%)",
 IF(J515&lt;0.5,"Warm (40-50%)",
 "Hot (50%+)")))))</f>
        <v>Very Cold (10-20%)</v>
      </c>
      <c r="W515" s="33" t="str">
        <f t="shared" ref="W515:W578" si="44">IF(ABS(P515-AVERAGE($P$2:$P$1001))&gt;2*STDEV($P$2:$P$1001),IF(P515&gt;AVERAGE($P$2:$P$1001),"⬆ Spike","⬇ Drop"),  "Normal")</f>
        <v>Normal</v>
      </c>
    </row>
    <row r="516" spans="1:23" ht="17.25" thickBot="1">
      <c r="A516" s="112">
        <v>515</v>
      </c>
      <c r="B516" s="7">
        <v>40566</v>
      </c>
      <c r="C516" s="6">
        <v>1</v>
      </c>
      <c r="D516" s="6">
        <v>0</v>
      </c>
      <c r="E516" s="6">
        <v>1</v>
      </c>
      <c r="F516" s="6">
        <v>13</v>
      </c>
      <c r="G516" s="9" t="b">
        <v>0</v>
      </c>
      <c r="H516" s="6">
        <v>0</v>
      </c>
      <c r="I516" s="6">
        <v>1</v>
      </c>
      <c r="J516" s="6">
        <v>0.14000000000000001</v>
      </c>
      <c r="K516">
        <v>0.1061</v>
      </c>
      <c r="L516">
        <v>0.33</v>
      </c>
      <c r="M516">
        <v>0.3881</v>
      </c>
      <c r="N516">
        <v>12</v>
      </c>
      <c r="O516">
        <v>75</v>
      </c>
      <c r="P516">
        <v>87</v>
      </c>
      <c r="Q516" t="s">
        <v>25</v>
      </c>
      <c r="R516" t="s">
        <v>124</v>
      </c>
      <c r="S516" s="33" t="str">
        <f t="shared" si="40"/>
        <v>Normal</v>
      </c>
      <c r="T516" s="33" t="str">
        <f t="shared" si="41"/>
        <v>Medium</v>
      </c>
      <c r="U516" s="33" t="str">
        <f t="shared" si="42"/>
        <v>Afternoon</v>
      </c>
      <c r="V516" s="33" t="str">
        <f t="shared" si="43"/>
        <v>Very Cold (10-20%)</v>
      </c>
      <c r="W516" s="33" t="str">
        <f t="shared" si="44"/>
        <v>Normal</v>
      </c>
    </row>
    <row r="517" spans="1:23" ht="17.25" thickBot="1">
      <c r="A517" s="112">
        <v>516</v>
      </c>
      <c r="B517" s="7">
        <v>40566</v>
      </c>
      <c r="C517" s="6">
        <v>1</v>
      </c>
      <c r="D517" s="6">
        <v>0</v>
      </c>
      <c r="E517" s="6">
        <v>1</v>
      </c>
      <c r="F517" s="6">
        <v>14</v>
      </c>
      <c r="G517" s="9" t="b">
        <v>0</v>
      </c>
      <c r="H517" s="6">
        <v>0</v>
      </c>
      <c r="I517" s="6">
        <v>1</v>
      </c>
      <c r="J517" s="6">
        <v>0.16</v>
      </c>
      <c r="K517">
        <v>0.13639999999999999</v>
      </c>
      <c r="L517">
        <v>0.28000000000000003</v>
      </c>
      <c r="M517">
        <v>0.35820000000000002</v>
      </c>
      <c r="N517">
        <v>17</v>
      </c>
      <c r="O517">
        <v>93</v>
      </c>
      <c r="P517">
        <v>110</v>
      </c>
      <c r="Q517" t="s">
        <v>25</v>
      </c>
      <c r="R517" t="s">
        <v>124</v>
      </c>
      <c r="S517" s="33" t="str">
        <f t="shared" si="40"/>
        <v>Normal</v>
      </c>
      <c r="T517" s="33" t="str">
        <f t="shared" si="41"/>
        <v>Medium</v>
      </c>
      <c r="U517" s="33" t="str">
        <f t="shared" si="42"/>
        <v>Afternoon</v>
      </c>
      <c r="V517" s="33" t="str">
        <f t="shared" si="43"/>
        <v>Very Cold (10-20%)</v>
      </c>
      <c r="W517" s="33" t="str">
        <f t="shared" si="44"/>
        <v>Normal</v>
      </c>
    </row>
    <row r="518" spans="1:23" ht="17.25" thickBot="1">
      <c r="A518" s="112">
        <v>517</v>
      </c>
      <c r="B518" s="7">
        <v>40566</v>
      </c>
      <c r="C518" s="6">
        <v>1</v>
      </c>
      <c r="D518" s="6">
        <v>0</v>
      </c>
      <c r="E518" s="6">
        <v>1</v>
      </c>
      <c r="F518" s="6">
        <v>15</v>
      </c>
      <c r="G518" s="9" t="b">
        <v>0</v>
      </c>
      <c r="H518" s="6">
        <v>0</v>
      </c>
      <c r="I518" s="6">
        <v>1</v>
      </c>
      <c r="J518" s="6">
        <v>0.16</v>
      </c>
      <c r="K518">
        <v>0.13639999999999999</v>
      </c>
      <c r="L518">
        <v>0.28000000000000003</v>
      </c>
      <c r="M518">
        <v>0.35820000000000002</v>
      </c>
      <c r="N518">
        <v>13</v>
      </c>
      <c r="O518">
        <v>64</v>
      </c>
      <c r="P518">
        <v>77</v>
      </c>
      <c r="Q518" t="s">
        <v>25</v>
      </c>
      <c r="R518" t="s">
        <v>124</v>
      </c>
      <c r="S518" s="33" t="str">
        <f t="shared" si="40"/>
        <v>Normal</v>
      </c>
      <c r="T518" s="33" t="str">
        <f t="shared" si="41"/>
        <v>Medium</v>
      </c>
      <c r="U518" s="33" t="str">
        <f t="shared" si="42"/>
        <v>Afternoon</v>
      </c>
      <c r="V518" s="33" t="str">
        <f t="shared" si="43"/>
        <v>Very Cold (10-20%)</v>
      </c>
      <c r="W518" s="33" t="str">
        <f t="shared" si="44"/>
        <v>Normal</v>
      </c>
    </row>
    <row r="519" spans="1:23" ht="17.25" thickBot="1">
      <c r="A519" s="112">
        <v>518</v>
      </c>
      <c r="B519" s="7">
        <v>40566</v>
      </c>
      <c r="C519" s="6">
        <v>1</v>
      </c>
      <c r="D519" s="6">
        <v>0</v>
      </c>
      <c r="E519" s="6">
        <v>1</v>
      </c>
      <c r="F519" s="6">
        <v>16</v>
      </c>
      <c r="G519" s="9" t="b">
        <v>0</v>
      </c>
      <c r="H519" s="6">
        <v>0</v>
      </c>
      <c r="I519" s="6">
        <v>1</v>
      </c>
      <c r="J519" s="6">
        <v>0.16</v>
      </c>
      <c r="K519">
        <v>0.13639999999999999</v>
      </c>
      <c r="L519">
        <v>0.26</v>
      </c>
      <c r="M519">
        <v>0.32840000000000003</v>
      </c>
      <c r="N519">
        <v>9</v>
      </c>
      <c r="O519">
        <v>56</v>
      </c>
      <c r="P519">
        <v>65</v>
      </c>
      <c r="Q519" t="s">
        <v>25</v>
      </c>
      <c r="R519" t="s">
        <v>124</v>
      </c>
      <c r="S519" s="33" t="str">
        <f t="shared" si="40"/>
        <v>Normal</v>
      </c>
      <c r="T519" s="33" t="str">
        <f t="shared" si="41"/>
        <v>Medium</v>
      </c>
      <c r="U519" s="33" t="str">
        <f t="shared" si="42"/>
        <v>Afternoon</v>
      </c>
      <c r="V519" s="33" t="str">
        <f t="shared" si="43"/>
        <v>Very Cold (10-20%)</v>
      </c>
      <c r="W519" s="33" t="str">
        <f t="shared" si="44"/>
        <v>Normal</v>
      </c>
    </row>
    <row r="520" spans="1:23" ht="17.25" thickBot="1">
      <c r="A520" s="112">
        <v>519</v>
      </c>
      <c r="B520" s="7">
        <v>40566</v>
      </c>
      <c r="C520" s="6">
        <v>1</v>
      </c>
      <c r="D520" s="6">
        <v>0</v>
      </c>
      <c r="E520" s="6">
        <v>1</v>
      </c>
      <c r="F520" s="6">
        <v>17</v>
      </c>
      <c r="G520" s="9" t="b">
        <v>0</v>
      </c>
      <c r="H520" s="6">
        <v>0</v>
      </c>
      <c r="I520" s="6">
        <v>1</v>
      </c>
      <c r="J520" s="6">
        <v>0.14000000000000001</v>
      </c>
      <c r="K520">
        <v>0.1061</v>
      </c>
      <c r="L520">
        <v>0.26</v>
      </c>
      <c r="M520">
        <v>0.3881</v>
      </c>
      <c r="N520">
        <v>5</v>
      </c>
      <c r="O520">
        <v>50</v>
      </c>
      <c r="P520">
        <v>55</v>
      </c>
      <c r="Q520" t="s">
        <v>25</v>
      </c>
      <c r="R520" t="s">
        <v>124</v>
      </c>
      <c r="S520" s="33" t="str">
        <f t="shared" si="40"/>
        <v>Rush Hour</v>
      </c>
      <c r="T520" s="33" t="str">
        <f t="shared" si="41"/>
        <v>Medium</v>
      </c>
      <c r="U520" s="33" t="str">
        <f t="shared" si="42"/>
        <v>Afternoon</v>
      </c>
      <c r="V520" s="33" t="str">
        <f t="shared" si="43"/>
        <v>Very Cold (10-20%)</v>
      </c>
      <c r="W520" s="33" t="str">
        <f t="shared" si="44"/>
        <v>Normal</v>
      </c>
    </row>
    <row r="521" spans="1:23" ht="17.25" thickBot="1">
      <c r="A521" s="112">
        <v>520</v>
      </c>
      <c r="B521" s="7">
        <v>40566</v>
      </c>
      <c r="C521" s="6">
        <v>1</v>
      </c>
      <c r="D521" s="6">
        <v>0</v>
      </c>
      <c r="E521" s="6">
        <v>1</v>
      </c>
      <c r="F521" s="6">
        <v>18</v>
      </c>
      <c r="G521" s="9" t="b">
        <v>0</v>
      </c>
      <c r="H521" s="6">
        <v>0</v>
      </c>
      <c r="I521" s="6">
        <v>1</v>
      </c>
      <c r="J521" s="6">
        <v>0.12</v>
      </c>
      <c r="K521">
        <v>0.1212</v>
      </c>
      <c r="L521">
        <v>0.3</v>
      </c>
      <c r="M521">
        <v>0.25369999999999998</v>
      </c>
      <c r="N521">
        <v>5</v>
      </c>
      <c r="O521">
        <v>44</v>
      </c>
      <c r="P521">
        <v>49</v>
      </c>
      <c r="Q521" t="s">
        <v>25</v>
      </c>
      <c r="R521" t="s">
        <v>124</v>
      </c>
      <c r="S521" s="33" t="str">
        <f t="shared" si="40"/>
        <v>Rush Hour</v>
      </c>
      <c r="T521" s="33" t="str">
        <f t="shared" si="41"/>
        <v>Low</v>
      </c>
      <c r="U521" s="33" t="str">
        <f t="shared" si="42"/>
        <v>Evening</v>
      </c>
      <c r="V521" s="33" t="str">
        <f t="shared" si="43"/>
        <v>Very Cold (10-20%)</v>
      </c>
      <c r="W521" s="33" t="str">
        <f t="shared" si="44"/>
        <v>Normal</v>
      </c>
    </row>
    <row r="522" spans="1:23" ht="17.25" thickBot="1">
      <c r="A522" s="112">
        <v>521</v>
      </c>
      <c r="B522" s="7">
        <v>40566</v>
      </c>
      <c r="C522" s="6">
        <v>1</v>
      </c>
      <c r="D522" s="6">
        <v>0</v>
      </c>
      <c r="E522" s="6">
        <v>1</v>
      </c>
      <c r="F522" s="6">
        <v>19</v>
      </c>
      <c r="G522" s="9" t="b">
        <v>0</v>
      </c>
      <c r="H522" s="6">
        <v>0</v>
      </c>
      <c r="I522" s="6">
        <v>1</v>
      </c>
      <c r="J522" s="6">
        <v>0.12</v>
      </c>
      <c r="K522">
        <v>0.1212</v>
      </c>
      <c r="L522">
        <v>0.3</v>
      </c>
      <c r="M522">
        <v>0.28360000000000002</v>
      </c>
      <c r="N522">
        <v>5</v>
      </c>
      <c r="O522">
        <v>45</v>
      </c>
      <c r="P522">
        <v>50</v>
      </c>
      <c r="Q522" t="s">
        <v>25</v>
      </c>
      <c r="R522" t="s">
        <v>124</v>
      </c>
      <c r="S522" s="33" t="str">
        <f t="shared" si="40"/>
        <v>Rush Hour</v>
      </c>
      <c r="T522" s="33" t="str">
        <f t="shared" si="41"/>
        <v>Low</v>
      </c>
      <c r="U522" s="33" t="str">
        <f t="shared" si="42"/>
        <v>Evening</v>
      </c>
      <c r="V522" s="33" t="str">
        <f t="shared" si="43"/>
        <v>Very Cold (10-20%)</v>
      </c>
      <c r="W522" s="33" t="str">
        <f t="shared" si="44"/>
        <v>Normal</v>
      </c>
    </row>
    <row r="523" spans="1:23" ht="17.25" thickBot="1">
      <c r="A523" s="112">
        <v>522</v>
      </c>
      <c r="B523" s="7">
        <v>40566</v>
      </c>
      <c r="C523" s="6">
        <v>1</v>
      </c>
      <c r="D523" s="6">
        <v>0</v>
      </c>
      <c r="E523" s="6">
        <v>1</v>
      </c>
      <c r="F523" s="6">
        <v>20</v>
      </c>
      <c r="G523" s="9" t="b">
        <v>0</v>
      </c>
      <c r="H523" s="6">
        <v>0</v>
      </c>
      <c r="I523" s="6">
        <v>1</v>
      </c>
      <c r="J523" s="6">
        <v>0.1</v>
      </c>
      <c r="K523">
        <v>0.1061</v>
      </c>
      <c r="L523">
        <v>0.36</v>
      </c>
      <c r="M523">
        <v>0.25369999999999998</v>
      </c>
      <c r="N523">
        <v>4</v>
      </c>
      <c r="O523">
        <v>31</v>
      </c>
      <c r="P523">
        <v>35</v>
      </c>
      <c r="Q523" t="s">
        <v>25</v>
      </c>
      <c r="R523" t="s">
        <v>124</v>
      </c>
      <c r="S523" s="33" t="str">
        <f t="shared" si="40"/>
        <v>Normal</v>
      </c>
      <c r="T523" s="33" t="str">
        <f t="shared" si="41"/>
        <v>Low</v>
      </c>
      <c r="U523" s="33" t="str">
        <f t="shared" si="42"/>
        <v>Evening</v>
      </c>
      <c r="V523" s="33" t="str">
        <f t="shared" si="43"/>
        <v>Very Cold (10-20%)</v>
      </c>
      <c r="W523" s="33" t="str">
        <f t="shared" si="44"/>
        <v>Normal</v>
      </c>
    </row>
    <row r="524" spans="1:23" ht="17.25" thickBot="1">
      <c r="A524" s="112">
        <v>523</v>
      </c>
      <c r="B524" s="7">
        <v>40566</v>
      </c>
      <c r="C524" s="6">
        <v>1</v>
      </c>
      <c r="D524" s="6">
        <v>0</v>
      </c>
      <c r="E524" s="6">
        <v>1</v>
      </c>
      <c r="F524" s="6">
        <v>21</v>
      </c>
      <c r="G524" s="9" t="b">
        <v>0</v>
      </c>
      <c r="H524" s="6">
        <v>0</v>
      </c>
      <c r="I524" s="6">
        <v>1</v>
      </c>
      <c r="J524" s="6">
        <v>0.1</v>
      </c>
      <c r="K524">
        <v>0.1061</v>
      </c>
      <c r="L524">
        <v>0.36</v>
      </c>
      <c r="M524">
        <v>0.19400000000000001</v>
      </c>
      <c r="N524">
        <v>5</v>
      </c>
      <c r="O524">
        <v>20</v>
      </c>
      <c r="P524">
        <v>25</v>
      </c>
      <c r="Q524" t="s">
        <v>25</v>
      </c>
      <c r="R524" t="s">
        <v>124</v>
      </c>
      <c r="S524" s="33" t="str">
        <f t="shared" si="40"/>
        <v>Normal</v>
      </c>
      <c r="T524" s="33" t="str">
        <f t="shared" si="41"/>
        <v>Low</v>
      </c>
      <c r="U524" s="33" t="str">
        <f t="shared" si="42"/>
        <v>Evening</v>
      </c>
      <c r="V524" s="33" t="str">
        <f t="shared" si="43"/>
        <v>Very Cold (10-20%)</v>
      </c>
      <c r="W524" s="33" t="str">
        <f t="shared" si="44"/>
        <v>Normal</v>
      </c>
    </row>
    <row r="525" spans="1:23" ht="17.25" thickBot="1">
      <c r="A525" s="112">
        <v>524</v>
      </c>
      <c r="B525" s="7">
        <v>40566</v>
      </c>
      <c r="C525" s="6">
        <v>1</v>
      </c>
      <c r="D525" s="6">
        <v>0</v>
      </c>
      <c r="E525" s="6">
        <v>1</v>
      </c>
      <c r="F525" s="6">
        <v>22</v>
      </c>
      <c r="G525" s="9" t="b">
        <v>0</v>
      </c>
      <c r="H525" s="6">
        <v>0</v>
      </c>
      <c r="I525" s="6">
        <v>1</v>
      </c>
      <c r="J525" s="6">
        <v>0.08</v>
      </c>
      <c r="K525">
        <v>9.0899999999999995E-2</v>
      </c>
      <c r="L525">
        <v>0.38</v>
      </c>
      <c r="M525">
        <v>0.19400000000000001</v>
      </c>
      <c r="N525">
        <v>5</v>
      </c>
      <c r="O525">
        <v>23</v>
      </c>
      <c r="P525">
        <v>28</v>
      </c>
      <c r="Q525" t="s">
        <v>25</v>
      </c>
      <c r="R525" t="s">
        <v>124</v>
      </c>
      <c r="S525" s="33" t="str">
        <f t="shared" si="40"/>
        <v>Normal</v>
      </c>
      <c r="T525" s="33" t="str">
        <f t="shared" si="41"/>
        <v>Low</v>
      </c>
      <c r="U525" s="33" t="str">
        <f t="shared" si="42"/>
        <v>Evening</v>
      </c>
      <c r="V525" s="33" t="str">
        <f t="shared" si="43"/>
        <v>Freezing (0-10%)</v>
      </c>
      <c r="W525" s="33" t="str">
        <f t="shared" si="44"/>
        <v>Normal</v>
      </c>
    </row>
    <row r="526" spans="1:23" ht="17.25" thickBot="1">
      <c r="A526" s="112">
        <v>525</v>
      </c>
      <c r="B526" s="7">
        <v>40566</v>
      </c>
      <c r="C526" s="6">
        <v>1</v>
      </c>
      <c r="D526" s="6">
        <v>0</v>
      </c>
      <c r="E526" s="6">
        <v>1</v>
      </c>
      <c r="F526" s="6">
        <v>23</v>
      </c>
      <c r="G526" s="9" t="b">
        <v>0</v>
      </c>
      <c r="H526" s="6">
        <v>0</v>
      </c>
      <c r="I526" s="6">
        <v>1</v>
      </c>
      <c r="J526" s="6">
        <v>0.06</v>
      </c>
      <c r="K526">
        <v>6.0600000000000001E-2</v>
      </c>
      <c r="L526">
        <v>0.41</v>
      </c>
      <c r="M526">
        <v>0.22389999999999999</v>
      </c>
      <c r="N526">
        <v>4</v>
      </c>
      <c r="O526">
        <v>17</v>
      </c>
      <c r="P526">
        <v>21</v>
      </c>
      <c r="Q526" t="s">
        <v>25</v>
      </c>
      <c r="R526" t="s">
        <v>124</v>
      </c>
      <c r="S526" s="33" t="str">
        <f t="shared" si="40"/>
        <v>Normal</v>
      </c>
      <c r="T526" s="33" t="str">
        <f t="shared" si="41"/>
        <v>Low</v>
      </c>
      <c r="U526" s="33" t="str">
        <f t="shared" si="42"/>
        <v>Evening</v>
      </c>
      <c r="V526" s="33" t="str">
        <f t="shared" si="43"/>
        <v>Freezing (0-10%)</v>
      </c>
      <c r="W526" s="33" t="str">
        <f t="shared" si="44"/>
        <v>Normal</v>
      </c>
    </row>
    <row r="527" spans="1:23" ht="17.25" thickBot="1">
      <c r="A527" s="112">
        <v>526</v>
      </c>
      <c r="B527" s="7">
        <v>40567</v>
      </c>
      <c r="C527" s="6">
        <v>1</v>
      </c>
      <c r="D527" s="6">
        <v>0</v>
      </c>
      <c r="E527" s="6">
        <v>1</v>
      </c>
      <c r="F527" s="6">
        <v>0</v>
      </c>
      <c r="G527" s="9" t="b">
        <v>0</v>
      </c>
      <c r="H527" s="6">
        <v>1</v>
      </c>
      <c r="I527" s="6">
        <v>1</v>
      </c>
      <c r="J527" s="6">
        <v>0.06</v>
      </c>
      <c r="K527">
        <v>6.0600000000000001E-2</v>
      </c>
      <c r="L527">
        <v>0.41</v>
      </c>
      <c r="M527">
        <v>0.19400000000000001</v>
      </c>
      <c r="N527">
        <v>0</v>
      </c>
      <c r="O527">
        <v>7</v>
      </c>
      <c r="P527">
        <v>7</v>
      </c>
      <c r="Q527" t="s">
        <v>26</v>
      </c>
      <c r="R527" t="s">
        <v>124</v>
      </c>
      <c r="S527" s="33" t="str">
        <f t="shared" si="40"/>
        <v>Normal</v>
      </c>
      <c r="T527" s="33" t="str">
        <f t="shared" si="41"/>
        <v>Low</v>
      </c>
      <c r="U527" s="33" t="str">
        <f t="shared" si="42"/>
        <v>Night</v>
      </c>
      <c r="V527" s="33" t="str">
        <f t="shared" si="43"/>
        <v>Freezing (0-10%)</v>
      </c>
      <c r="W527" s="33" t="str">
        <f t="shared" si="44"/>
        <v>Normal</v>
      </c>
    </row>
    <row r="528" spans="1:23" ht="17.25" thickBot="1">
      <c r="A528" s="112">
        <v>527</v>
      </c>
      <c r="B528" s="7">
        <v>40567</v>
      </c>
      <c r="C528" s="6">
        <v>1</v>
      </c>
      <c r="D528" s="6">
        <v>0</v>
      </c>
      <c r="E528" s="6">
        <v>1</v>
      </c>
      <c r="F528" s="6">
        <v>1</v>
      </c>
      <c r="G528" s="9" t="b">
        <v>0</v>
      </c>
      <c r="H528" s="6">
        <v>1</v>
      </c>
      <c r="I528" s="6">
        <v>1</v>
      </c>
      <c r="J528" s="6">
        <v>0.04</v>
      </c>
      <c r="K528">
        <v>4.5499999999999999E-2</v>
      </c>
      <c r="L528">
        <v>0.45</v>
      </c>
      <c r="M528">
        <v>0.19400000000000001</v>
      </c>
      <c r="N528">
        <v>0</v>
      </c>
      <c r="O528">
        <v>1</v>
      </c>
      <c r="P528">
        <v>1</v>
      </c>
      <c r="Q528" t="s">
        <v>26</v>
      </c>
      <c r="R528" t="s">
        <v>124</v>
      </c>
      <c r="S528" s="33" t="str">
        <f t="shared" si="40"/>
        <v>Normal</v>
      </c>
      <c r="T528" s="33" t="str">
        <f t="shared" si="41"/>
        <v>Low</v>
      </c>
      <c r="U528" s="33" t="str">
        <f t="shared" si="42"/>
        <v>Night</v>
      </c>
      <c r="V528" s="33" t="str">
        <f t="shared" si="43"/>
        <v>Freezing (0-10%)</v>
      </c>
      <c r="W528" s="33" t="str">
        <f t="shared" si="44"/>
        <v>Normal</v>
      </c>
    </row>
    <row r="529" spans="1:23" ht="17.25" thickBot="1">
      <c r="A529" s="112">
        <v>528</v>
      </c>
      <c r="B529" s="7">
        <v>40567</v>
      </c>
      <c r="C529" s="6">
        <v>1</v>
      </c>
      <c r="D529" s="6">
        <v>0</v>
      </c>
      <c r="E529" s="6">
        <v>1</v>
      </c>
      <c r="F529" s="6">
        <v>3</v>
      </c>
      <c r="G529" s="9" t="b">
        <v>0</v>
      </c>
      <c r="H529" s="6">
        <v>1</v>
      </c>
      <c r="I529" s="6">
        <v>1</v>
      </c>
      <c r="J529" s="6">
        <v>0.04</v>
      </c>
      <c r="K529">
        <v>3.0300000000000001E-2</v>
      </c>
      <c r="L529">
        <v>0.45</v>
      </c>
      <c r="M529">
        <v>0.25369999999999998</v>
      </c>
      <c r="N529">
        <v>0</v>
      </c>
      <c r="O529">
        <v>1</v>
      </c>
      <c r="P529">
        <v>1</v>
      </c>
      <c r="Q529" t="s">
        <v>26</v>
      </c>
      <c r="R529" t="s">
        <v>124</v>
      </c>
      <c r="S529" s="33" t="str">
        <f t="shared" si="40"/>
        <v>Normal</v>
      </c>
      <c r="T529" s="33" t="str">
        <f t="shared" si="41"/>
        <v>Low</v>
      </c>
      <c r="U529" s="33" t="str">
        <f t="shared" si="42"/>
        <v>Night</v>
      </c>
      <c r="V529" s="33" t="str">
        <f t="shared" si="43"/>
        <v>Freezing (0-10%)</v>
      </c>
      <c r="W529" s="33" t="str">
        <f t="shared" si="44"/>
        <v>Normal</v>
      </c>
    </row>
    <row r="530" spans="1:23" ht="17.25" thickBot="1">
      <c r="A530" s="112">
        <v>529</v>
      </c>
      <c r="B530" s="7">
        <v>40567</v>
      </c>
      <c r="C530" s="6">
        <v>1</v>
      </c>
      <c r="D530" s="6">
        <v>0</v>
      </c>
      <c r="E530" s="6">
        <v>1</v>
      </c>
      <c r="F530" s="6">
        <v>4</v>
      </c>
      <c r="G530" s="9" t="b">
        <v>0</v>
      </c>
      <c r="H530" s="6">
        <v>1</v>
      </c>
      <c r="I530" s="6">
        <v>1</v>
      </c>
      <c r="J530" s="6">
        <v>0.02</v>
      </c>
      <c r="K530">
        <v>6.0600000000000001E-2</v>
      </c>
      <c r="L530">
        <v>0.48</v>
      </c>
      <c r="M530">
        <v>0.1343</v>
      </c>
      <c r="N530">
        <v>0</v>
      </c>
      <c r="O530">
        <v>1</v>
      </c>
      <c r="P530">
        <v>1</v>
      </c>
      <c r="Q530" t="s">
        <v>26</v>
      </c>
      <c r="R530" t="s">
        <v>124</v>
      </c>
      <c r="S530" s="33" t="str">
        <f t="shared" si="40"/>
        <v>Normal</v>
      </c>
      <c r="T530" s="33" t="str">
        <f t="shared" si="41"/>
        <v>Low</v>
      </c>
      <c r="U530" s="33" t="str">
        <f t="shared" si="42"/>
        <v>Night</v>
      </c>
      <c r="V530" s="33" t="str">
        <f t="shared" si="43"/>
        <v>Freezing (0-10%)</v>
      </c>
      <c r="W530" s="33" t="str">
        <f t="shared" si="44"/>
        <v>Normal</v>
      </c>
    </row>
    <row r="531" spans="1:23" ht="17.25" thickBot="1">
      <c r="A531" s="112">
        <v>530</v>
      </c>
      <c r="B531" s="7">
        <v>40567</v>
      </c>
      <c r="C531" s="6">
        <v>1</v>
      </c>
      <c r="D531" s="6">
        <v>0</v>
      </c>
      <c r="E531" s="6">
        <v>1</v>
      </c>
      <c r="F531" s="6">
        <v>5</v>
      </c>
      <c r="G531" s="9" t="b">
        <v>0</v>
      </c>
      <c r="H531" s="6">
        <v>1</v>
      </c>
      <c r="I531" s="6">
        <v>1</v>
      </c>
      <c r="J531" s="6">
        <v>0.02</v>
      </c>
      <c r="K531">
        <v>6.0600000000000001E-2</v>
      </c>
      <c r="L531">
        <v>0.48</v>
      </c>
      <c r="M531">
        <v>0.1343</v>
      </c>
      <c r="N531">
        <v>0</v>
      </c>
      <c r="O531">
        <v>5</v>
      </c>
      <c r="P531">
        <v>5</v>
      </c>
      <c r="Q531" t="s">
        <v>26</v>
      </c>
      <c r="R531" t="s">
        <v>124</v>
      </c>
      <c r="S531" s="33" t="str">
        <f t="shared" si="40"/>
        <v>Normal</v>
      </c>
      <c r="T531" s="33" t="str">
        <f t="shared" si="41"/>
        <v>Low</v>
      </c>
      <c r="U531" s="33" t="str">
        <f t="shared" si="42"/>
        <v>Night</v>
      </c>
      <c r="V531" s="33" t="str">
        <f t="shared" si="43"/>
        <v>Freezing (0-10%)</v>
      </c>
      <c r="W531" s="33" t="str">
        <f t="shared" si="44"/>
        <v>Normal</v>
      </c>
    </row>
    <row r="532" spans="1:23" ht="17.25" thickBot="1">
      <c r="A532" s="112">
        <v>531</v>
      </c>
      <c r="B532" s="7">
        <v>40567</v>
      </c>
      <c r="C532" s="6">
        <v>1</v>
      </c>
      <c r="D532" s="6">
        <v>0</v>
      </c>
      <c r="E532" s="6">
        <v>1</v>
      </c>
      <c r="F532" s="6">
        <v>6</v>
      </c>
      <c r="G532" s="9" t="b">
        <v>0</v>
      </c>
      <c r="H532" s="6">
        <v>1</v>
      </c>
      <c r="I532" s="6">
        <v>1</v>
      </c>
      <c r="J532" s="6">
        <v>0.02</v>
      </c>
      <c r="K532">
        <v>7.5800000000000006E-2</v>
      </c>
      <c r="L532">
        <v>0.48</v>
      </c>
      <c r="M532">
        <v>8.9599999999999999E-2</v>
      </c>
      <c r="N532">
        <v>0</v>
      </c>
      <c r="O532">
        <v>15</v>
      </c>
      <c r="P532">
        <v>15</v>
      </c>
      <c r="Q532" t="s">
        <v>26</v>
      </c>
      <c r="R532" t="s">
        <v>124</v>
      </c>
      <c r="S532" s="33" t="str">
        <f t="shared" si="40"/>
        <v>Normal</v>
      </c>
      <c r="T532" s="33" t="str">
        <f t="shared" si="41"/>
        <v>Low</v>
      </c>
      <c r="U532" s="33" t="str">
        <f t="shared" si="42"/>
        <v>Morning</v>
      </c>
      <c r="V532" s="33" t="str">
        <f t="shared" si="43"/>
        <v>Freezing (0-10%)</v>
      </c>
      <c r="W532" s="33" t="str">
        <f t="shared" si="44"/>
        <v>Normal</v>
      </c>
    </row>
    <row r="533" spans="1:23" ht="17.25" thickBot="1">
      <c r="A533" s="112">
        <v>532</v>
      </c>
      <c r="B533" s="7">
        <v>40567</v>
      </c>
      <c r="C533" s="6">
        <v>1</v>
      </c>
      <c r="D533" s="6">
        <v>0</v>
      </c>
      <c r="E533" s="6">
        <v>1</v>
      </c>
      <c r="F533" s="6">
        <v>7</v>
      </c>
      <c r="G533" s="9" t="b">
        <v>0</v>
      </c>
      <c r="H533" s="6">
        <v>1</v>
      </c>
      <c r="I533" s="6">
        <v>1</v>
      </c>
      <c r="J533" s="6">
        <v>0.02</v>
      </c>
      <c r="K533">
        <v>0.1212</v>
      </c>
      <c r="L533">
        <v>0.48</v>
      </c>
      <c r="M533">
        <v>0</v>
      </c>
      <c r="N533">
        <v>5</v>
      </c>
      <c r="O533">
        <v>79</v>
      </c>
      <c r="P533">
        <v>84</v>
      </c>
      <c r="Q533" t="s">
        <v>26</v>
      </c>
      <c r="R533" t="s">
        <v>124</v>
      </c>
      <c r="S533" s="33" t="str">
        <f t="shared" si="40"/>
        <v>Rush Hour</v>
      </c>
      <c r="T533" s="33" t="str">
        <f t="shared" si="41"/>
        <v>Medium</v>
      </c>
      <c r="U533" s="33" t="str">
        <f t="shared" si="42"/>
        <v>Morning</v>
      </c>
      <c r="V533" s="33" t="str">
        <f t="shared" si="43"/>
        <v>Freezing (0-10%)</v>
      </c>
      <c r="W533" s="33" t="str">
        <f t="shared" si="44"/>
        <v>Normal</v>
      </c>
    </row>
    <row r="534" spans="1:23" ht="17.25" thickBot="1">
      <c r="A534" s="112">
        <v>533</v>
      </c>
      <c r="B534" s="7">
        <v>40567</v>
      </c>
      <c r="C534" s="6">
        <v>1</v>
      </c>
      <c r="D534" s="6">
        <v>0</v>
      </c>
      <c r="E534" s="6">
        <v>1</v>
      </c>
      <c r="F534" s="6">
        <v>8</v>
      </c>
      <c r="G534" s="9" t="b">
        <v>0</v>
      </c>
      <c r="H534" s="6">
        <v>1</v>
      </c>
      <c r="I534" s="6">
        <v>1</v>
      </c>
      <c r="J534" s="6">
        <v>0.04</v>
      </c>
      <c r="K534">
        <v>0.13639999999999999</v>
      </c>
      <c r="L534">
        <v>0.49</v>
      </c>
      <c r="M534">
        <v>0</v>
      </c>
      <c r="N534">
        <v>6</v>
      </c>
      <c r="O534">
        <v>171</v>
      </c>
      <c r="P534">
        <v>177</v>
      </c>
      <c r="Q534" t="s">
        <v>26</v>
      </c>
      <c r="R534" t="s">
        <v>124</v>
      </c>
      <c r="S534" s="33" t="str">
        <f t="shared" si="40"/>
        <v>Rush Hour</v>
      </c>
      <c r="T534" s="33" t="str">
        <f t="shared" si="41"/>
        <v>High</v>
      </c>
      <c r="U534" s="33" t="str">
        <f t="shared" si="42"/>
        <v>Morning</v>
      </c>
      <c r="V534" s="33" t="str">
        <f t="shared" si="43"/>
        <v>Freezing (0-10%)</v>
      </c>
      <c r="W534" s="33" t="str">
        <f t="shared" si="44"/>
        <v>⬆ Spike</v>
      </c>
    </row>
    <row r="535" spans="1:23" ht="17.25" thickBot="1">
      <c r="A535" s="112">
        <v>534</v>
      </c>
      <c r="B535" s="7">
        <v>40567</v>
      </c>
      <c r="C535" s="6">
        <v>1</v>
      </c>
      <c r="D535" s="6">
        <v>0</v>
      </c>
      <c r="E535" s="6">
        <v>1</v>
      </c>
      <c r="F535" s="6">
        <v>9</v>
      </c>
      <c r="G535" s="9" t="b">
        <v>0</v>
      </c>
      <c r="H535" s="6">
        <v>1</v>
      </c>
      <c r="I535" s="6">
        <v>1</v>
      </c>
      <c r="J535" s="6">
        <v>0.06</v>
      </c>
      <c r="K535">
        <v>0.1515</v>
      </c>
      <c r="L535">
        <v>0.41</v>
      </c>
      <c r="M535">
        <v>0</v>
      </c>
      <c r="N535">
        <v>4</v>
      </c>
      <c r="O535">
        <v>98</v>
      </c>
      <c r="P535">
        <v>102</v>
      </c>
      <c r="Q535" t="s">
        <v>26</v>
      </c>
      <c r="R535" t="s">
        <v>124</v>
      </c>
      <c r="S535" s="33" t="str">
        <f t="shared" si="40"/>
        <v>Rush Hour</v>
      </c>
      <c r="T535" s="33" t="str">
        <f t="shared" si="41"/>
        <v>Medium</v>
      </c>
      <c r="U535" s="33" t="str">
        <f t="shared" si="42"/>
        <v>Morning</v>
      </c>
      <c r="V535" s="33" t="str">
        <f t="shared" si="43"/>
        <v>Freezing (0-10%)</v>
      </c>
      <c r="W535" s="33" t="str">
        <f t="shared" si="44"/>
        <v>Normal</v>
      </c>
    </row>
    <row r="536" spans="1:23" ht="17.25" thickBot="1">
      <c r="A536" s="112">
        <v>535</v>
      </c>
      <c r="B536" s="7">
        <v>40567</v>
      </c>
      <c r="C536" s="6">
        <v>1</v>
      </c>
      <c r="D536" s="6">
        <v>0</v>
      </c>
      <c r="E536" s="6">
        <v>1</v>
      </c>
      <c r="F536" s="6">
        <v>10</v>
      </c>
      <c r="G536" s="9" t="b">
        <v>0</v>
      </c>
      <c r="H536" s="6">
        <v>1</v>
      </c>
      <c r="I536" s="6">
        <v>1</v>
      </c>
      <c r="J536" s="6">
        <v>0.1</v>
      </c>
      <c r="K536">
        <v>0.13639999999999999</v>
      </c>
      <c r="L536">
        <v>0.42</v>
      </c>
      <c r="M536">
        <v>0</v>
      </c>
      <c r="N536">
        <v>6</v>
      </c>
      <c r="O536">
        <v>34</v>
      </c>
      <c r="P536">
        <v>40</v>
      </c>
      <c r="Q536" t="s">
        <v>26</v>
      </c>
      <c r="R536" t="s">
        <v>124</v>
      </c>
      <c r="S536" s="33" t="str">
        <f t="shared" si="40"/>
        <v>Normal</v>
      </c>
      <c r="T536" s="33" t="str">
        <f t="shared" si="41"/>
        <v>Low</v>
      </c>
      <c r="U536" s="33" t="str">
        <f t="shared" si="42"/>
        <v>Morning</v>
      </c>
      <c r="V536" s="33" t="str">
        <f t="shared" si="43"/>
        <v>Very Cold (10-20%)</v>
      </c>
      <c r="W536" s="33" t="str">
        <f t="shared" si="44"/>
        <v>Normal</v>
      </c>
    </row>
    <row r="537" spans="1:23" ht="17.25" thickBot="1">
      <c r="A537" s="112">
        <v>536</v>
      </c>
      <c r="B537" s="7">
        <v>40567</v>
      </c>
      <c r="C537" s="6">
        <v>1</v>
      </c>
      <c r="D537" s="6">
        <v>0</v>
      </c>
      <c r="E537" s="6">
        <v>1</v>
      </c>
      <c r="F537" s="6">
        <v>11</v>
      </c>
      <c r="G537" s="9" t="b">
        <v>0</v>
      </c>
      <c r="H537" s="6">
        <v>1</v>
      </c>
      <c r="I537" s="6">
        <v>1</v>
      </c>
      <c r="J537" s="6">
        <v>0.1</v>
      </c>
      <c r="K537">
        <v>0.1212</v>
      </c>
      <c r="L537">
        <v>0.46</v>
      </c>
      <c r="M537">
        <v>0.1343</v>
      </c>
      <c r="N537">
        <v>3</v>
      </c>
      <c r="O537">
        <v>43</v>
      </c>
      <c r="P537">
        <v>46</v>
      </c>
      <c r="Q537" t="s">
        <v>26</v>
      </c>
      <c r="R537" t="s">
        <v>124</v>
      </c>
      <c r="S537" s="33" t="str">
        <f t="shared" si="40"/>
        <v>Normal</v>
      </c>
      <c r="T537" s="33" t="str">
        <f t="shared" si="41"/>
        <v>Low</v>
      </c>
      <c r="U537" s="33" t="str">
        <f t="shared" si="42"/>
        <v>Morning</v>
      </c>
      <c r="V537" s="33" t="str">
        <f t="shared" si="43"/>
        <v>Very Cold (10-20%)</v>
      </c>
      <c r="W537" s="33" t="str">
        <f t="shared" si="44"/>
        <v>Normal</v>
      </c>
    </row>
    <row r="538" spans="1:23" ht="17.25" thickBot="1">
      <c r="A538" s="112">
        <v>537</v>
      </c>
      <c r="B538" s="7">
        <v>40567</v>
      </c>
      <c r="C538" s="6">
        <v>1</v>
      </c>
      <c r="D538" s="6">
        <v>0</v>
      </c>
      <c r="E538" s="6">
        <v>1</v>
      </c>
      <c r="F538" s="6">
        <v>12</v>
      </c>
      <c r="G538" s="9" t="b">
        <v>0</v>
      </c>
      <c r="H538" s="6">
        <v>1</v>
      </c>
      <c r="I538" s="6">
        <v>2</v>
      </c>
      <c r="J538" s="6">
        <v>0.12</v>
      </c>
      <c r="K538">
        <v>0.13639999999999999</v>
      </c>
      <c r="L538">
        <v>0.42</v>
      </c>
      <c r="M538">
        <v>0.19400000000000001</v>
      </c>
      <c r="N538">
        <v>11</v>
      </c>
      <c r="O538">
        <v>52</v>
      </c>
      <c r="P538">
        <v>63</v>
      </c>
      <c r="Q538" t="s">
        <v>26</v>
      </c>
      <c r="R538" t="s">
        <v>125</v>
      </c>
      <c r="S538" s="33" t="str">
        <f t="shared" si="40"/>
        <v>Normal</v>
      </c>
      <c r="T538" s="33" t="str">
        <f t="shared" si="41"/>
        <v>Medium</v>
      </c>
      <c r="U538" s="33" t="str">
        <f t="shared" si="42"/>
        <v>Afternoon</v>
      </c>
      <c r="V538" s="33" t="str">
        <f t="shared" si="43"/>
        <v>Very Cold (10-20%)</v>
      </c>
      <c r="W538" s="33" t="str">
        <f t="shared" si="44"/>
        <v>Normal</v>
      </c>
    </row>
    <row r="539" spans="1:23" ht="17.25" thickBot="1">
      <c r="A539" s="112">
        <v>538</v>
      </c>
      <c r="B539" s="7">
        <v>40567</v>
      </c>
      <c r="C539" s="6">
        <v>1</v>
      </c>
      <c r="D539" s="6">
        <v>0</v>
      </c>
      <c r="E539" s="6">
        <v>1</v>
      </c>
      <c r="F539" s="6">
        <v>13</v>
      </c>
      <c r="G539" s="9" t="b">
        <v>0</v>
      </c>
      <c r="H539" s="6">
        <v>1</v>
      </c>
      <c r="I539" s="6">
        <v>2</v>
      </c>
      <c r="J539" s="6">
        <v>0.14000000000000001</v>
      </c>
      <c r="K539">
        <v>0.13639999999999999</v>
      </c>
      <c r="L539">
        <v>0.43</v>
      </c>
      <c r="M539">
        <v>0.22389999999999999</v>
      </c>
      <c r="N539">
        <v>6</v>
      </c>
      <c r="O539">
        <v>54</v>
      </c>
      <c r="P539">
        <v>60</v>
      </c>
      <c r="Q539" t="s">
        <v>26</v>
      </c>
      <c r="R539" t="s">
        <v>125</v>
      </c>
      <c r="S539" s="33" t="str">
        <f t="shared" si="40"/>
        <v>Normal</v>
      </c>
      <c r="T539" s="33" t="str">
        <f t="shared" si="41"/>
        <v>Medium</v>
      </c>
      <c r="U539" s="33" t="str">
        <f t="shared" si="42"/>
        <v>Afternoon</v>
      </c>
      <c r="V539" s="33" t="str">
        <f t="shared" si="43"/>
        <v>Very Cold (10-20%)</v>
      </c>
      <c r="W539" s="33" t="str">
        <f t="shared" si="44"/>
        <v>Normal</v>
      </c>
    </row>
    <row r="540" spans="1:23" ht="17.25" thickBot="1">
      <c r="A540" s="112">
        <v>539</v>
      </c>
      <c r="B540" s="7">
        <v>40567</v>
      </c>
      <c r="C540" s="6">
        <v>1</v>
      </c>
      <c r="D540" s="6">
        <v>0</v>
      </c>
      <c r="E540" s="6">
        <v>1</v>
      </c>
      <c r="F540" s="6">
        <v>14</v>
      </c>
      <c r="G540" s="9" t="b">
        <v>0</v>
      </c>
      <c r="H540" s="6">
        <v>1</v>
      </c>
      <c r="I540" s="6">
        <v>2</v>
      </c>
      <c r="J540" s="6">
        <v>0.14000000000000001</v>
      </c>
      <c r="K540">
        <v>0.13639999999999999</v>
      </c>
      <c r="L540">
        <v>0.46</v>
      </c>
      <c r="M540">
        <v>0.22389999999999999</v>
      </c>
      <c r="N540">
        <v>2</v>
      </c>
      <c r="O540">
        <v>43</v>
      </c>
      <c r="P540">
        <v>45</v>
      </c>
      <c r="Q540" t="s">
        <v>26</v>
      </c>
      <c r="R540" t="s">
        <v>125</v>
      </c>
      <c r="S540" s="33" t="str">
        <f t="shared" si="40"/>
        <v>Normal</v>
      </c>
      <c r="T540" s="33" t="str">
        <f t="shared" si="41"/>
        <v>Low</v>
      </c>
      <c r="U540" s="33" t="str">
        <f t="shared" si="42"/>
        <v>Afternoon</v>
      </c>
      <c r="V540" s="33" t="str">
        <f t="shared" si="43"/>
        <v>Very Cold (10-20%)</v>
      </c>
      <c r="W540" s="33" t="str">
        <f t="shared" si="44"/>
        <v>Normal</v>
      </c>
    </row>
    <row r="541" spans="1:23" ht="17.25" thickBot="1">
      <c r="A541" s="112">
        <v>540</v>
      </c>
      <c r="B541" s="7">
        <v>40567</v>
      </c>
      <c r="C541" s="6">
        <v>1</v>
      </c>
      <c r="D541" s="6">
        <v>0</v>
      </c>
      <c r="E541" s="6">
        <v>1</v>
      </c>
      <c r="F541" s="6">
        <v>15</v>
      </c>
      <c r="G541" s="9" t="b">
        <v>0</v>
      </c>
      <c r="H541" s="6">
        <v>1</v>
      </c>
      <c r="I541" s="6">
        <v>1</v>
      </c>
      <c r="J541" s="6">
        <v>0.16</v>
      </c>
      <c r="K541">
        <v>0.16669999999999999</v>
      </c>
      <c r="L541">
        <v>0.4</v>
      </c>
      <c r="M541">
        <v>0.16420000000000001</v>
      </c>
      <c r="N541">
        <v>7</v>
      </c>
      <c r="O541">
        <v>50</v>
      </c>
      <c r="P541">
        <v>57</v>
      </c>
      <c r="Q541" t="s">
        <v>26</v>
      </c>
      <c r="R541" t="s">
        <v>124</v>
      </c>
      <c r="S541" s="33" t="str">
        <f t="shared" si="40"/>
        <v>Normal</v>
      </c>
      <c r="T541" s="33" t="str">
        <f t="shared" si="41"/>
        <v>Medium</v>
      </c>
      <c r="U541" s="33" t="str">
        <f t="shared" si="42"/>
        <v>Afternoon</v>
      </c>
      <c r="V541" s="33" t="str">
        <f t="shared" si="43"/>
        <v>Very Cold (10-20%)</v>
      </c>
      <c r="W541" s="33" t="str">
        <f t="shared" si="44"/>
        <v>Normal</v>
      </c>
    </row>
    <row r="542" spans="1:23" ht="17.25" thickBot="1">
      <c r="A542" s="112">
        <v>541</v>
      </c>
      <c r="B542" s="7">
        <v>40567</v>
      </c>
      <c r="C542" s="6">
        <v>1</v>
      </c>
      <c r="D542" s="6">
        <v>0</v>
      </c>
      <c r="E542" s="6">
        <v>1</v>
      </c>
      <c r="F542" s="6">
        <v>16</v>
      </c>
      <c r="G542" s="9" t="b">
        <v>0</v>
      </c>
      <c r="H542" s="6">
        <v>1</v>
      </c>
      <c r="I542" s="6">
        <v>1</v>
      </c>
      <c r="J542" s="6">
        <v>0.16</v>
      </c>
      <c r="K542">
        <v>0.1515</v>
      </c>
      <c r="L542">
        <v>0.47</v>
      </c>
      <c r="M542">
        <v>0.25369999999999998</v>
      </c>
      <c r="N542">
        <v>4</v>
      </c>
      <c r="O542">
        <v>66</v>
      </c>
      <c r="P542">
        <v>70</v>
      </c>
      <c r="Q542" t="s">
        <v>26</v>
      </c>
      <c r="R542" t="s">
        <v>124</v>
      </c>
      <c r="S542" s="33" t="str">
        <f t="shared" si="40"/>
        <v>Normal</v>
      </c>
      <c r="T542" s="33" t="str">
        <f t="shared" si="41"/>
        <v>Medium</v>
      </c>
      <c r="U542" s="33" t="str">
        <f t="shared" si="42"/>
        <v>Afternoon</v>
      </c>
      <c r="V542" s="33" t="str">
        <f t="shared" si="43"/>
        <v>Very Cold (10-20%)</v>
      </c>
      <c r="W542" s="33" t="str">
        <f t="shared" si="44"/>
        <v>Normal</v>
      </c>
    </row>
    <row r="543" spans="1:23" ht="17.25" thickBot="1">
      <c r="A543" s="112">
        <v>542</v>
      </c>
      <c r="B543" s="7">
        <v>40567</v>
      </c>
      <c r="C543" s="6">
        <v>1</v>
      </c>
      <c r="D543" s="6">
        <v>0</v>
      </c>
      <c r="E543" s="6">
        <v>1</v>
      </c>
      <c r="F543" s="6">
        <v>17</v>
      </c>
      <c r="G543" s="9" t="b">
        <v>0</v>
      </c>
      <c r="H543" s="6">
        <v>1</v>
      </c>
      <c r="I543" s="6">
        <v>1</v>
      </c>
      <c r="J543" s="6">
        <v>0.14000000000000001</v>
      </c>
      <c r="K543">
        <v>0.1212</v>
      </c>
      <c r="L543">
        <v>0.5</v>
      </c>
      <c r="M543">
        <v>0.25369999999999998</v>
      </c>
      <c r="N543">
        <v>6</v>
      </c>
      <c r="O543">
        <v>178</v>
      </c>
      <c r="P543">
        <v>184</v>
      </c>
      <c r="Q543" t="s">
        <v>26</v>
      </c>
      <c r="R543" t="s">
        <v>124</v>
      </c>
      <c r="S543" s="33" t="str">
        <f t="shared" si="40"/>
        <v>Rush Hour</v>
      </c>
      <c r="T543" s="33" t="str">
        <f t="shared" si="41"/>
        <v>High</v>
      </c>
      <c r="U543" s="33" t="str">
        <f t="shared" si="42"/>
        <v>Afternoon</v>
      </c>
      <c r="V543" s="33" t="str">
        <f t="shared" si="43"/>
        <v>Very Cold (10-20%)</v>
      </c>
      <c r="W543" s="33" t="str">
        <f t="shared" si="44"/>
        <v>⬆ Spike</v>
      </c>
    </row>
    <row r="544" spans="1:23" ht="17.25" thickBot="1">
      <c r="A544" s="112">
        <v>543</v>
      </c>
      <c r="B544" s="7">
        <v>40567</v>
      </c>
      <c r="C544" s="6">
        <v>1</v>
      </c>
      <c r="D544" s="6">
        <v>0</v>
      </c>
      <c r="E544" s="6">
        <v>1</v>
      </c>
      <c r="F544" s="6">
        <v>18</v>
      </c>
      <c r="G544" s="9" t="b">
        <v>0</v>
      </c>
      <c r="H544" s="6">
        <v>1</v>
      </c>
      <c r="I544" s="6">
        <v>1</v>
      </c>
      <c r="J544" s="6">
        <v>0.14000000000000001</v>
      </c>
      <c r="K544">
        <v>0.13639999999999999</v>
      </c>
      <c r="L544">
        <v>0.59</v>
      </c>
      <c r="M544">
        <v>0.19400000000000001</v>
      </c>
      <c r="N544">
        <v>8</v>
      </c>
      <c r="O544">
        <v>145</v>
      </c>
      <c r="P544">
        <v>153</v>
      </c>
      <c r="Q544" t="s">
        <v>26</v>
      </c>
      <c r="R544" t="s">
        <v>124</v>
      </c>
      <c r="S544" s="33" t="str">
        <f t="shared" si="40"/>
        <v>Rush Hour</v>
      </c>
      <c r="T544" s="33" t="str">
        <f t="shared" si="41"/>
        <v>High</v>
      </c>
      <c r="U544" s="33" t="str">
        <f t="shared" si="42"/>
        <v>Evening</v>
      </c>
      <c r="V544" s="33" t="str">
        <f t="shared" si="43"/>
        <v>Very Cold (10-20%)</v>
      </c>
      <c r="W544" s="33" t="str">
        <f t="shared" si="44"/>
        <v>Normal</v>
      </c>
    </row>
    <row r="545" spans="1:23" ht="17.25" thickBot="1">
      <c r="A545" s="112">
        <v>544</v>
      </c>
      <c r="B545" s="7">
        <v>40567</v>
      </c>
      <c r="C545" s="6">
        <v>1</v>
      </c>
      <c r="D545" s="6">
        <v>0</v>
      </c>
      <c r="E545" s="6">
        <v>1</v>
      </c>
      <c r="F545" s="6">
        <v>19</v>
      </c>
      <c r="G545" s="9" t="b">
        <v>0</v>
      </c>
      <c r="H545" s="6">
        <v>1</v>
      </c>
      <c r="I545" s="6">
        <v>1</v>
      </c>
      <c r="J545" s="6">
        <v>0.14000000000000001</v>
      </c>
      <c r="K545">
        <v>0.1515</v>
      </c>
      <c r="L545">
        <v>0.54</v>
      </c>
      <c r="M545">
        <v>0.16420000000000001</v>
      </c>
      <c r="N545">
        <v>5</v>
      </c>
      <c r="O545">
        <v>101</v>
      </c>
      <c r="P545">
        <v>106</v>
      </c>
      <c r="Q545" t="s">
        <v>26</v>
      </c>
      <c r="R545" t="s">
        <v>124</v>
      </c>
      <c r="S545" s="33" t="str">
        <f t="shared" si="40"/>
        <v>Rush Hour</v>
      </c>
      <c r="T545" s="33" t="str">
        <f t="shared" si="41"/>
        <v>Medium</v>
      </c>
      <c r="U545" s="33" t="str">
        <f t="shared" si="42"/>
        <v>Evening</v>
      </c>
      <c r="V545" s="33" t="str">
        <f t="shared" si="43"/>
        <v>Very Cold (10-20%)</v>
      </c>
      <c r="W545" s="33" t="str">
        <f t="shared" si="44"/>
        <v>Normal</v>
      </c>
    </row>
    <row r="546" spans="1:23" ht="17.25" thickBot="1">
      <c r="A546" s="112">
        <v>545</v>
      </c>
      <c r="B546" s="7">
        <v>40567</v>
      </c>
      <c r="C546" s="6">
        <v>1</v>
      </c>
      <c r="D546" s="6">
        <v>0</v>
      </c>
      <c r="E546" s="6">
        <v>1</v>
      </c>
      <c r="F546" s="6">
        <v>20</v>
      </c>
      <c r="G546" s="9" t="b">
        <v>0</v>
      </c>
      <c r="H546" s="6">
        <v>1</v>
      </c>
      <c r="I546" s="6">
        <v>1</v>
      </c>
      <c r="J546" s="6">
        <v>0.14000000000000001</v>
      </c>
      <c r="K546">
        <v>0.13639999999999999</v>
      </c>
      <c r="L546">
        <v>0.59</v>
      </c>
      <c r="M546">
        <v>0.19400000000000001</v>
      </c>
      <c r="N546">
        <v>1</v>
      </c>
      <c r="O546">
        <v>80</v>
      </c>
      <c r="P546">
        <v>81</v>
      </c>
      <c r="Q546" t="s">
        <v>26</v>
      </c>
      <c r="R546" t="s">
        <v>124</v>
      </c>
      <c r="S546" s="33" t="str">
        <f t="shared" si="40"/>
        <v>Normal</v>
      </c>
      <c r="T546" s="33" t="str">
        <f t="shared" si="41"/>
        <v>Medium</v>
      </c>
      <c r="U546" s="33" t="str">
        <f t="shared" si="42"/>
        <v>Evening</v>
      </c>
      <c r="V546" s="33" t="str">
        <f t="shared" si="43"/>
        <v>Very Cold (10-20%)</v>
      </c>
      <c r="W546" s="33" t="str">
        <f t="shared" si="44"/>
        <v>Normal</v>
      </c>
    </row>
    <row r="547" spans="1:23" ht="17.25" thickBot="1">
      <c r="A547" s="112">
        <v>546</v>
      </c>
      <c r="B547" s="7">
        <v>40567</v>
      </c>
      <c r="C547" s="6">
        <v>1</v>
      </c>
      <c r="D547" s="6">
        <v>0</v>
      </c>
      <c r="E547" s="6">
        <v>1</v>
      </c>
      <c r="F547" s="6">
        <v>21</v>
      </c>
      <c r="G547" s="9" t="b">
        <v>0</v>
      </c>
      <c r="H547" s="6">
        <v>1</v>
      </c>
      <c r="I547" s="6">
        <v>1</v>
      </c>
      <c r="J547" s="6">
        <v>0.14000000000000001</v>
      </c>
      <c r="K547">
        <v>0.1515</v>
      </c>
      <c r="L547">
        <v>0.63</v>
      </c>
      <c r="M547">
        <v>0.16420000000000001</v>
      </c>
      <c r="N547">
        <v>6</v>
      </c>
      <c r="O547">
        <v>53</v>
      </c>
      <c r="P547">
        <v>59</v>
      </c>
      <c r="Q547" t="s">
        <v>26</v>
      </c>
      <c r="R547" t="s">
        <v>124</v>
      </c>
      <c r="S547" s="33" t="str">
        <f t="shared" si="40"/>
        <v>Normal</v>
      </c>
      <c r="T547" s="33" t="str">
        <f t="shared" si="41"/>
        <v>Medium</v>
      </c>
      <c r="U547" s="33" t="str">
        <f t="shared" si="42"/>
        <v>Evening</v>
      </c>
      <c r="V547" s="33" t="str">
        <f t="shared" si="43"/>
        <v>Very Cold (10-20%)</v>
      </c>
      <c r="W547" s="33" t="str">
        <f t="shared" si="44"/>
        <v>Normal</v>
      </c>
    </row>
    <row r="548" spans="1:23" ht="17.25" thickBot="1">
      <c r="A548" s="112">
        <v>547</v>
      </c>
      <c r="B548" s="7">
        <v>40567</v>
      </c>
      <c r="C548" s="6">
        <v>1</v>
      </c>
      <c r="D548" s="6">
        <v>0</v>
      </c>
      <c r="E548" s="6">
        <v>1</v>
      </c>
      <c r="F548" s="6">
        <v>22</v>
      </c>
      <c r="G548" s="9" t="b">
        <v>0</v>
      </c>
      <c r="H548" s="6">
        <v>1</v>
      </c>
      <c r="I548" s="6">
        <v>2</v>
      </c>
      <c r="J548" s="6">
        <v>0.14000000000000001</v>
      </c>
      <c r="K548">
        <v>0.13639999999999999</v>
      </c>
      <c r="L548">
        <v>0.63</v>
      </c>
      <c r="M548">
        <v>0.22389999999999999</v>
      </c>
      <c r="N548">
        <v>3</v>
      </c>
      <c r="O548">
        <v>32</v>
      </c>
      <c r="P548">
        <v>35</v>
      </c>
      <c r="Q548" t="s">
        <v>26</v>
      </c>
      <c r="R548" t="s">
        <v>125</v>
      </c>
      <c r="S548" s="33" t="str">
        <f t="shared" si="40"/>
        <v>Normal</v>
      </c>
      <c r="T548" s="33" t="str">
        <f t="shared" si="41"/>
        <v>Low</v>
      </c>
      <c r="U548" s="33" t="str">
        <f t="shared" si="42"/>
        <v>Evening</v>
      </c>
      <c r="V548" s="33" t="str">
        <f t="shared" si="43"/>
        <v>Very Cold (10-20%)</v>
      </c>
      <c r="W548" s="33" t="str">
        <f t="shared" si="44"/>
        <v>Normal</v>
      </c>
    </row>
    <row r="549" spans="1:23" ht="17.25" thickBot="1">
      <c r="A549" s="112">
        <v>548</v>
      </c>
      <c r="B549" s="7">
        <v>40567</v>
      </c>
      <c r="C549" s="6">
        <v>1</v>
      </c>
      <c r="D549" s="6">
        <v>0</v>
      </c>
      <c r="E549" s="6">
        <v>1</v>
      </c>
      <c r="F549" s="6">
        <v>23</v>
      </c>
      <c r="G549" s="9" t="b">
        <v>0</v>
      </c>
      <c r="H549" s="6">
        <v>1</v>
      </c>
      <c r="I549" s="6">
        <v>2</v>
      </c>
      <c r="J549" s="6">
        <v>0.16</v>
      </c>
      <c r="K549">
        <v>0.1515</v>
      </c>
      <c r="L549">
        <v>0.64</v>
      </c>
      <c r="M549">
        <v>0.25369999999999998</v>
      </c>
      <c r="N549">
        <v>3</v>
      </c>
      <c r="O549">
        <v>21</v>
      </c>
      <c r="P549">
        <v>24</v>
      </c>
      <c r="Q549" t="s">
        <v>26</v>
      </c>
      <c r="R549" t="s">
        <v>125</v>
      </c>
      <c r="S549" s="33" t="str">
        <f t="shared" si="40"/>
        <v>Normal</v>
      </c>
      <c r="T549" s="33" t="str">
        <f t="shared" si="41"/>
        <v>Low</v>
      </c>
      <c r="U549" s="33" t="str">
        <f t="shared" si="42"/>
        <v>Evening</v>
      </c>
      <c r="V549" s="33" t="str">
        <f t="shared" si="43"/>
        <v>Very Cold (10-20%)</v>
      </c>
      <c r="W549" s="33" t="str">
        <f t="shared" si="44"/>
        <v>Normal</v>
      </c>
    </row>
    <row r="550" spans="1:23" ht="17.25" thickBot="1">
      <c r="A550" s="112">
        <v>549</v>
      </c>
      <c r="B550" s="7">
        <v>40568</v>
      </c>
      <c r="C550" s="6">
        <v>1</v>
      </c>
      <c r="D550" s="6">
        <v>0</v>
      </c>
      <c r="E550" s="6">
        <v>1</v>
      </c>
      <c r="F550" s="6">
        <v>0</v>
      </c>
      <c r="G550" s="9" t="b">
        <v>0</v>
      </c>
      <c r="H550" s="6">
        <v>2</v>
      </c>
      <c r="I550" s="6">
        <v>2</v>
      </c>
      <c r="J550" s="6">
        <v>0.16</v>
      </c>
      <c r="K550">
        <v>0.13639999999999999</v>
      </c>
      <c r="L550">
        <v>0.69</v>
      </c>
      <c r="M550">
        <v>0.28360000000000002</v>
      </c>
      <c r="N550">
        <v>3</v>
      </c>
      <c r="O550">
        <v>6</v>
      </c>
      <c r="P550">
        <v>9</v>
      </c>
      <c r="Q550" t="s">
        <v>27</v>
      </c>
      <c r="R550" t="s">
        <v>125</v>
      </c>
      <c r="S550" s="33" t="str">
        <f t="shared" si="40"/>
        <v>Normal</v>
      </c>
      <c r="T550" s="33" t="str">
        <f t="shared" si="41"/>
        <v>Low</v>
      </c>
      <c r="U550" s="33" t="str">
        <f t="shared" si="42"/>
        <v>Night</v>
      </c>
      <c r="V550" s="33" t="str">
        <f t="shared" si="43"/>
        <v>Very Cold (10-20%)</v>
      </c>
      <c r="W550" s="33" t="str">
        <f t="shared" si="44"/>
        <v>Normal</v>
      </c>
    </row>
    <row r="551" spans="1:23" ht="17.25" thickBot="1">
      <c r="A551" s="112">
        <v>550</v>
      </c>
      <c r="B551" s="7">
        <v>40568</v>
      </c>
      <c r="C551" s="6">
        <v>1</v>
      </c>
      <c r="D551" s="6">
        <v>0</v>
      </c>
      <c r="E551" s="6">
        <v>1</v>
      </c>
      <c r="F551" s="6">
        <v>1</v>
      </c>
      <c r="G551" s="9" t="b">
        <v>0</v>
      </c>
      <c r="H551" s="6">
        <v>2</v>
      </c>
      <c r="I551" s="6">
        <v>2</v>
      </c>
      <c r="J551" s="6">
        <v>0.16</v>
      </c>
      <c r="K551">
        <v>0.16669999999999999</v>
      </c>
      <c r="L551">
        <v>0.69</v>
      </c>
      <c r="M551">
        <v>0.16420000000000001</v>
      </c>
      <c r="N551">
        <v>0</v>
      </c>
      <c r="O551">
        <v>5</v>
      </c>
      <c r="P551">
        <v>5</v>
      </c>
      <c r="Q551" t="s">
        <v>27</v>
      </c>
      <c r="R551" t="s">
        <v>125</v>
      </c>
      <c r="S551" s="33" t="str">
        <f t="shared" si="40"/>
        <v>Normal</v>
      </c>
      <c r="T551" s="33" t="str">
        <f t="shared" si="41"/>
        <v>Low</v>
      </c>
      <c r="U551" s="33" t="str">
        <f t="shared" si="42"/>
        <v>Night</v>
      </c>
      <c r="V551" s="33" t="str">
        <f t="shared" si="43"/>
        <v>Very Cold (10-20%)</v>
      </c>
      <c r="W551" s="33" t="str">
        <f t="shared" si="44"/>
        <v>Normal</v>
      </c>
    </row>
    <row r="552" spans="1:23" ht="17.25" thickBot="1">
      <c r="A552" s="112">
        <v>551</v>
      </c>
      <c r="B552" s="7">
        <v>40568</v>
      </c>
      <c r="C552" s="6">
        <v>1</v>
      </c>
      <c r="D552" s="6">
        <v>0</v>
      </c>
      <c r="E552" s="6">
        <v>1</v>
      </c>
      <c r="F552" s="6">
        <v>2</v>
      </c>
      <c r="G552" s="9" t="b">
        <v>0</v>
      </c>
      <c r="H552" s="6">
        <v>2</v>
      </c>
      <c r="I552" s="6">
        <v>1</v>
      </c>
      <c r="J552" s="6">
        <v>0.16</v>
      </c>
      <c r="K552">
        <v>0.1515</v>
      </c>
      <c r="L552">
        <v>0.69</v>
      </c>
      <c r="M552">
        <v>0.22389999999999999</v>
      </c>
      <c r="N552">
        <v>0</v>
      </c>
      <c r="O552">
        <v>2</v>
      </c>
      <c r="P552">
        <v>2</v>
      </c>
      <c r="Q552" t="s">
        <v>27</v>
      </c>
      <c r="R552" t="s">
        <v>124</v>
      </c>
      <c r="S552" s="33" t="str">
        <f t="shared" si="40"/>
        <v>Normal</v>
      </c>
      <c r="T552" s="33" t="str">
        <f t="shared" si="41"/>
        <v>Low</v>
      </c>
      <c r="U552" s="33" t="str">
        <f t="shared" si="42"/>
        <v>Night</v>
      </c>
      <c r="V552" s="33" t="str">
        <f t="shared" si="43"/>
        <v>Very Cold (10-20%)</v>
      </c>
      <c r="W552" s="33" t="str">
        <f t="shared" si="44"/>
        <v>Normal</v>
      </c>
    </row>
    <row r="553" spans="1:23" ht="17.25" thickBot="1">
      <c r="A553" s="112">
        <v>552</v>
      </c>
      <c r="B553" s="7">
        <v>40568</v>
      </c>
      <c r="C553" s="6">
        <v>1</v>
      </c>
      <c r="D553" s="6">
        <v>0</v>
      </c>
      <c r="E553" s="6">
        <v>1</v>
      </c>
      <c r="F553" s="6">
        <v>4</v>
      </c>
      <c r="G553" s="9" t="b">
        <v>0</v>
      </c>
      <c r="H553" s="6">
        <v>2</v>
      </c>
      <c r="I553" s="6">
        <v>1</v>
      </c>
      <c r="J553" s="6">
        <v>0.14000000000000001</v>
      </c>
      <c r="K553">
        <v>0.16669999999999999</v>
      </c>
      <c r="L553">
        <v>0.74</v>
      </c>
      <c r="M553">
        <v>0.1045</v>
      </c>
      <c r="N553">
        <v>0</v>
      </c>
      <c r="O553">
        <v>1</v>
      </c>
      <c r="P553">
        <v>1</v>
      </c>
      <c r="Q553" t="s">
        <v>27</v>
      </c>
      <c r="R553" t="s">
        <v>124</v>
      </c>
      <c r="S553" s="33" t="str">
        <f t="shared" si="40"/>
        <v>Normal</v>
      </c>
      <c r="T553" s="33" t="str">
        <f t="shared" si="41"/>
        <v>Low</v>
      </c>
      <c r="U553" s="33" t="str">
        <f t="shared" si="42"/>
        <v>Night</v>
      </c>
      <c r="V553" s="33" t="str">
        <f t="shared" si="43"/>
        <v>Very Cold (10-20%)</v>
      </c>
      <c r="W553" s="33" t="str">
        <f t="shared" si="44"/>
        <v>Normal</v>
      </c>
    </row>
    <row r="554" spans="1:23" ht="17.25" thickBot="1">
      <c r="A554" s="112">
        <v>553</v>
      </c>
      <c r="B554" s="7">
        <v>40568</v>
      </c>
      <c r="C554" s="6">
        <v>1</v>
      </c>
      <c r="D554" s="6">
        <v>0</v>
      </c>
      <c r="E554" s="6">
        <v>1</v>
      </c>
      <c r="F554" s="6">
        <v>5</v>
      </c>
      <c r="G554" s="9" t="b">
        <v>0</v>
      </c>
      <c r="H554" s="6">
        <v>2</v>
      </c>
      <c r="I554" s="6">
        <v>1</v>
      </c>
      <c r="J554" s="6">
        <v>0.14000000000000001</v>
      </c>
      <c r="K554">
        <v>0.13639999999999999</v>
      </c>
      <c r="L554">
        <v>0.74</v>
      </c>
      <c r="M554">
        <v>0.22389999999999999</v>
      </c>
      <c r="N554">
        <v>0</v>
      </c>
      <c r="O554">
        <v>9</v>
      </c>
      <c r="P554">
        <v>9</v>
      </c>
      <c r="Q554" t="s">
        <v>27</v>
      </c>
      <c r="R554" t="s">
        <v>124</v>
      </c>
      <c r="S554" s="33" t="str">
        <f t="shared" si="40"/>
        <v>Normal</v>
      </c>
      <c r="T554" s="33" t="str">
        <f t="shared" si="41"/>
        <v>Low</v>
      </c>
      <c r="U554" s="33" t="str">
        <f t="shared" si="42"/>
        <v>Night</v>
      </c>
      <c r="V554" s="33" t="str">
        <f t="shared" si="43"/>
        <v>Very Cold (10-20%)</v>
      </c>
      <c r="W554" s="33" t="str">
        <f t="shared" si="44"/>
        <v>Normal</v>
      </c>
    </row>
    <row r="555" spans="1:23" ht="17.25" thickBot="1">
      <c r="A555" s="112">
        <v>554</v>
      </c>
      <c r="B555" s="7">
        <v>40568</v>
      </c>
      <c r="C555" s="6">
        <v>1</v>
      </c>
      <c r="D555" s="6">
        <v>0</v>
      </c>
      <c r="E555" s="6">
        <v>1</v>
      </c>
      <c r="F555" s="6">
        <v>6</v>
      </c>
      <c r="G555" s="9" t="b">
        <v>0</v>
      </c>
      <c r="H555" s="6">
        <v>2</v>
      </c>
      <c r="I555" s="6">
        <v>1</v>
      </c>
      <c r="J555" s="6">
        <v>0.16</v>
      </c>
      <c r="K555">
        <v>0.18179999999999999</v>
      </c>
      <c r="L555">
        <v>0.74</v>
      </c>
      <c r="M555">
        <v>0.1045</v>
      </c>
      <c r="N555">
        <v>1</v>
      </c>
      <c r="O555">
        <v>35</v>
      </c>
      <c r="P555">
        <v>36</v>
      </c>
      <c r="Q555" t="s">
        <v>27</v>
      </c>
      <c r="R555" t="s">
        <v>124</v>
      </c>
      <c r="S555" s="33" t="str">
        <f t="shared" si="40"/>
        <v>Normal</v>
      </c>
      <c r="T555" s="33" t="str">
        <f t="shared" si="41"/>
        <v>Low</v>
      </c>
      <c r="U555" s="33" t="str">
        <f t="shared" si="42"/>
        <v>Morning</v>
      </c>
      <c r="V555" s="33" t="str">
        <f t="shared" si="43"/>
        <v>Very Cold (10-20%)</v>
      </c>
      <c r="W555" s="33" t="str">
        <f t="shared" si="44"/>
        <v>Normal</v>
      </c>
    </row>
    <row r="556" spans="1:23" ht="17.25" thickBot="1">
      <c r="A556" s="112">
        <v>555</v>
      </c>
      <c r="B556" s="7">
        <v>40568</v>
      </c>
      <c r="C556" s="6">
        <v>1</v>
      </c>
      <c r="D556" s="6">
        <v>0</v>
      </c>
      <c r="E556" s="6">
        <v>1</v>
      </c>
      <c r="F556" s="6">
        <v>7</v>
      </c>
      <c r="G556" s="9" t="b">
        <v>0</v>
      </c>
      <c r="H556" s="6">
        <v>2</v>
      </c>
      <c r="I556" s="6">
        <v>1</v>
      </c>
      <c r="J556" s="6">
        <v>0.16</v>
      </c>
      <c r="K556">
        <v>0.1515</v>
      </c>
      <c r="L556">
        <v>0.74</v>
      </c>
      <c r="M556">
        <v>0.22389999999999999</v>
      </c>
      <c r="N556">
        <v>5</v>
      </c>
      <c r="O556">
        <v>103</v>
      </c>
      <c r="P556">
        <v>108</v>
      </c>
      <c r="Q556" t="s">
        <v>27</v>
      </c>
      <c r="R556" t="s">
        <v>124</v>
      </c>
      <c r="S556" s="33" t="str">
        <f t="shared" si="40"/>
        <v>Rush Hour</v>
      </c>
      <c r="T556" s="33" t="str">
        <f t="shared" si="41"/>
        <v>Medium</v>
      </c>
      <c r="U556" s="33" t="str">
        <f t="shared" si="42"/>
        <v>Morning</v>
      </c>
      <c r="V556" s="33" t="str">
        <f t="shared" si="43"/>
        <v>Very Cold (10-20%)</v>
      </c>
      <c r="W556" s="33" t="str">
        <f t="shared" si="44"/>
        <v>Normal</v>
      </c>
    </row>
    <row r="557" spans="1:23" ht="17.25" thickBot="1">
      <c r="A557" s="112">
        <v>556</v>
      </c>
      <c r="B557" s="7">
        <v>40568</v>
      </c>
      <c r="C557" s="6">
        <v>1</v>
      </c>
      <c r="D557" s="6">
        <v>0</v>
      </c>
      <c r="E557" s="6">
        <v>1</v>
      </c>
      <c r="F557" s="6">
        <v>8</v>
      </c>
      <c r="G557" s="9" t="b">
        <v>0</v>
      </c>
      <c r="H557" s="6">
        <v>2</v>
      </c>
      <c r="I557" s="6">
        <v>2</v>
      </c>
      <c r="J557" s="6">
        <v>0.16</v>
      </c>
      <c r="K557">
        <v>0.18179999999999999</v>
      </c>
      <c r="L557">
        <v>0.74</v>
      </c>
      <c r="M557">
        <v>0.1343</v>
      </c>
      <c r="N557">
        <v>5</v>
      </c>
      <c r="O557">
        <v>233</v>
      </c>
      <c r="P557">
        <v>238</v>
      </c>
      <c r="Q557" t="s">
        <v>27</v>
      </c>
      <c r="R557" t="s">
        <v>125</v>
      </c>
      <c r="S557" s="33" t="str">
        <f t="shared" si="40"/>
        <v>Rush Hour</v>
      </c>
      <c r="T557" s="33" t="str">
        <f t="shared" si="41"/>
        <v>High</v>
      </c>
      <c r="U557" s="33" t="str">
        <f t="shared" si="42"/>
        <v>Morning</v>
      </c>
      <c r="V557" s="33" t="str">
        <f t="shared" si="43"/>
        <v>Very Cold (10-20%)</v>
      </c>
      <c r="W557" s="33" t="str">
        <f t="shared" si="44"/>
        <v>⬆ Spike</v>
      </c>
    </row>
    <row r="558" spans="1:23" ht="17.25" thickBot="1">
      <c r="A558" s="112">
        <v>557</v>
      </c>
      <c r="B558" s="7">
        <v>40568</v>
      </c>
      <c r="C558" s="6">
        <v>1</v>
      </c>
      <c r="D558" s="6">
        <v>0</v>
      </c>
      <c r="E558" s="6">
        <v>1</v>
      </c>
      <c r="F558" s="6">
        <v>9</v>
      </c>
      <c r="G558" s="9" t="b">
        <v>0</v>
      </c>
      <c r="H558" s="6">
        <v>2</v>
      </c>
      <c r="I558" s="6">
        <v>2</v>
      </c>
      <c r="J558" s="6">
        <v>0.2</v>
      </c>
      <c r="K558">
        <v>0.2273</v>
      </c>
      <c r="L558">
        <v>0.64</v>
      </c>
      <c r="M558">
        <v>8.9599999999999999E-2</v>
      </c>
      <c r="N558">
        <v>10</v>
      </c>
      <c r="O558">
        <v>134</v>
      </c>
      <c r="P558">
        <v>144</v>
      </c>
      <c r="Q558" t="s">
        <v>27</v>
      </c>
      <c r="R558" t="s">
        <v>125</v>
      </c>
      <c r="S558" s="33" t="str">
        <f t="shared" si="40"/>
        <v>Rush Hour</v>
      </c>
      <c r="T558" s="33" t="str">
        <f t="shared" si="41"/>
        <v>Medium</v>
      </c>
      <c r="U558" s="33" t="str">
        <f t="shared" si="42"/>
        <v>Morning</v>
      </c>
      <c r="V558" s="33" t="str">
        <f t="shared" si="43"/>
        <v>Cold (20-30%)</v>
      </c>
      <c r="W558" s="33" t="str">
        <f t="shared" si="44"/>
        <v>Normal</v>
      </c>
    </row>
    <row r="559" spans="1:23" ht="17.25" thickBot="1">
      <c r="A559" s="112">
        <v>558</v>
      </c>
      <c r="B559" s="7">
        <v>40568</v>
      </c>
      <c r="C559" s="6">
        <v>1</v>
      </c>
      <c r="D559" s="6">
        <v>0</v>
      </c>
      <c r="E559" s="6">
        <v>1</v>
      </c>
      <c r="F559" s="6">
        <v>10</v>
      </c>
      <c r="G559" s="9" t="b">
        <v>0</v>
      </c>
      <c r="H559" s="6">
        <v>2</v>
      </c>
      <c r="I559" s="6">
        <v>2</v>
      </c>
      <c r="J559" s="6">
        <v>0.22</v>
      </c>
      <c r="K559">
        <v>0.2424</v>
      </c>
      <c r="L559">
        <v>0.6</v>
      </c>
      <c r="M559">
        <v>0.1045</v>
      </c>
      <c r="N559">
        <v>6</v>
      </c>
      <c r="O559">
        <v>49</v>
      </c>
      <c r="P559">
        <v>55</v>
      </c>
      <c r="Q559" t="s">
        <v>27</v>
      </c>
      <c r="R559" t="s">
        <v>125</v>
      </c>
      <c r="S559" s="33" t="str">
        <f t="shared" si="40"/>
        <v>Normal</v>
      </c>
      <c r="T559" s="33" t="str">
        <f t="shared" si="41"/>
        <v>Medium</v>
      </c>
      <c r="U559" s="33" t="str">
        <f t="shared" si="42"/>
        <v>Morning</v>
      </c>
      <c r="V559" s="33" t="str">
        <f t="shared" si="43"/>
        <v>Cold (20-30%)</v>
      </c>
      <c r="W559" s="33" t="str">
        <f t="shared" si="44"/>
        <v>Normal</v>
      </c>
    </row>
    <row r="560" spans="1:23" ht="17.25" thickBot="1">
      <c r="A560" s="112">
        <v>559</v>
      </c>
      <c r="B560" s="7">
        <v>40568</v>
      </c>
      <c r="C560" s="6">
        <v>1</v>
      </c>
      <c r="D560" s="6">
        <v>0</v>
      </c>
      <c r="E560" s="6">
        <v>1</v>
      </c>
      <c r="F560" s="6">
        <v>11</v>
      </c>
      <c r="G560" s="9" t="b">
        <v>0</v>
      </c>
      <c r="H560" s="6">
        <v>2</v>
      </c>
      <c r="I560" s="6">
        <v>2</v>
      </c>
      <c r="J560" s="6">
        <v>0.24</v>
      </c>
      <c r="K560">
        <v>0.2424</v>
      </c>
      <c r="L560">
        <v>0.6</v>
      </c>
      <c r="M560">
        <v>0.1343</v>
      </c>
      <c r="N560">
        <v>6</v>
      </c>
      <c r="O560">
        <v>55</v>
      </c>
      <c r="P560">
        <v>61</v>
      </c>
      <c r="Q560" t="s">
        <v>27</v>
      </c>
      <c r="R560" t="s">
        <v>125</v>
      </c>
      <c r="S560" s="33" t="str">
        <f t="shared" si="40"/>
        <v>Normal</v>
      </c>
      <c r="T560" s="33" t="str">
        <f t="shared" si="41"/>
        <v>Medium</v>
      </c>
      <c r="U560" s="33" t="str">
        <f t="shared" si="42"/>
        <v>Morning</v>
      </c>
      <c r="V560" s="33" t="str">
        <f t="shared" si="43"/>
        <v>Cold (20-30%)</v>
      </c>
      <c r="W560" s="33" t="str">
        <f t="shared" si="44"/>
        <v>Normal</v>
      </c>
    </row>
    <row r="561" spans="1:23" ht="17.25" thickBot="1">
      <c r="A561" s="112">
        <v>560</v>
      </c>
      <c r="B561" s="7">
        <v>40568</v>
      </c>
      <c r="C561" s="6">
        <v>1</v>
      </c>
      <c r="D561" s="6">
        <v>0</v>
      </c>
      <c r="E561" s="6">
        <v>1</v>
      </c>
      <c r="F561" s="6">
        <v>12</v>
      </c>
      <c r="G561" s="9" t="b">
        <v>0</v>
      </c>
      <c r="H561" s="6">
        <v>2</v>
      </c>
      <c r="I561" s="6">
        <v>2</v>
      </c>
      <c r="J561" s="6">
        <v>0.26</v>
      </c>
      <c r="K561">
        <v>0.28789999999999999</v>
      </c>
      <c r="L561">
        <v>0.56000000000000005</v>
      </c>
      <c r="M561">
        <v>8.9599999999999999E-2</v>
      </c>
      <c r="N561">
        <v>21</v>
      </c>
      <c r="O561">
        <v>85</v>
      </c>
      <c r="P561">
        <v>106</v>
      </c>
      <c r="Q561" t="s">
        <v>27</v>
      </c>
      <c r="R561" t="s">
        <v>125</v>
      </c>
      <c r="S561" s="33" t="str">
        <f t="shared" si="40"/>
        <v>Normal</v>
      </c>
      <c r="T561" s="33" t="str">
        <f t="shared" si="41"/>
        <v>Medium</v>
      </c>
      <c r="U561" s="33" t="str">
        <f t="shared" si="42"/>
        <v>Afternoon</v>
      </c>
      <c r="V561" s="33" t="str">
        <f t="shared" si="43"/>
        <v>Cold (20-30%)</v>
      </c>
      <c r="W561" s="33" t="str">
        <f t="shared" si="44"/>
        <v>Normal</v>
      </c>
    </row>
    <row r="562" spans="1:23" ht="17.25" thickBot="1">
      <c r="A562" s="112">
        <v>561</v>
      </c>
      <c r="B562" s="7">
        <v>40568</v>
      </c>
      <c r="C562" s="6">
        <v>1</v>
      </c>
      <c r="D562" s="6">
        <v>0</v>
      </c>
      <c r="E562" s="6">
        <v>1</v>
      </c>
      <c r="F562" s="6">
        <v>13</v>
      </c>
      <c r="G562" s="9" t="b">
        <v>0</v>
      </c>
      <c r="H562" s="6">
        <v>2</v>
      </c>
      <c r="I562" s="6">
        <v>2</v>
      </c>
      <c r="J562" s="6">
        <v>0.26</v>
      </c>
      <c r="K562">
        <v>0.2727</v>
      </c>
      <c r="L562">
        <v>0.56000000000000005</v>
      </c>
      <c r="M562">
        <v>0.1343</v>
      </c>
      <c r="N562">
        <v>21</v>
      </c>
      <c r="O562">
        <v>72</v>
      </c>
      <c r="P562">
        <v>93</v>
      </c>
      <c r="Q562" t="s">
        <v>27</v>
      </c>
      <c r="R562" t="s">
        <v>125</v>
      </c>
      <c r="S562" s="33" t="str">
        <f t="shared" si="40"/>
        <v>Normal</v>
      </c>
      <c r="T562" s="33" t="str">
        <f t="shared" si="41"/>
        <v>Medium</v>
      </c>
      <c r="U562" s="33" t="str">
        <f t="shared" si="42"/>
        <v>Afternoon</v>
      </c>
      <c r="V562" s="33" t="str">
        <f t="shared" si="43"/>
        <v>Cold (20-30%)</v>
      </c>
      <c r="W562" s="33" t="str">
        <f t="shared" si="44"/>
        <v>Normal</v>
      </c>
    </row>
    <row r="563" spans="1:23" ht="17.25" thickBot="1">
      <c r="A563" s="112">
        <v>562</v>
      </c>
      <c r="B563" s="7">
        <v>40568</v>
      </c>
      <c r="C563" s="6">
        <v>1</v>
      </c>
      <c r="D563" s="6">
        <v>0</v>
      </c>
      <c r="E563" s="6">
        <v>1</v>
      </c>
      <c r="F563" s="6">
        <v>14</v>
      </c>
      <c r="G563" s="9" t="b">
        <v>0</v>
      </c>
      <c r="H563" s="6">
        <v>2</v>
      </c>
      <c r="I563" s="6">
        <v>2</v>
      </c>
      <c r="J563" s="6">
        <v>0.3</v>
      </c>
      <c r="K563">
        <v>0.33329999999999999</v>
      </c>
      <c r="L563">
        <v>0.45</v>
      </c>
      <c r="M563">
        <v>0</v>
      </c>
      <c r="N563">
        <v>11</v>
      </c>
      <c r="O563">
        <v>57</v>
      </c>
      <c r="P563">
        <v>68</v>
      </c>
      <c r="Q563" t="s">
        <v>27</v>
      </c>
      <c r="R563" t="s">
        <v>125</v>
      </c>
      <c r="S563" s="33" t="str">
        <f t="shared" si="40"/>
        <v>Normal</v>
      </c>
      <c r="T563" s="33" t="str">
        <f t="shared" si="41"/>
        <v>Medium</v>
      </c>
      <c r="U563" s="33" t="str">
        <f t="shared" si="42"/>
        <v>Afternoon</v>
      </c>
      <c r="V563" s="33" t="str">
        <f t="shared" si="43"/>
        <v>Mild (30-40%)</v>
      </c>
      <c r="W563" s="33" t="str">
        <f t="shared" si="44"/>
        <v>Normal</v>
      </c>
    </row>
    <row r="564" spans="1:23" ht="17.25" thickBot="1">
      <c r="A564" s="112">
        <v>563</v>
      </c>
      <c r="B564" s="7">
        <v>40568</v>
      </c>
      <c r="C564" s="6">
        <v>1</v>
      </c>
      <c r="D564" s="6">
        <v>0</v>
      </c>
      <c r="E564" s="6">
        <v>1</v>
      </c>
      <c r="F564" s="6">
        <v>15</v>
      </c>
      <c r="G564" s="9" t="b">
        <v>0</v>
      </c>
      <c r="H564" s="6">
        <v>2</v>
      </c>
      <c r="I564" s="6">
        <v>2</v>
      </c>
      <c r="J564" s="6">
        <v>0.32</v>
      </c>
      <c r="K564">
        <v>0.34849999999999998</v>
      </c>
      <c r="L564">
        <v>0.42</v>
      </c>
      <c r="M564">
        <v>0</v>
      </c>
      <c r="N564">
        <v>21</v>
      </c>
      <c r="O564">
        <v>63</v>
      </c>
      <c r="P564">
        <v>84</v>
      </c>
      <c r="Q564" t="s">
        <v>27</v>
      </c>
      <c r="R564" t="s">
        <v>125</v>
      </c>
      <c r="S564" s="33" t="str">
        <f t="shared" si="40"/>
        <v>Normal</v>
      </c>
      <c r="T564" s="33" t="str">
        <f t="shared" si="41"/>
        <v>Medium</v>
      </c>
      <c r="U564" s="33" t="str">
        <f t="shared" si="42"/>
        <v>Afternoon</v>
      </c>
      <c r="V564" s="33" t="str">
        <f t="shared" si="43"/>
        <v>Mild (30-40%)</v>
      </c>
      <c r="W564" s="33" t="str">
        <f t="shared" si="44"/>
        <v>Normal</v>
      </c>
    </row>
    <row r="565" spans="1:23" ht="17.25" thickBot="1">
      <c r="A565" s="112">
        <v>564</v>
      </c>
      <c r="B565" s="7">
        <v>40568</v>
      </c>
      <c r="C565" s="6">
        <v>1</v>
      </c>
      <c r="D565" s="6">
        <v>0</v>
      </c>
      <c r="E565" s="6">
        <v>1</v>
      </c>
      <c r="F565" s="6">
        <v>16</v>
      </c>
      <c r="G565" s="9" t="b">
        <v>0</v>
      </c>
      <c r="H565" s="6">
        <v>2</v>
      </c>
      <c r="I565" s="6">
        <v>2</v>
      </c>
      <c r="J565" s="6">
        <v>0.32</v>
      </c>
      <c r="K565">
        <v>0.34849999999999998</v>
      </c>
      <c r="L565">
        <v>0.42</v>
      </c>
      <c r="M565">
        <v>0</v>
      </c>
      <c r="N565">
        <v>14</v>
      </c>
      <c r="O565">
        <v>102</v>
      </c>
      <c r="P565">
        <v>116</v>
      </c>
      <c r="Q565" t="s">
        <v>27</v>
      </c>
      <c r="R565" t="s">
        <v>125</v>
      </c>
      <c r="S565" s="33" t="str">
        <f t="shared" si="40"/>
        <v>Normal</v>
      </c>
      <c r="T565" s="33" t="str">
        <f t="shared" si="41"/>
        <v>Medium</v>
      </c>
      <c r="U565" s="33" t="str">
        <f t="shared" si="42"/>
        <v>Afternoon</v>
      </c>
      <c r="V565" s="33" t="str">
        <f t="shared" si="43"/>
        <v>Mild (30-40%)</v>
      </c>
      <c r="W565" s="33" t="str">
        <f t="shared" si="44"/>
        <v>Normal</v>
      </c>
    </row>
    <row r="566" spans="1:23" ht="17.25" thickBot="1">
      <c r="A566" s="112">
        <v>565</v>
      </c>
      <c r="B566" s="7">
        <v>40568</v>
      </c>
      <c r="C566" s="6">
        <v>1</v>
      </c>
      <c r="D566" s="6">
        <v>0</v>
      </c>
      <c r="E566" s="6">
        <v>1</v>
      </c>
      <c r="F566" s="6">
        <v>17</v>
      </c>
      <c r="G566" s="9" t="b">
        <v>0</v>
      </c>
      <c r="H566" s="6">
        <v>2</v>
      </c>
      <c r="I566" s="6">
        <v>1</v>
      </c>
      <c r="J566" s="6">
        <v>0.3</v>
      </c>
      <c r="K566">
        <v>0.33329999999999999</v>
      </c>
      <c r="L566">
        <v>0.45</v>
      </c>
      <c r="M566">
        <v>0</v>
      </c>
      <c r="N566">
        <v>14</v>
      </c>
      <c r="O566">
        <v>208</v>
      </c>
      <c r="P566">
        <v>222</v>
      </c>
      <c r="Q566" t="s">
        <v>27</v>
      </c>
      <c r="R566" t="s">
        <v>124</v>
      </c>
      <c r="S566" s="33" t="str">
        <f t="shared" si="40"/>
        <v>Rush Hour</v>
      </c>
      <c r="T566" s="33" t="str">
        <f t="shared" si="41"/>
        <v>High</v>
      </c>
      <c r="U566" s="33" t="str">
        <f t="shared" si="42"/>
        <v>Afternoon</v>
      </c>
      <c r="V566" s="33" t="str">
        <f t="shared" si="43"/>
        <v>Mild (30-40%)</v>
      </c>
      <c r="W566" s="33" t="str">
        <f t="shared" si="44"/>
        <v>⬆ Spike</v>
      </c>
    </row>
    <row r="567" spans="1:23" ht="17.25" thickBot="1">
      <c r="A567" s="112">
        <v>566</v>
      </c>
      <c r="B567" s="7">
        <v>40568</v>
      </c>
      <c r="C567" s="6">
        <v>1</v>
      </c>
      <c r="D567" s="6">
        <v>0</v>
      </c>
      <c r="E567" s="6">
        <v>1</v>
      </c>
      <c r="F567" s="6">
        <v>18</v>
      </c>
      <c r="G567" s="9" t="b">
        <v>0</v>
      </c>
      <c r="H567" s="6">
        <v>2</v>
      </c>
      <c r="I567" s="6">
        <v>2</v>
      </c>
      <c r="J567" s="6">
        <v>0.3</v>
      </c>
      <c r="K567">
        <v>0.31819999999999998</v>
      </c>
      <c r="L567">
        <v>0.49</v>
      </c>
      <c r="M567">
        <v>8.9599999999999999E-2</v>
      </c>
      <c r="N567">
        <v>7</v>
      </c>
      <c r="O567">
        <v>218</v>
      </c>
      <c r="P567">
        <v>225</v>
      </c>
      <c r="Q567" t="s">
        <v>27</v>
      </c>
      <c r="R567" t="s">
        <v>125</v>
      </c>
      <c r="S567" s="33" t="str">
        <f t="shared" si="40"/>
        <v>Rush Hour</v>
      </c>
      <c r="T567" s="33" t="str">
        <f t="shared" si="41"/>
        <v>High</v>
      </c>
      <c r="U567" s="33" t="str">
        <f t="shared" si="42"/>
        <v>Evening</v>
      </c>
      <c r="V567" s="33" t="str">
        <f t="shared" si="43"/>
        <v>Mild (30-40%)</v>
      </c>
      <c r="W567" s="33" t="str">
        <f t="shared" si="44"/>
        <v>⬆ Spike</v>
      </c>
    </row>
    <row r="568" spans="1:23" ht="17.25" thickBot="1">
      <c r="A568" s="112">
        <v>567</v>
      </c>
      <c r="B568" s="7">
        <v>40568</v>
      </c>
      <c r="C568" s="6">
        <v>1</v>
      </c>
      <c r="D568" s="6">
        <v>0</v>
      </c>
      <c r="E568" s="6">
        <v>1</v>
      </c>
      <c r="F568" s="6">
        <v>19</v>
      </c>
      <c r="G568" s="9" t="b">
        <v>0</v>
      </c>
      <c r="H568" s="6">
        <v>2</v>
      </c>
      <c r="I568" s="6">
        <v>2</v>
      </c>
      <c r="J568" s="6">
        <v>0.26</v>
      </c>
      <c r="K568">
        <v>0.2576</v>
      </c>
      <c r="L568">
        <v>0.65</v>
      </c>
      <c r="M568">
        <v>0.16420000000000001</v>
      </c>
      <c r="N568">
        <v>13</v>
      </c>
      <c r="O568">
        <v>133</v>
      </c>
      <c r="P568">
        <v>146</v>
      </c>
      <c r="Q568" t="s">
        <v>27</v>
      </c>
      <c r="R568" t="s">
        <v>125</v>
      </c>
      <c r="S568" s="33" t="str">
        <f t="shared" si="40"/>
        <v>Rush Hour</v>
      </c>
      <c r="T568" s="33" t="str">
        <f t="shared" si="41"/>
        <v>Medium</v>
      </c>
      <c r="U568" s="33" t="str">
        <f t="shared" si="42"/>
        <v>Evening</v>
      </c>
      <c r="V568" s="33" t="str">
        <f t="shared" si="43"/>
        <v>Cold (20-30%)</v>
      </c>
      <c r="W568" s="33" t="str">
        <f t="shared" si="44"/>
        <v>Normal</v>
      </c>
    </row>
    <row r="569" spans="1:23" ht="17.25" thickBot="1">
      <c r="A569" s="112">
        <v>568</v>
      </c>
      <c r="B569" s="7">
        <v>40568</v>
      </c>
      <c r="C569" s="6">
        <v>1</v>
      </c>
      <c r="D569" s="6">
        <v>0</v>
      </c>
      <c r="E569" s="6">
        <v>1</v>
      </c>
      <c r="F569" s="6">
        <v>20</v>
      </c>
      <c r="G569" s="9" t="b">
        <v>0</v>
      </c>
      <c r="H569" s="6">
        <v>2</v>
      </c>
      <c r="I569" s="6">
        <v>1</v>
      </c>
      <c r="J569" s="6">
        <v>0.24</v>
      </c>
      <c r="K569">
        <v>0.2273</v>
      </c>
      <c r="L569">
        <v>0.65</v>
      </c>
      <c r="M569">
        <v>0.19400000000000001</v>
      </c>
      <c r="N569">
        <v>16</v>
      </c>
      <c r="O569">
        <v>103</v>
      </c>
      <c r="P569">
        <v>119</v>
      </c>
      <c r="Q569" t="s">
        <v>27</v>
      </c>
      <c r="R569" t="s">
        <v>124</v>
      </c>
      <c r="S569" s="33" t="str">
        <f t="shared" si="40"/>
        <v>Normal</v>
      </c>
      <c r="T569" s="33" t="str">
        <f t="shared" si="41"/>
        <v>Medium</v>
      </c>
      <c r="U569" s="33" t="str">
        <f t="shared" si="42"/>
        <v>Evening</v>
      </c>
      <c r="V569" s="33" t="str">
        <f t="shared" si="43"/>
        <v>Cold (20-30%)</v>
      </c>
      <c r="W569" s="33" t="str">
        <f t="shared" si="44"/>
        <v>Normal</v>
      </c>
    </row>
    <row r="570" spans="1:23" ht="17.25" thickBot="1">
      <c r="A570" s="112">
        <v>569</v>
      </c>
      <c r="B570" s="7">
        <v>40568</v>
      </c>
      <c r="C570" s="6">
        <v>1</v>
      </c>
      <c r="D570" s="6">
        <v>0</v>
      </c>
      <c r="E570" s="6">
        <v>1</v>
      </c>
      <c r="F570" s="6">
        <v>21</v>
      </c>
      <c r="G570" s="9" t="b">
        <v>0</v>
      </c>
      <c r="H570" s="6">
        <v>2</v>
      </c>
      <c r="I570" s="6">
        <v>1</v>
      </c>
      <c r="J570" s="6">
        <v>0.24</v>
      </c>
      <c r="K570">
        <v>0.2273</v>
      </c>
      <c r="L570">
        <v>0.65</v>
      </c>
      <c r="M570">
        <v>0.19400000000000001</v>
      </c>
      <c r="N570">
        <v>5</v>
      </c>
      <c r="O570">
        <v>40</v>
      </c>
      <c r="P570">
        <v>45</v>
      </c>
      <c r="Q570" t="s">
        <v>27</v>
      </c>
      <c r="R570" t="s">
        <v>124</v>
      </c>
      <c r="S570" s="33" t="str">
        <f t="shared" si="40"/>
        <v>Normal</v>
      </c>
      <c r="T570" s="33" t="str">
        <f t="shared" si="41"/>
        <v>Low</v>
      </c>
      <c r="U570" s="33" t="str">
        <f t="shared" si="42"/>
        <v>Evening</v>
      </c>
      <c r="V570" s="33" t="str">
        <f t="shared" si="43"/>
        <v>Cold (20-30%)</v>
      </c>
      <c r="W570" s="33" t="str">
        <f t="shared" si="44"/>
        <v>Normal</v>
      </c>
    </row>
    <row r="571" spans="1:23" ht="17.25" thickBot="1">
      <c r="A571" s="112">
        <v>570</v>
      </c>
      <c r="B571" s="7">
        <v>40568</v>
      </c>
      <c r="C571" s="6">
        <v>1</v>
      </c>
      <c r="D571" s="6">
        <v>0</v>
      </c>
      <c r="E571" s="6">
        <v>1</v>
      </c>
      <c r="F571" s="6">
        <v>22</v>
      </c>
      <c r="G571" s="9" t="b">
        <v>0</v>
      </c>
      <c r="H571" s="6">
        <v>2</v>
      </c>
      <c r="I571" s="6">
        <v>1</v>
      </c>
      <c r="J571" s="6">
        <v>0.22</v>
      </c>
      <c r="K571">
        <v>0.2273</v>
      </c>
      <c r="L571">
        <v>0.64</v>
      </c>
      <c r="M571">
        <v>0.16420000000000001</v>
      </c>
      <c r="N571">
        <v>4</v>
      </c>
      <c r="O571">
        <v>49</v>
      </c>
      <c r="P571">
        <v>53</v>
      </c>
      <c r="Q571" t="s">
        <v>27</v>
      </c>
      <c r="R571" t="s">
        <v>124</v>
      </c>
      <c r="S571" s="33" t="str">
        <f t="shared" si="40"/>
        <v>Normal</v>
      </c>
      <c r="T571" s="33" t="str">
        <f t="shared" si="41"/>
        <v>Medium</v>
      </c>
      <c r="U571" s="33" t="str">
        <f t="shared" si="42"/>
        <v>Evening</v>
      </c>
      <c r="V571" s="33" t="str">
        <f t="shared" si="43"/>
        <v>Cold (20-30%)</v>
      </c>
      <c r="W571" s="33" t="str">
        <f t="shared" si="44"/>
        <v>Normal</v>
      </c>
    </row>
    <row r="572" spans="1:23" ht="17.25" thickBot="1">
      <c r="A572" s="112">
        <v>571</v>
      </c>
      <c r="B572" s="7">
        <v>40568</v>
      </c>
      <c r="C572" s="6">
        <v>1</v>
      </c>
      <c r="D572" s="6">
        <v>0</v>
      </c>
      <c r="E572" s="6">
        <v>1</v>
      </c>
      <c r="F572" s="6">
        <v>23</v>
      </c>
      <c r="G572" s="9" t="b">
        <v>0</v>
      </c>
      <c r="H572" s="6">
        <v>2</v>
      </c>
      <c r="I572" s="6">
        <v>2</v>
      </c>
      <c r="J572" s="6">
        <v>0.22</v>
      </c>
      <c r="K572">
        <v>0.2273</v>
      </c>
      <c r="L572">
        <v>0.64</v>
      </c>
      <c r="M572">
        <v>0.16420000000000001</v>
      </c>
      <c r="N572">
        <v>3</v>
      </c>
      <c r="O572">
        <v>37</v>
      </c>
      <c r="P572">
        <v>40</v>
      </c>
      <c r="Q572" t="s">
        <v>27</v>
      </c>
      <c r="R572" t="s">
        <v>125</v>
      </c>
      <c r="S572" s="33" t="str">
        <f t="shared" si="40"/>
        <v>Normal</v>
      </c>
      <c r="T572" s="33" t="str">
        <f t="shared" si="41"/>
        <v>Low</v>
      </c>
      <c r="U572" s="33" t="str">
        <f t="shared" si="42"/>
        <v>Evening</v>
      </c>
      <c r="V572" s="33" t="str">
        <f t="shared" si="43"/>
        <v>Cold (20-30%)</v>
      </c>
      <c r="W572" s="33" t="str">
        <f t="shared" si="44"/>
        <v>Normal</v>
      </c>
    </row>
    <row r="573" spans="1:23" ht="17.25" thickBot="1">
      <c r="A573" s="112">
        <v>572</v>
      </c>
      <c r="B573" s="7">
        <v>40569</v>
      </c>
      <c r="C573" s="6">
        <v>1</v>
      </c>
      <c r="D573" s="6">
        <v>0</v>
      </c>
      <c r="E573" s="6">
        <v>1</v>
      </c>
      <c r="F573" s="6">
        <v>0</v>
      </c>
      <c r="G573" s="9" t="b">
        <v>0</v>
      </c>
      <c r="H573" s="6">
        <v>3</v>
      </c>
      <c r="I573" s="6">
        <v>2</v>
      </c>
      <c r="J573" s="6">
        <v>0.22</v>
      </c>
      <c r="K573">
        <v>0.2273</v>
      </c>
      <c r="L573">
        <v>0.69</v>
      </c>
      <c r="M573">
        <v>0.1343</v>
      </c>
      <c r="N573">
        <v>3</v>
      </c>
      <c r="O573">
        <v>14</v>
      </c>
      <c r="P573">
        <v>17</v>
      </c>
      <c r="Q573" t="s">
        <v>28</v>
      </c>
      <c r="R573" t="s">
        <v>125</v>
      </c>
      <c r="S573" s="33" t="str">
        <f t="shared" si="40"/>
        <v>Normal</v>
      </c>
      <c r="T573" s="33" t="str">
        <f t="shared" si="41"/>
        <v>Low</v>
      </c>
      <c r="U573" s="33" t="str">
        <f t="shared" si="42"/>
        <v>Night</v>
      </c>
      <c r="V573" s="33" t="str">
        <f t="shared" si="43"/>
        <v>Cold (20-30%)</v>
      </c>
      <c r="W573" s="33" t="str">
        <f t="shared" si="44"/>
        <v>Normal</v>
      </c>
    </row>
    <row r="574" spans="1:23" ht="17.25" thickBot="1">
      <c r="A574" s="112">
        <v>573</v>
      </c>
      <c r="B574" s="7">
        <v>40569</v>
      </c>
      <c r="C574" s="6">
        <v>1</v>
      </c>
      <c r="D574" s="6">
        <v>0</v>
      </c>
      <c r="E574" s="6">
        <v>1</v>
      </c>
      <c r="F574" s="6">
        <v>1</v>
      </c>
      <c r="G574" s="9" t="b">
        <v>0</v>
      </c>
      <c r="H574" s="6">
        <v>3</v>
      </c>
      <c r="I574" s="6">
        <v>2</v>
      </c>
      <c r="J574" s="6">
        <v>0.24</v>
      </c>
      <c r="K574">
        <v>0.2424</v>
      </c>
      <c r="L574">
        <v>0.65</v>
      </c>
      <c r="M574">
        <v>0.1343</v>
      </c>
      <c r="N574">
        <v>0</v>
      </c>
      <c r="O574">
        <v>5</v>
      </c>
      <c r="P574">
        <v>5</v>
      </c>
      <c r="Q574" t="s">
        <v>28</v>
      </c>
      <c r="R574" t="s">
        <v>125</v>
      </c>
      <c r="S574" s="33" t="str">
        <f t="shared" si="40"/>
        <v>Normal</v>
      </c>
      <c r="T574" s="33" t="str">
        <f t="shared" si="41"/>
        <v>Low</v>
      </c>
      <c r="U574" s="33" t="str">
        <f t="shared" si="42"/>
        <v>Night</v>
      </c>
      <c r="V574" s="33" t="str">
        <f t="shared" si="43"/>
        <v>Cold (20-30%)</v>
      </c>
      <c r="W574" s="33" t="str">
        <f t="shared" si="44"/>
        <v>Normal</v>
      </c>
    </row>
    <row r="575" spans="1:23" ht="17.25" thickBot="1">
      <c r="A575" s="112">
        <v>574</v>
      </c>
      <c r="B575" s="7">
        <v>40569</v>
      </c>
      <c r="C575" s="6">
        <v>1</v>
      </c>
      <c r="D575" s="6">
        <v>0</v>
      </c>
      <c r="E575" s="6">
        <v>1</v>
      </c>
      <c r="F575" s="6">
        <v>2</v>
      </c>
      <c r="G575" s="9" t="b">
        <v>0</v>
      </c>
      <c r="H575" s="6">
        <v>3</v>
      </c>
      <c r="I575" s="6">
        <v>3</v>
      </c>
      <c r="J575" s="6">
        <v>0.22</v>
      </c>
      <c r="K575">
        <v>0.2273</v>
      </c>
      <c r="L575">
        <v>0.69</v>
      </c>
      <c r="M575">
        <v>0.19400000000000001</v>
      </c>
      <c r="N575">
        <v>3</v>
      </c>
      <c r="O575">
        <v>7</v>
      </c>
      <c r="P575">
        <v>10</v>
      </c>
      <c r="Q575" t="s">
        <v>28</v>
      </c>
      <c r="R575" t="s">
        <v>24</v>
      </c>
      <c r="S575" s="33" t="str">
        <f t="shared" si="40"/>
        <v>Normal</v>
      </c>
      <c r="T575" s="33" t="str">
        <f t="shared" si="41"/>
        <v>Low</v>
      </c>
      <c r="U575" s="33" t="str">
        <f t="shared" si="42"/>
        <v>Night</v>
      </c>
      <c r="V575" s="33" t="str">
        <f t="shared" si="43"/>
        <v>Cold (20-30%)</v>
      </c>
      <c r="W575" s="33" t="str">
        <f t="shared" si="44"/>
        <v>Normal</v>
      </c>
    </row>
    <row r="576" spans="1:23" ht="17.25" thickBot="1">
      <c r="A576" s="112">
        <v>575</v>
      </c>
      <c r="B576" s="7">
        <v>40569</v>
      </c>
      <c r="C576" s="6">
        <v>1</v>
      </c>
      <c r="D576" s="6">
        <v>0</v>
      </c>
      <c r="E576" s="6">
        <v>1</v>
      </c>
      <c r="F576" s="6">
        <v>5</v>
      </c>
      <c r="G576" s="9" t="b">
        <v>0</v>
      </c>
      <c r="H576" s="6">
        <v>3</v>
      </c>
      <c r="I576" s="6">
        <v>3</v>
      </c>
      <c r="J576" s="6">
        <v>0.2</v>
      </c>
      <c r="K576">
        <v>0.18179999999999999</v>
      </c>
      <c r="L576">
        <v>0.86</v>
      </c>
      <c r="M576">
        <v>0.28360000000000002</v>
      </c>
      <c r="N576">
        <v>0</v>
      </c>
      <c r="O576">
        <v>1</v>
      </c>
      <c r="P576">
        <v>1</v>
      </c>
      <c r="Q576" t="s">
        <v>28</v>
      </c>
      <c r="R576" t="s">
        <v>24</v>
      </c>
      <c r="S576" s="33" t="str">
        <f t="shared" si="40"/>
        <v>Normal</v>
      </c>
      <c r="T576" s="33" t="str">
        <f t="shared" si="41"/>
        <v>Low</v>
      </c>
      <c r="U576" s="33" t="str">
        <f t="shared" si="42"/>
        <v>Night</v>
      </c>
      <c r="V576" s="33" t="str">
        <f t="shared" si="43"/>
        <v>Cold (20-30%)</v>
      </c>
      <c r="W576" s="33" t="str">
        <f t="shared" si="44"/>
        <v>Normal</v>
      </c>
    </row>
    <row r="577" spans="1:23" ht="17.25" thickBot="1">
      <c r="A577" s="112">
        <v>576</v>
      </c>
      <c r="B577" s="7">
        <v>40569</v>
      </c>
      <c r="C577" s="6">
        <v>1</v>
      </c>
      <c r="D577" s="6">
        <v>0</v>
      </c>
      <c r="E577" s="6">
        <v>1</v>
      </c>
      <c r="F577" s="6">
        <v>6</v>
      </c>
      <c r="G577" s="9" t="b">
        <v>0</v>
      </c>
      <c r="H577" s="6">
        <v>3</v>
      </c>
      <c r="I577" s="6">
        <v>3</v>
      </c>
      <c r="J577" s="6">
        <v>0.2</v>
      </c>
      <c r="K577">
        <v>0.18179999999999999</v>
      </c>
      <c r="L577">
        <v>0.86</v>
      </c>
      <c r="M577">
        <v>0.28360000000000002</v>
      </c>
      <c r="N577">
        <v>0</v>
      </c>
      <c r="O577">
        <v>8</v>
      </c>
      <c r="P577">
        <v>8</v>
      </c>
      <c r="Q577" t="s">
        <v>28</v>
      </c>
      <c r="R577" t="s">
        <v>24</v>
      </c>
      <c r="S577" s="33" t="str">
        <f t="shared" si="40"/>
        <v>Normal</v>
      </c>
      <c r="T577" s="33" t="str">
        <f t="shared" si="41"/>
        <v>Low</v>
      </c>
      <c r="U577" s="33" t="str">
        <f t="shared" si="42"/>
        <v>Morning</v>
      </c>
      <c r="V577" s="33" t="str">
        <f t="shared" si="43"/>
        <v>Cold (20-30%)</v>
      </c>
      <c r="W577" s="33" t="str">
        <f t="shared" si="44"/>
        <v>Normal</v>
      </c>
    </row>
    <row r="578" spans="1:23" ht="17.25" thickBot="1">
      <c r="A578" s="112">
        <v>577</v>
      </c>
      <c r="B578" s="7">
        <v>40569</v>
      </c>
      <c r="C578" s="6">
        <v>1</v>
      </c>
      <c r="D578" s="6">
        <v>0</v>
      </c>
      <c r="E578" s="6">
        <v>1</v>
      </c>
      <c r="F578" s="6">
        <v>7</v>
      </c>
      <c r="G578" s="9" t="b">
        <v>0</v>
      </c>
      <c r="H578" s="6">
        <v>3</v>
      </c>
      <c r="I578" s="6">
        <v>3</v>
      </c>
      <c r="J578" s="6">
        <v>0.22</v>
      </c>
      <c r="K578">
        <v>0.21210000000000001</v>
      </c>
      <c r="L578">
        <v>0.87</v>
      </c>
      <c r="M578">
        <v>0.29849999999999999</v>
      </c>
      <c r="N578">
        <v>1</v>
      </c>
      <c r="O578">
        <v>29</v>
      </c>
      <c r="P578">
        <v>30</v>
      </c>
      <c r="Q578" t="s">
        <v>28</v>
      </c>
      <c r="R578" t="s">
        <v>24</v>
      </c>
      <c r="S578" s="33" t="str">
        <f t="shared" si="40"/>
        <v>Rush Hour</v>
      </c>
      <c r="T578" s="33" t="str">
        <f t="shared" si="41"/>
        <v>Low</v>
      </c>
      <c r="U578" s="33" t="str">
        <f t="shared" si="42"/>
        <v>Morning</v>
      </c>
      <c r="V578" s="33" t="str">
        <f t="shared" si="43"/>
        <v>Cold (20-30%)</v>
      </c>
      <c r="W578" s="33" t="str">
        <f t="shared" si="44"/>
        <v>Normal</v>
      </c>
    </row>
    <row r="579" spans="1:23" ht="17.25" thickBot="1">
      <c r="A579" s="112">
        <v>578</v>
      </c>
      <c r="B579" s="7">
        <v>40569</v>
      </c>
      <c r="C579" s="6">
        <v>1</v>
      </c>
      <c r="D579" s="6">
        <v>0</v>
      </c>
      <c r="E579" s="6">
        <v>1</v>
      </c>
      <c r="F579" s="6">
        <v>8</v>
      </c>
      <c r="G579" s="9" t="b">
        <v>0</v>
      </c>
      <c r="H579" s="6">
        <v>3</v>
      </c>
      <c r="I579" s="6">
        <v>3</v>
      </c>
      <c r="J579" s="6">
        <v>0.22</v>
      </c>
      <c r="K579">
        <v>0.21210000000000001</v>
      </c>
      <c r="L579">
        <v>0.87</v>
      </c>
      <c r="M579">
        <v>0.29849999999999999</v>
      </c>
      <c r="N579">
        <v>3</v>
      </c>
      <c r="O579">
        <v>69</v>
      </c>
      <c r="P579">
        <v>72</v>
      </c>
      <c r="Q579" t="s">
        <v>28</v>
      </c>
      <c r="R579" t="s">
        <v>24</v>
      </c>
      <c r="S579" s="33" t="str">
        <f t="shared" ref="S579:S642" si="45">IF(OR(AND(F579&gt;=7,F579&lt;=9),AND(F579&gt;=17,F579&lt;=19)),"Rush Hour","Normal")</f>
        <v>Rush Hour</v>
      </c>
      <c r="T579" s="33" t="str">
        <f t="shared" ref="T579:T642" si="46">IF(P579&gt;150,"High",IF(P579&gt;50,"Medium","Low"))</f>
        <v>Medium</v>
      </c>
      <c r="U579" s="33" t="str">
        <f t="shared" ref="U579:U642" si="47">IF(F579&lt;6,"Night", IF(F579&lt;12,"Morning", IF(F579&lt;18,"Afternoon","Evening")))</f>
        <v>Morning</v>
      </c>
      <c r="V579" s="33" t="str">
        <f t="shared" ref="V579:V642" si="48">IF(J579&lt;0.1,"Freezing (0-10%)",
 IF(J579&lt;0.2,"Very Cold (10-20%)",
 IF(J579&lt;0.3,"Cold (20-30%)",
 IF(J579&lt;0.4,"Mild (30-40%)",
 IF(J579&lt;0.5,"Warm (40-50%)",
 "Hot (50%+)")))))</f>
        <v>Cold (20-30%)</v>
      </c>
      <c r="W579" s="33" t="str">
        <f t="shared" ref="W579:W642" si="49">IF(ABS(P579-AVERAGE($P$2:$P$1001))&gt;2*STDEV($P$2:$P$1001),IF(P579&gt;AVERAGE($P$2:$P$1001),"⬆ Spike","⬇ Drop"),  "Normal")</f>
        <v>Normal</v>
      </c>
    </row>
    <row r="580" spans="1:23" ht="17.25" thickBot="1">
      <c r="A580" s="112">
        <v>579</v>
      </c>
      <c r="B580" s="7">
        <v>40569</v>
      </c>
      <c r="C580" s="6">
        <v>1</v>
      </c>
      <c r="D580" s="6">
        <v>0</v>
      </c>
      <c r="E580" s="6">
        <v>1</v>
      </c>
      <c r="F580" s="6">
        <v>9</v>
      </c>
      <c r="G580" s="9" t="b">
        <v>0</v>
      </c>
      <c r="H580" s="6">
        <v>3</v>
      </c>
      <c r="I580" s="6">
        <v>3</v>
      </c>
      <c r="J580" s="6">
        <v>0.22</v>
      </c>
      <c r="K580">
        <v>0.21210000000000001</v>
      </c>
      <c r="L580">
        <v>0.87</v>
      </c>
      <c r="M580">
        <v>0.29849999999999999</v>
      </c>
      <c r="N580">
        <v>3</v>
      </c>
      <c r="O580">
        <v>55</v>
      </c>
      <c r="P580">
        <v>58</v>
      </c>
      <c r="Q580" t="s">
        <v>28</v>
      </c>
      <c r="R580" t="s">
        <v>24</v>
      </c>
      <c r="S580" s="33" t="str">
        <f t="shared" si="45"/>
        <v>Rush Hour</v>
      </c>
      <c r="T580" s="33" t="str">
        <f t="shared" si="46"/>
        <v>Medium</v>
      </c>
      <c r="U580" s="33" t="str">
        <f t="shared" si="47"/>
        <v>Morning</v>
      </c>
      <c r="V580" s="33" t="str">
        <f t="shared" si="48"/>
        <v>Cold (20-30%)</v>
      </c>
      <c r="W580" s="33" t="str">
        <f t="shared" si="49"/>
        <v>Normal</v>
      </c>
    </row>
    <row r="581" spans="1:23" ht="17.25" thickBot="1">
      <c r="A581" s="112">
        <v>580</v>
      </c>
      <c r="B581" s="7">
        <v>40569</v>
      </c>
      <c r="C581" s="6">
        <v>1</v>
      </c>
      <c r="D581" s="6">
        <v>0</v>
      </c>
      <c r="E581" s="6">
        <v>1</v>
      </c>
      <c r="F581" s="6">
        <v>10</v>
      </c>
      <c r="G581" s="9" t="b">
        <v>0</v>
      </c>
      <c r="H581" s="6">
        <v>3</v>
      </c>
      <c r="I581" s="6">
        <v>3</v>
      </c>
      <c r="J581" s="6">
        <v>0.22</v>
      </c>
      <c r="K581">
        <v>0.21210000000000001</v>
      </c>
      <c r="L581">
        <v>0.93</v>
      </c>
      <c r="M581">
        <v>0.28360000000000002</v>
      </c>
      <c r="N581">
        <v>2</v>
      </c>
      <c r="O581">
        <v>26</v>
      </c>
      <c r="P581">
        <v>28</v>
      </c>
      <c r="Q581" t="s">
        <v>28</v>
      </c>
      <c r="R581" t="s">
        <v>24</v>
      </c>
      <c r="S581" s="33" t="str">
        <f t="shared" si="45"/>
        <v>Normal</v>
      </c>
      <c r="T581" s="33" t="str">
        <f t="shared" si="46"/>
        <v>Low</v>
      </c>
      <c r="U581" s="33" t="str">
        <f t="shared" si="47"/>
        <v>Morning</v>
      </c>
      <c r="V581" s="33" t="str">
        <f t="shared" si="48"/>
        <v>Cold (20-30%)</v>
      </c>
      <c r="W581" s="33" t="str">
        <f t="shared" si="49"/>
        <v>Normal</v>
      </c>
    </row>
    <row r="582" spans="1:23" ht="17.25" thickBot="1">
      <c r="A582" s="112">
        <v>581</v>
      </c>
      <c r="B582" s="7">
        <v>40569</v>
      </c>
      <c r="C582" s="6">
        <v>1</v>
      </c>
      <c r="D582" s="6">
        <v>0</v>
      </c>
      <c r="E582" s="6">
        <v>1</v>
      </c>
      <c r="F582" s="6">
        <v>11</v>
      </c>
      <c r="G582" s="9" t="b">
        <v>0</v>
      </c>
      <c r="H582" s="6">
        <v>3</v>
      </c>
      <c r="I582" s="6">
        <v>3</v>
      </c>
      <c r="J582" s="6">
        <v>0.22</v>
      </c>
      <c r="K582">
        <v>0.19700000000000001</v>
      </c>
      <c r="L582">
        <v>0.93</v>
      </c>
      <c r="M582">
        <v>0.32840000000000003</v>
      </c>
      <c r="N582">
        <v>6</v>
      </c>
      <c r="O582">
        <v>35</v>
      </c>
      <c r="P582">
        <v>41</v>
      </c>
      <c r="Q582" t="s">
        <v>28</v>
      </c>
      <c r="R582" t="s">
        <v>24</v>
      </c>
      <c r="S582" s="33" t="str">
        <f t="shared" si="45"/>
        <v>Normal</v>
      </c>
      <c r="T582" s="33" t="str">
        <f t="shared" si="46"/>
        <v>Low</v>
      </c>
      <c r="U582" s="33" t="str">
        <f t="shared" si="47"/>
        <v>Morning</v>
      </c>
      <c r="V582" s="33" t="str">
        <f t="shared" si="48"/>
        <v>Cold (20-30%)</v>
      </c>
      <c r="W582" s="33" t="str">
        <f t="shared" si="49"/>
        <v>Normal</v>
      </c>
    </row>
    <row r="583" spans="1:23" ht="17.25" thickBot="1">
      <c r="A583" s="112">
        <v>582</v>
      </c>
      <c r="B583" s="7">
        <v>40569</v>
      </c>
      <c r="C583" s="6">
        <v>1</v>
      </c>
      <c r="D583" s="6">
        <v>0</v>
      </c>
      <c r="E583" s="6">
        <v>1</v>
      </c>
      <c r="F583" s="6">
        <v>12</v>
      </c>
      <c r="G583" s="9" t="b">
        <v>0</v>
      </c>
      <c r="H583" s="6">
        <v>3</v>
      </c>
      <c r="I583" s="6">
        <v>3</v>
      </c>
      <c r="J583" s="6">
        <v>0.22</v>
      </c>
      <c r="K583">
        <v>0.19700000000000001</v>
      </c>
      <c r="L583">
        <v>0.93</v>
      </c>
      <c r="M583">
        <v>0.32840000000000003</v>
      </c>
      <c r="N583">
        <v>7</v>
      </c>
      <c r="O583">
        <v>41</v>
      </c>
      <c r="P583">
        <v>48</v>
      </c>
      <c r="Q583" t="s">
        <v>28</v>
      </c>
      <c r="R583" t="s">
        <v>24</v>
      </c>
      <c r="S583" s="33" t="str">
        <f t="shared" si="45"/>
        <v>Normal</v>
      </c>
      <c r="T583" s="33" t="str">
        <f t="shared" si="46"/>
        <v>Low</v>
      </c>
      <c r="U583" s="33" t="str">
        <f t="shared" si="47"/>
        <v>Afternoon</v>
      </c>
      <c r="V583" s="33" t="str">
        <f t="shared" si="48"/>
        <v>Cold (20-30%)</v>
      </c>
      <c r="W583" s="33" t="str">
        <f t="shared" si="49"/>
        <v>Normal</v>
      </c>
    </row>
    <row r="584" spans="1:23" ht="17.25" thickBot="1">
      <c r="A584" s="112">
        <v>583</v>
      </c>
      <c r="B584" s="7">
        <v>40569</v>
      </c>
      <c r="C584" s="6">
        <v>1</v>
      </c>
      <c r="D584" s="6">
        <v>0</v>
      </c>
      <c r="E584" s="6">
        <v>1</v>
      </c>
      <c r="F584" s="6">
        <v>13</v>
      </c>
      <c r="G584" s="9" t="b">
        <v>0</v>
      </c>
      <c r="H584" s="6">
        <v>3</v>
      </c>
      <c r="I584" s="6">
        <v>3</v>
      </c>
      <c r="J584" s="6">
        <v>0.22</v>
      </c>
      <c r="K584">
        <v>0.19700000000000001</v>
      </c>
      <c r="L584">
        <v>0.93</v>
      </c>
      <c r="M584">
        <v>0.32840000000000003</v>
      </c>
      <c r="N584">
        <v>4</v>
      </c>
      <c r="O584">
        <v>43</v>
      </c>
      <c r="P584">
        <v>47</v>
      </c>
      <c r="Q584" t="s">
        <v>28</v>
      </c>
      <c r="R584" t="s">
        <v>24</v>
      </c>
      <c r="S584" s="33" t="str">
        <f t="shared" si="45"/>
        <v>Normal</v>
      </c>
      <c r="T584" s="33" t="str">
        <f t="shared" si="46"/>
        <v>Low</v>
      </c>
      <c r="U584" s="33" t="str">
        <f t="shared" si="47"/>
        <v>Afternoon</v>
      </c>
      <c r="V584" s="33" t="str">
        <f t="shared" si="48"/>
        <v>Cold (20-30%)</v>
      </c>
      <c r="W584" s="33" t="str">
        <f t="shared" si="49"/>
        <v>Normal</v>
      </c>
    </row>
    <row r="585" spans="1:23" ht="17.25" thickBot="1">
      <c r="A585" s="112">
        <v>584</v>
      </c>
      <c r="B585" s="7">
        <v>40569</v>
      </c>
      <c r="C585" s="6">
        <v>1</v>
      </c>
      <c r="D585" s="6">
        <v>0</v>
      </c>
      <c r="E585" s="6">
        <v>1</v>
      </c>
      <c r="F585" s="6">
        <v>14</v>
      </c>
      <c r="G585" s="9" t="b">
        <v>0</v>
      </c>
      <c r="H585" s="6">
        <v>3</v>
      </c>
      <c r="I585" s="6">
        <v>3</v>
      </c>
      <c r="J585" s="6">
        <v>0.22</v>
      </c>
      <c r="K585">
        <v>0.19700000000000001</v>
      </c>
      <c r="L585">
        <v>0.93</v>
      </c>
      <c r="M585">
        <v>0.35820000000000002</v>
      </c>
      <c r="N585">
        <v>0</v>
      </c>
      <c r="O585">
        <v>36</v>
      </c>
      <c r="P585">
        <v>36</v>
      </c>
      <c r="Q585" t="s">
        <v>28</v>
      </c>
      <c r="R585" t="s">
        <v>24</v>
      </c>
      <c r="S585" s="33" t="str">
        <f t="shared" si="45"/>
        <v>Normal</v>
      </c>
      <c r="T585" s="33" t="str">
        <f t="shared" si="46"/>
        <v>Low</v>
      </c>
      <c r="U585" s="33" t="str">
        <f t="shared" si="47"/>
        <v>Afternoon</v>
      </c>
      <c r="V585" s="33" t="str">
        <f t="shared" si="48"/>
        <v>Cold (20-30%)</v>
      </c>
      <c r="W585" s="33" t="str">
        <f t="shared" si="49"/>
        <v>Normal</v>
      </c>
    </row>
    <row r="586" spans="1:23" ht="17.25" thickBot="1">
      <c r="A586" s="112">
        <v>585</v>
      </c>
      <c r="B586" s="7">
        <v>40569</v>
      </c>
      <c r="C586" s="6">
        <v>1</v>
      </c>
      <c r="D586" s="6">
        <v>0</v>
      </c>
      <c r="E586" s="6">
        <v>1</v>
      </c>
      <c r="F586" s="6">
        <v>15</v>
      </c>
      <c r="G586" s="9" t="b">
        <v>0</v>
      </c>
      <c r="H586" s="6">
        <v>3</v>
      </c>
      <c r="I586" s="6">
        <v>3</v>
      </c>
      <c r="J586" s="6">
        <v>0.22</v>
      </c>
      <c r="K586">
        <v>0.18179999999999999</v>
      </c>
      <c r="L586">
        <v>0.93</v>
      </c>
      <c r="M586">
        <v>0.4627</v>
      </c>
      <c r="N586">
        <v>1</v>
      </c>
      <c r="O586">
        <v>42</v>
      </c>
      <c r="P586">
        <v>43</v>
      </c>
      <c r="Q586" t="s">
        <v>28</v>
      </c>
      <c r="R586" t="s">
        <v>24</v>
      </c>
      <c r="S586" s="33" t="str">
        <f t="shared" si="45"/>
        <v>Normal</v>
      </c>
      <c r="T586" s="33" t="str">
        <f t="shared" si="46"/>
        <v>Low</v>
      </c>
      <c r="U586" s="33" t="str">
        <f t="shared" si="47"/>
        <v>Afternoon</v>
      </c>
      <c r="V586" s="33" t="str">
        <f t="shared" si="48"/>
        <v>Cold (20-30%)</v>
      </c>
      <c r="W586" s="33" t="str">
        <f t="shared" si="49"/>
        <v>Normal</v>
      </c>
    </row>
    <row r="587" spans="1:23" ht="17.25" thickBot="1">
      <c r="A587" s="112">
        <v>586</v>
      </c>
      <c r="B587" s="7">
        <v>40569</v>
      </c>
      <c r="C587" s="6">
        <v>1</v>
      </c>
      <c r="D587" s="6">
        <v>0</v>
      </c>
      <c r="E587" s="6">
        <v>1</v>
      </c>
      <c r="F587" s="6">
        <v>16</v>
      </c>
      <c r="G587" s="9" t="b">
        <v>0</v>
      </c>
      <c r="H587" s="6">
        <v>3</v>
      </c>
      <c r="I587" s="6">
        <v>4</v>
      </c>
      <c r="J587" s="6">
        <v>0.22</v>
      </c>
      <c r="K587">
        <v>0.19700000000000001</v>
      </c>
      <c r="L587">
        <v>0.93</v>
      </c>
      <c r="M587">
        <v>0.32840000000000003</v>
      </c>
      <c r="N587">
        <v>1</v>
      </c>
      <c r="O587">
        <v>35</v>
      </c>
      <c r="P587">
        <v>36</v>
      </c>
      <c r="Q587" t="s">
        <v>28</v>
      </c>
      <c r="R587" t="s">
        <v>31</v>
      </c>
      <c r="S587" s="33" t="str">
        <f t="shared" si="45"/>
        <v>Normal</v>
      </c>
      <c r="T587" s="33" t="str">
        <f t="shared" si="46"/>
        <v>Low</v>
      </c>
      <c r="U587" s="33" t="str">
        <f t="shared" si="47"/>
        <v>Afternoon</v>
      </c>
      <c r="V587" s="33" t="str">
        <f t="shared" si="48"/>
        <v>Cold (20-30%)</v>
      </c>
      <c r="W587" s="33" t="str">
        <f t="shared" si="49"/>
        <v>Normal</v>
      </c>
    </row>
    <row r="588" spans="1:23" ht="17.25" thickBot="1">
      <c r="A588" s="112">
        <v>587</v>
      </c>
      <c r="B588" s="7">
        <v>40569</v>
      </c>
      <c r="C588" s="6">
        <v>1</v>
      </c>
      <c r="D588" s="6">
        <v>0</v>
      </c>
      <c r="E588" s="6">
        <v>1</v>
      </c>
      <c r="F588" s="6">
        <v>17</v>
      </c>
      <c r="G588" s="9" t="b">
        <v>0</v>
      </c>
      <c r="H588" s="6">
        <v>3</v>
      </c>
      <c r="I588" s="6">
        <v>3</v>
      </c>
      <c r="J588" s="6">
        <v>0.2</v>
      </c>
      <c r="K588">
        <v>0.18179999999999999</v>
      </c>
      <c r="L588">
        <v>0.93</v>
      </c>
      <c r="M588">
        <v>0.35820000000000002</v>
      </c>
      <c r="N588">
        <v>0</v>
      </c>
      <c r="O588">
        <v>26</v>
      </c>
      <c r="P588">
        <v>26</v>
      </c>
      <c r="Q588" t="s">
        <v>28</v>
      </c>
      <c r="R588" t="s">
        <v>24</v>
      </c>
      <c r="S588" s="33" t="str">
        <f t="shared" si="45"/>
        <v>Rush Hour</v>
      </c>
      <c r="T588" s="33" t="str">
        <f t="shared" si="46"/>
        <v>Low</v>
      </c>
      <c r="U588" s="33" t="str">
        <f t="shared" si="47"/>
        <v>Afternoon</v>
      </c>
      <c r="V588" s="33" t="str">
        <f t="shared" si="48"/>
        <v>Cold (20-30%)</v>
      </c>
      <c r="W588" s="33" t="str">
        <f t="shared" si="49"/>
        <v>Normal</v>
      </c>
    </row>
    <row r="589" spans="1:23" ht="17.25" thickBot="1">
      <c r="A589" s="112">
        <v>588</v>
      </c>
      <c r="B589" s="7">
        <v>40570</v>
      </c>
      <c r="C589" s="6">
        <v>1</v>
      </c>
      <c r="D589" s="6">
        <v>0</v>
      </c>
      <c r="E589" s="6">
        <v>1</v>
      </c>
      <c r="F589" s="6">
        <v>16</v>
      </c>
      <c r="G589" s="9" t="b">
        <v>0</v>
      </c>
      <c r="H589" s="6">
        <v>4</v>
      </c>
      <c r="I589" s="6">
        <v>1</v>
      </c>
      <c r="J589" s="6">
        <v>0.22</v>
      </c>
      <c r="K589">
        <v>0.2273</v>
      </c>
      <c r="L589">
        <v>0.55000000000000004</v>
      </c>
      <c r="M589">
        <v>0.19400000000000001</v>
      </c>
      <c r="N589">
        <v>1</v>
      </c>
      <c r="O589">
        <v>23</v>
      </c>
      <c r="P589">
        <v>24</v>
      </c>
      <c r="Q589" t="s">
        <v>122</v>
      </c>
      <c r="R589" t="s">
        <v>124</v>
      </c>
      <c r="S589" s="33" t="str">
        <f t="shared" si="45"/>
        <v>Normal</v>
      </c>
      <c r="T589" s="33" t="str">
        <f t="shared" si="46"/>
        <v>Low</v>
      </c>
      <c r="U589" s="33" t="str">
        <f t="shared" si="47"/>
        <v>Afternoon</v>
      </c>
      <c r="V589" s="33" t="str">
        <f t="shared" si="48"/>
        <v>Cold (20-30%)</v>
      </c>
      <c r="W589" s="33" t="str">
        <f t="shared" si="49"/>
        <v>Normal</v>
      </c>
    </row>
    <row r="590" spans="1:23" ht="17.25" thickBot="1">
      <c r="A590" s="112">
        <v>589</v>
      </c>
      <c r="B590" s="7">
        <v>40570</v>
      </c>
      <c r="C590" s="6">
        <v>1</v>
      </c>
      <c r="D590" s="6">
        <v>0</v>
      </c>
      <c r="E590" s="6">
        <v>1</v>
      </c>
      <c r="F590" s="6">
        <v>17</v>
      </c>
      <c r="G590" s="9" t="b">
        <v>0</v>
      </c>
      <c r="H590" s="6">
        <v>4</v>
      </c>
      <c r="I590" s="6">
        <v>1</v>
      </c>
      <c r="J590" s="6">
        <v>0.22</v>
      </c>
      <c r="K590">
        <v>0.2424</v>
      </c>
      <c r="L590">
        <v>0.55000000000000004</v>
      </c>
      <c r="M590">
        <v>0.1045</v>
      </c>
      <c r="N590">
        <v>2</v>
      </c>
      <c r="O590">
        <v>82</v>
      </c>
      <c r="P590">
        <v>84</v>
      </c>
      <c r="Q590" t="s">
        <v>122</v>
      </c>
      <c r="R590" t="s">
        <v>124</v>
      </c>
      <c r="S590" s="33" t="str">
        <f t="shared" si="45"/>
        <v>Rush Hour</v>
      </c>
      <c r="T590" s="33" t="str">
        <f t="shared" si="46"/>
        <v>Medium</v>
      </c>
      <c r="U590" s="33" t="str">
        <f t="shared" si="47"/>
        <v>Afternoon</v>
      </c>
      <c r="V590" s="33" t="str">
        <f t="shared" si="48"/>
        <v>Cold (20-30%)</v>
      </c>
      <c r="W590" s="33" t="str">
        <f t="shared" si="49"/>
        <v>Normal</v>
      </c>
    </row>
    <row r="591" spans="1:23" ht="17.25" thickBot="1">
      <c r="A591" s="112">
        <v>590</v>
      </c>
      <c r="B591" s="7">
        <v>40570</v>
      </c>
      <c r="C591" s="6">
        <v>1</v>
      </c>
      <c r="D591" s="6">
        <v>0</v>
      </c>
      <c r="E591" s="6">
        <v>1</v>
      </c>
      <c r="F591" s="6">
        <v>18</v>
      </c>
      <c r="G591" s="9" t="b">
        <v>0</v>
      </c>
      <c r="H591" s="6">
        <v>4</v>
      </c>
      <c r="I591" s="6">
        <v>1</v>
      </c>
      <c r="J591" s="6">
        <v>0.2</v>
      </c>
      <c r="K591">
        <v>0.2273</v>
      </c>
      <c r="L591">
        <v>0.69</v>
      </c>
      <c r="M591">
        <v>8.9599999999999999E-2</v>
      </c>
      <c r="N591">
        <v>3</v>
      </c>
      <c r="O591">
        <v>101</v>
      </c>
      <c r="P591">
        <v>104</v>
      </c>
      <c r="Q591" t="s">
        <v>122</v>
      </c>
      <c r="R591" t="s">
        <v>124</v>
      </c>
      <c r="S591" s="33" t="str">
        <f t="shared" si="45"/>
        <v>Rush Hour</v>
      </c>
      <c r="T591" s="33" t="str">
        <f t="shared" si="46"/>
        <v>Medium</v>
      </c>
      <c r="U591" s="33" t="str">
        <f t="shared" si="47"/>
        <v>Evening</v>
      </c>
      <c r="V591" s="33" t="str">
        <f t="shared" si="48"/>
        <v>Cold (20-30%)</v>
      </c>
      <c r="W591" s="33" t="str">
        <f t="shared" si="49"/>
        <v>Normal</v>
      </c>
    </row>
    <row r="592" spans="1:23" ht="17.25" thickBot="1">
      <c r="A592" s="112">
        <v>591</v>
      </c>
      <c r="B592" s="7">
        <v>40570</v>
      </c>
      <c r="C592" s="6">
        <v>1</v>
      </c>
      <c r="D592" s="6">
        <v>0</v>
      </c>
      <c r="E592" s="6">
        <v>1</v>
      </c>
      <c r="F592" s="6">
        <v>19</v>
      </c>
      <c r="G592" s="9" t="b">
        <v>0</v>
      </c>
      <c r="H592" s="6">
        <v>4</v>
      </c>
      <c r="I592" s="6">
        <v>1</v>
      </c>
      <c r="J592" s="6">
        <v>0.2</v>
      </c>
      <c r="K592">
        <v>0.2273</v>
      </c>
      <c r="L592">
        <v>0.69</v>
      </c>
      <c r="M592">
        <v>8.9599999999999999E-2</v>
      </c>
      <c r="N592">
        <v>3</v>
      </c>
      <c r="O592">
        <v>76</v>
      </c>
      <c r="P592">
        <v>79</v>
      </c>
      <c r="Q592" t="s">
        <v>122</v>
      </c>
      <c r="R592" t="s">
        <v>124</v>
      </c>
      <c r="S592" s="33" t="str">
        <f t="shared" si="45"/>
        <v>Rush Hour</v>
      </c>
      <c r="T592" s="33" t="str">
        <f t="shared" si="46"/>
        <v>Medium</v>
      </c>
      <c r="U592" s="33" t="str">
        <f t="shared" si="47"/>
        <v>Evening</v>
      </c>
      <c r="V592" s="33" t="str">
        <f t="shared" si="48"/>
        <v>Cold (20-30%)</v>
      </c>
      <c r="W592" s="33" t="str">
        <f t="shared" si="49"/>
        <v>Normal</v>
      </c>
    </row>
    <row r="593" spans="1:23" ht="17.25" thickBot="1">
      <c r="A593" s="112">
        <v>592</v>
      </c>
      <c r="B593" s="7">
        <v>40570</v>
      </c>
      <c r="C593" s="6">
        <v>1</v>
      </c>
      <c r="D593" s="6">
        <v>0</v>
      </c>
      <c r="E593" s="6">
        <v>1</v>
      </c>
      <c r="F593" s="6">
        <v>20</v>
      </c>
      <c r="G593" s="9" t="b">
        <v>0</v>
      </c>
      <c r="H593" s="6">
        <v>4</v>
      </c>
      <c r="I593" s="6">
        <v>1</v>
      </c>
      <c r="J593" s="6">
        <v>0.18</v>
      </c>
      <c r="K593">
        <v>0.21210000000000001</v>
      </c>
      <c r="L593">
        <v>0.74</v>
      </c>
      <c r="M593">
        <v>8.9599999999999999E-2</v>
      </c>
      <c r="N593">
        <v>4</v>
      </c>
      <c r="O593">
        <v>55</v>
      </c>
      <c r="P593">
        <v>59</v>
      </c>
      <c r="Q593" t="s">
        <v>122</v>
      </c>
      <c r="R593" t="s">
        <v>124</v>
      </c>
      <c r="S593" s="33" t="str">
        <f t="shared" si="45"/>
        <v>Normal</v>
      </c>
      <c r="T593" s="33" t="str">
        <f t="shared" si="46"/>
        <v>Medium</v>
      </c>
      <c r="U593" s="33" t="str">
        <f t="shared" si="47"/>
        <v>Evening</v>
      </c>
      <c r="V593" s="33" t="str">
        <f t="shared" si="48"/>
        <v>Very Cold (10-20%)</v>
      </c>
      <c r="W593" s="33" t="str">
        <f t="shared" si="49"/>
        <v>Normal</v>
      </c>
    </row>
    <row r="594" spans="1:23" ht="17.25" thickBot="1">
      <c r="A594" s="112">
        <v>593</v>
      </c>
      <c r="B594" s="7">
        <v>40570</v>
      </c>
      <c r="C594" s="6">
        <v>1</v>
      </c>
      <c r="D594" s="6">
        <v>0</v>
      </c>
      <c r="E594" s="6">
        <v>1</v>
      </c>
      <c r="F594" s="6">
        <v>21</v>
      </c>
      <c r="G594" s="9" t="b">
        <v>0</v>
      </c>
      <c r="H594" s="6">
        <v>4</v>
      </c>
      <c r="I594" s="6">
        <v>1</v>
      </c>
      <c r="J594" s="6">
        <v>0.18</v>
      </c>
      <c r="K594">
        <v>0.21210000000000001</v>
      </c>
      <c r="L594">
        <v>0.74</v>
      </c>
      <c r="M594">
        <v>8.9599999999999999E-2</v>
      </c>
      <c r="N594">
        <v>2</v>
      </c>
      <c r="O594">
        <v>36</v>
      </c>
      <c r="P594">
        <v>38</v>
      </c>
      <c r="Q594" t="s">
        <v>122</v>
      </c>
      <c r="R594" t="s">
        <v>124</v>
      </c>
      <c r="S594" s="33" t="str">
        <f t="shared" si="45"/>
        <v>Normal</v>
      </c>
      <c r="T594" s="33" t="str">
        <f t="shared" si="46"/>
        <v>Low</v>
      </c>
      <c r="U594" s="33" t="str">
        <f t="shared" si="47"/>
        <v>Evening</v>
      </c>
      <c r="V594" s="33" t="str">
        <f t="shared" si="48"/>
        <v>Very Cold (10-20%)</v>
      </c>
      <c r="W594" s="33" t="str">
        <f t="shared" si="49"/>
        <v>Normal</v>
      </c>
    </row>
    <row r="595" spans="1:23" ht="17.25" thickBot="1">
      <c r="A595" s="112">
        <v>594</v>
      </c>
      <c r="B595" s="7">
        <v>40570</v>
      </c>
      <c r="C595" s="6">
        <v>1</v>
      </c>
      <c r="D595" s="6">
        <v>0</v>
      </c>
      <c r="E595" s="6">
        <v>1</v>
      </c>
      <c r="F595" s="6">
        <v>22</v>
      </c>
      <c r="G595" s="9" t="b">
        <v>0</v>
      </c>
      <c r="H595" s="6">
        <v>4</v>
      </c>
      <c r="I595" s="6">
        <v>1</v>
      </c>
      <c r="J595" s="6">
        <v>0.18</v>
      </c>
      <c r="K595">
        <v>0.21210000000000001</v>
      </c>
      <c r="L595">
        <v>0.74</v>
      </c>
      <c r="M595">
        <v>8.9599999999999999E-2</v>
      </c>
      <c r="N595">
        <v>0</v>
      </c>
      <c r="O595">
        <v>27</v>
      </c>
      <c r="P595">
        <v>27</v>
      </c>
      <c r="Q595" t="s">
        <v>122</v>
      </c>
      <c r="R595" t="s">
        <v>124</v>
      </c>
      <c r="S595" s="33" t="str">
        <f t="shared" si="45"/>
        <v>Normal</v>
      </c>
      <c r="T595" s="33" t="str">
        <f t="shared" si="46"/>
        <v>Low</v>
      </c>
      <c r="U595" s="33" t="str">
        <f t="shared" si="47"/>
        <v>Evening</v>
      </c>
      <c r="V595" s="33" t="str">
        <f t="shared" si="48"/>
        <v>Very Cold (10-20%)</v>
      </c>
      <c r="W595" s="33" t="str">
        <f t="shared" si="49"/>
        <v>Normal</v>
      </c>
    </row>
    <row r="596" spans="1:23" ht="17.25" thickBot="1">
      <c r="A596" s="112">
        <v>595</v>
      </c>
      <c r="B596" s="7">
        <v>40570</v>
      </c>
      <c r="C596" s="6">
        <v>1</v>
      </c>
      <c r="D596" s="6">
        <v>0</v>
      </c>
      <c r="E596" s="6">
        <v>1</v>
      </c>
      <c r="F596" s="6">
        <v>23</v>
      </c>
      <c r="G596" s="9" t="b">
        <v>0</v>
      </c>
      <c r="H596" s="6">
        <v>4</v>
      </c>
      <c r="I596" s="6">
        <v>1</v>
      </c>
      <c r="J596" s="6">
        <v>0.18</v>
      </c>
      <c r="K596">
        <v>0.19700000000000001</v>
      </c>
      <c r="L596">
        <v>0.8</v>
      </c>
      <c r="M596">
        <v>0.16420000000000001</v>
      </c>
      <c r="N596">
        <v>0</v>
      </c>
      <c r="O596">
        <v>16</v>
      </c>
      <c r="P596">
        <v>16</v>
      </c>
      <c r="Q596" t="s">
        <v>122</v>
      </c>
      <c r="R596" t="s">
        <v>124</v>
      </c>
      <c r="S596" s="33" t="str">
        <f t="shared" si="45"/>
        <v>Normal</v>
      </c>
      <c r="T596" s="33" t="str">
        <f t="shared" si="46"/>
        <v>Low</v>
      </c>
      <c r="U596" s="33" t="str">
        <f t="shared" si="47"/>
        <v>Evening</v>
      </c>
      <c r="V596" s="33" t="str">
        <f t="shared" si="48"/>
        <v>Very Cold (10-20%)</v>
      </c>
      <c r="W596" s="33" t="str">
        <f t="shared" si="49"/>
        <v>Normal</v>
      </c>
    </row>
    <row r="597" spans="1:23" ht="17.25" thickBot="1">
      <c r="A597" s="112">
        <v>596</v>
      </c>
      <c r="B597" s="7">
        <v>40571</v>
      </c>
      <c r="C597" s="6">
        <v>1</v>
      </c>
      <c r="D597" s="6">
        <v>0</v>
      </c>
      <c r="E597" s="6">
        <v>1</v>
      </c>
      <c r="F597" s="6">
        <v>0</v>
      </c>
      <c r="G597" s="9" t="b">
        <v>0</v>
      </c>
      <c r="H597" s="6">
        <v>5</v>
      </c>
      <c r="I597" s="6">
        <v>2</v>
      </c>
      <c r="J597" s="6">
        <v>0.2</v>
      </c>
      <c r="K597">
        <v>0.21210000000000001</v>
      </c>
      <c r="L597">
        <v>0.75</v>
      </c>
      <c r="M597">
        <v>0.1343</v>
      </c>
      <c r="N597">
        <v>0</v>
      </c>
      <c r="O597">
        <v>9</v>
      </c>
      <c r="P597">
        <v>9</v>
      </c>
      <c r="Q597" t="s">
        <v>30</v>
      </c>
      <c r="R597" t="s">
        <v>125</v>
      </c>
      <c r="S597" s="33" t="str">
        <f t="shared" si="45"/>
        <v>Normal</v>
      </c>
      <c r="T597" s="33" t="str">
        <f t="shared" si="46"/>
        <v>Low</v>
      </c>
      <c r="U597" s="33" t="str">
        <f t="shared" si="47"/>
        <v>Night</v>
      </c>
      <c r="V597" s="33" t="str">
        <f t="shared" si="48"/>
        <v>Cold (20-30%)</v>
      </c>
      <c r="W597" s="33" t="str">
        <f t="shared" si="49"/>
        <v>Normal</v>
      </c>
    </row>
    <row r="598" spans="1:23" ht="17.25" thickBot="1">
      <c r="A598" s="112">
        <v>597</v>
      </c>
      <c r="B598" s="7">
        <v>40571</v>
      </c>
      <c r="C598" s="6">
        <v>1</v>
      </c>
      <c r="D598" s="6">
        <v>0</v>
      </c>
      <c r="E598" s="6">
        <v>1</v>
      </c>
      <c r="F598" s="6">
        <v>1</v>
      </c>
      <c r="G598" s="9" t="b">
        <v>0</v>
      </c>
      <c r="H598" s="6">
        <v>5</v>
      </c>
      <c r="I598" s="6">
        <v>2</v>
      </c>
      <c r="J598" s="6">
        <v>0.2</v>
      </c>
      <c r="K598">
        <v>0.21210000000000001</v>
      </c>
      <c r="L598">
        <v>0.75</v>
      </c>
      <c r="M598">
        <v>0.1343</v>
      </c>
      <c r="N598">
        <v>1</v>
      </c>
      <c r="O598">
        <v>2</v>
      </c>
      <c r="P598">
        <v>3</v>
      </c>
      <c r="Q598" t="s">
        <v>30</v>
      </c>
      <c r="R598" t="s">
        <v>125</v>
      </c>
      <c r="S598" s="33" t="str">
        <f t="shared" si="45"/>
        <v>Normal</v>
      </c>
      <c r="T598" s="33" t="str">
        <f t="shared" si="46"/>
        <v>Low</v>
      </c>
      <c r="U598" s="33" t="str">
        <f t="shared" si="47"/>
        <v>Night</v>
      </c>
      <c r="V598" s="33" t="str">
        <f t="shared" si="48"/>
        <v>Cold (20-30%)</v>
      </c>
      <c r="W598" s="33" t="str">
        <f t="shared" si="49"/>
        <v>Normal</v>
      </c>
    </row>
    <row r="599" spans="1:23" ht="17.25" thickBot="1">
      <c r="A599" s="112">
        <v>598</v>
      </c>
      <c r="B599" s="7">
        <v>40571</v>
      </c>
      <c r="C599" s="6">
        <v>1</v>
      </c>
      <c r="D599" s="6">
        <v>0</v>
      </c>
      <c r="E599" s="6">
        <v>1</v>
      </c>
      <c r="F599" s="6">
        <v>2</v>
      </c>
      <c r="G599" s="9" t="b">
        <v>0</v>
      </c>
      <c r="H599" s="6">
        <v>5</v>
      </c>
      <c r="I599" s="6">
        <v>2</v>
      </c>
      <c r="J599" s="6">
        <v>0.2</v>
      </c>
      <c r="K599">
        <v>0.21210000000000001</v>
      </c>
      <c r="L599">
        <v>0.75</v>
      </c>
      <c r="M599">
        <v>0.16420000000000001</v>
      </c>
      <c r="N599">
        <v>0</v>
      </c>
      <c r="O599">
        <v>2</v>
      </c>
      <c r="P599">
        <v>2</v>
      </c>
      <c r="Q599" t="s">
        <v>30</v>
      </c>
      <c r="R599" t="s">
        <v>125</v>
      </c>
      <c r="S599" s="33" t="str">
        <f t="shared" si="45"/>
        <v>Normal</v>
      </c>
      <c r="T599" s="33" t="str">
        <f t="shared" si="46"/>
        <v>Low</v>
      </c>
      <c r="U599" s="33" t="str">
        <f t="shared" si="47"/>
        <v>Night</v>
      </c>
      <c r="V599" s="33" t="str">
        <f t="shared" si="48"/>
        <v>Cold (20-30%)</v>
      </c>
      <c r="W599" s="33" t="str">
        <f t="shared" si="49"/>
        <v>Normal</v>
      </c>
    </row>
    <row r="600" spans="1:23" ht="17.25" thickBot="1">
      <c r="A600" s="112">
        <v>599</v>
      </c>
      <c r="B600" s="7">
        <v>40571</v>
      </c>
      <c r="C600" s="6">
        <v>1</v>
      </c>
      <c r="D600" s="6">
        <v>0</v>
      </c>
      <c r="E600" s="6">
        <v>1</v>
      </c>
      <c r="F600" s="6">
        <v>3</v>
      </c>
      <c r="G600" s="9" t="b">
        <v>0</v>
      </c>
      <c r="H600" s="6">
        <v>5</v>
      </c>
      <c r="I600" s="6">
        <v>2</v>
      </c>
      <c r="J600" s="6">
        <v>0.2</v>
      </c>
      <c r="K600">
        <v>0.2273</v>
      </c>
      <c r="L600">
        <v>0.75</v>
      </c>
      <c r="M600">
        <v>0.1045</v>
      </c>
      <c r="N600">
        <v>1</v>
      </c>
      <c r="O600">
        <v>0</v>
      </c>
      <c r="P600">
        <v>1</v>
      </c>
      <c r="Q600" t="s">
        <v>30</v>
      </c>
      <c r="R600" t="s">
        <v>125</v>
      </c>
      <c r="S600" s="33" t="str">
        <f t="shared" si="45"/>
        <v>Normal</v>
      </c>
      <c r="T600" s="33" t="str">
        <f t="shared" si="46"/>
        <v>Low</v>
      </c>
      <c r="U600" s="33" t="str">
        <f t="shared" si="47"/>
        <v>Night</v>
      </c>
      <c r="V600" s="33" t="str">
        <f t="shared" si="48"/>
        <v>Cold (20-30%)</v>
      </c>
      <c r="W600" s="33" t="str">
        <f t="shared" si="49"/>
        <v>Normal</v>
      </c>
    </row>
    <row r="601" spans="1:23" ht="17.25" thickBot="1">
      <c r="A601" s="112">
        <v>600</v>
      </c>
      <c r="B601" s="7">
        <v>40571</v>
      </c>
      <c r="C601" s="6">
        <v>1</v>
      </c>
      <c r="D601" s="6">
        <v>0</v>
      </c>
      <c r="E601" s="6">
        <v>1</v>
      </c>
      <c r="F601" s="6">
        <v>5</v>
      </c>
      <c r="G601" s="9" t="b">
        <v>0</v>
      </c>
      <c r="H601" s="6">
        <v>5</v>
      </c>
      <c r="I601" s="6">
        <v>2</v>
      </c>
      <c r="J601" s="6">
        <v>0.18</v>
      </c>
      <c r="K601">
        <v>0.21210000000000001</v>
      </c>
      <c r="L601">
        <v>0.8</v>
      </c>
      <c r="M601">
        <v>0.1045</v>
      </c>
      <c r="N601">
        <v>0</v>
      </c>
      <c r="O601">
        <v>4</v>
      </c>
      <c r="P601">
        <v>4</v>
      </c>
      <c r="Q601" t="s">
        <v>30</v>
      </c>
      <c r="R601" t="s">
        <v>125</v>
      </c>
      <c r="S601" s="33" t="str">
        <f t="shared" si="45"/>
        <v>Normal</v>
      </c>
      <c r="T601" s="33" t="str">
        <f t="shared" si="46"/>
        <v>Low</v>
      </c>
      <c r="U601" s="33" t="str">
        <f t="shared" si="47"/>
        <v>Night</v>
      </c>
      <c r="V601" s="33" t="str">
        <f t="shared" si="48"/>
        <v>Very Cold (10-20%)</v>
      </c>
      <c r="W601" s="33" t="str">
        <f t="shared" si="49"/>
        <v>Normal</v>
      </c>
    </row>
    <row r="602" spans="1:23" ht="17.25" thickBot="1">
      <c r="A602" s="112">
        <v>601</v>
      </c>
      <c r="B602" s="7">
        <v>40571</v>
      </c>
      <c r="C602" s="6">
        <v>1</v>
      </c>
      <c r="D602" s="6">
        <v>0</v>
      </c>
      <c r="E602" s="6">
        <v>1</v>
      </c>
      <c r="F602" s="6">
        <v>6</v>
      </c>
      <c r="G602" s="9" t="b">
        <v>0</v>
      </c>
      <c r="H602" s="6">
        <v>5</v>
      </c>
      <c r="I602" s="6">
        <v>2</v>
      </c>
      <c r="J602" s="6">
        <v>0.18</v>
      </c>
      <c r="K602">
        <v>0.19700000000000001</v>
      </c>
      <c r="L602">
        <v>0.8</v>
      </c>
      <c r="M602">
        <v>0.1343</v>
      </c>
      <c r="N602">
        <v>0</v>
      </c>
      <c r="O602">
        <v>16</v>
      </c>
      <c r="P602">
        <v>16</v>
      </c>
      <c r="Q602" t="s">
        <v>30</v>
      </c>
      <c r="R602" t="s">
        <v>125</v>
      </c>
      <c r="S602" s="33" t="str">
        <f t="shared" si="45"/>
        <v>Normal</v>
      </c>
      <c r="T602" s="33" t="str">
        <f t="shared" si="46"/>
        <v>Low</v>
      </c>
      <c r="U602" s="33" t="str">
        <f t="shared" si="47"/>
        <v>Morning</v>
      </c>
      <c r="V602" s="33" t="str">
        <f t="shared" si="48"/>
        <v>Very Cold (10-20%)</v>
      </c>
      <c r="W602" s="33" t="str">
        <f t="shared" si="49"/>
        <v>Normal</v>
      </c>
    </row>
    <row r="603" spans="1:23" ht="17.25" thickBot="1">
      <c r="A603" s="112">
        <v>602</v>
      </c>
      <c r="B603" s="7">
        <v>40571</v>
      </c>
      <c r="C603" s="6">
        <v>1</v>
      </c>
      <c r="D603" s="6">
        <v>0</v>
      </c>
      <c r="E603" s="6">
        <v>1</v>
      </c>
      <c r="F603" s="6">
        <v>7</v>
      </c>
      <c r="G603" s="9" t="b">
        <v>0</v>
      </c>
      <c r="H603" s="6">
        <v>5</v>
      </c>
      <c r="I603" s="6">
        <v>2</v>
      </c>
      <c r="J603" s="6">
        <v>0.16</v>
      </c>
      <c r="K603">
        <v>0.19700000000000001</v>
      </c>
      <c r="L603">
        <v>0.86</v>
      </c>
      <c r="M603">
        <v>8.9599999999999999E-2</v>
      </c>
      <c r="N603">
        <v>2</v>
      </c>
      <c r="O603">
        <v>58</v>
      </c>
      <c r="P603">
        <v>60</v>
      </c>
      <c r="Q603" t="s">
        <v>30</v>
      </c>
      <c r="R603" t="s">
        <v>125</v>
      </c>
      <c r="S603" s="33" t="str">
        <f t="shared" si="45"/>
        <v>Rush Hour</v>
      </c>
      <c r="T603" s="33" t="str">
        <f t="shared" si="46"/>
        <v>Medium</v>
      </c>
      <c r="U603" s="33" t="str">
        <f t="shared" si="47"/>
        <v>Morning</v>
      </c>
      <c r="V603" s="33" t="str">
        <f t="shared" si="48"/>
        <v>Very Cold (10-20%)</v>
      </c>
      <c r="W603" s="33" t="str">
        <f t="shared" si="49"/>
        <v>Normal</v>
      </c>
    </row>
    <row r="604" spans="1:23" ht="17.25" thickBot="1">
      <c r="A604" s="112">
        <v>603</v>
      </c>
      <c r="B604" s="7">
        <v>40571</v>
      </c>
      <c r="C604" s="6">
        <v>1</v>
      </c>
      <c r="D604" s="6">
        <v>0</v>
      </c>
      <c r="E604" s="6">
        <v>1</v>
      </c>
      <c r="F604" s="6">
        <v>8</v>
      </c>
      <c r="G604" s="9" t="b">
        <v>0</v>
      </c>
      <c r="H604" s="6">
        <v>5</v>
      </c>
      <c r="I604" s="6">
        <v>2</v>
      </c>
      <c r="J604" s="6">
        <v>0.16</v>
      </c>
      <c r="K604">
        <v>0.19700000000000001</v>
      </c>
      <c r="L604">
        <v>0.86</v>
      </c>
      <c r="M604">
        <v>8.9599999999999999E-2</v>
      </c>
      <c r="N604">
        <v>2</v>
      </c>
      <c r="O604">
        <v>155</v>
      </c>
      <c r="P604">
        <v>157</v>
      </c>
      <c r="Q604" t="s">
        <v>30</v>
      </c>
      <c r="R604" t="s">
        <v>125</v>
      </c>
      <c r="S604" s="33" t="str">
        <f t="shared" si="45"/>
        <v>Rush Hour</v>
      </c>
      <c r="T604" s="33" t="str">
        <f t="shared" si="46"/>
        <v>High</v>
      </c>
      <c r="U604" s="33" t="str">
        <f t="shared" si="47"/>
        <v>Morning</v>
      </c>
      <c r="V604" s="33" t="str">
        <f t="shared" si="48"/>
        <v>Very Cold (10-20%)</v>
      </c>
      <c r="W604" s="33" t="str">
        <f t="shared" si="49"/>
        <v>Normal</v>
      </c>
    </row>
    <row r="605" spans="1:23" ht="17.25" thickBot="1">
      <c r="A605" s="112">
        <v>604</v>
      </c>
      <c r="B605" s="7">
        <v>40571</v>
      </c>
      <c r="C605" s="6">
        <v>1</v>
      </c>
      <c r="D605" s="6">
        <v>0</v>
      </c>
      <c r="E605" s="6">
        <v>1</v>
      </c>
      <c r="F605" s="6">
        <v>9</v>
      </c>
      <c r="G605" s="9" t="b">
        <v>0</v>
      </c>
      <c r="H605" s="6">
        <v>5</v>
      </c>
      <c r="I605" s="6">
        <v>3</v>
      </c>
      <c r="J605" s="6">
        <v>0.18</v>
      </c>
      <c r="K605">
        <v>0.21210000000000001</v>
      </c>
      <c r="L605">
        <v>0.86</v>
      </c>
      <c r="M605">
        <v>8.9599999999999999E-2</v>
      </c>
      <c r="N605">
        <v>6</v>
      </c>
      <c r="O605">
        <v>95</v>
      </c>
      <c r="P605">
        <v>101</v>
      </c>
      <c r="Q605" t="s">
        <v>30</v>
      </c>
      <c r="R605" t="s">
        <v>24</v>
      </c>
      <c r="S605" s="33" t="str">
        <f t="shared" si="45"/>
        <v>Rush Hour</v>
      </c>
      <c r="T605" s="33" t="str">
        <f t="shared" si="46"/>
        <v>Medium</v>
      </c>
      <c r="U605" s="33" t="str">
        <f t="shared" si="47"/>
        <v>Morning</v>
      </c>
      <c r="V605" s="33" t="str">
        <f t="shared" si="48"/>
        <v>Very Cold (10-20%)</v>
      </c>
      <c r="W605" s="33" t="str">
        <f t="shared" si="49"/>
        <v>Normal</v>
      </c>
    </row>
    <row r="606" spans="1:23" ht="17.25" thickBot="1">
      <c r="A606" s="112">
        <v>605</v>
      </c>
      <c r="B606" s="7">
        <v>40571</v>
      </c>
      <c r="C606" s="6">
        <v>1</v>
      </c>
      <c r="D606" s="6">
        <v>0</v>
      </c>
      <c r="E606" s="6">
        <v>1</v>
      </c>
      <c r="F606" s="6">
        <v>10</v>
      </c>
      <c r="G606" s="9" t="b">
        <v>0</v>
      </c>
      <c r="H606" s="6">
        <v>5</v>
      </c>
      <c r="I606" s="6">
        <v>3</v>
      </c>
      <c r="J606" s="6">
        <v>0.18</v>
      </c>
      <c r="K606">
        <v>0.21210000000000001</v>
      </c>
      <c r="L606">
        <v>0.86</v>
      </c>
      <c r="M606">
        <v>0.1045</v>
      </c>
      <c r="N606">
        <v>0</v>
      </c>
      <c r="O606">
        <v>49</v>
      </c>
      <c r="P606">
        <v>49</v>
      </c>
      <c r="Q606" t="s">
        <v>30</v>
      </c>
      <c r="R606" t="s">
        <v>24</v>
      </c>
      <c r="S606" s="33" t="str">
        <f t="shared" si="45"/>
        <v>Normal</v>
      </c>
      <c r="T606" s="33" t="str">
        <f t="shared" si="46"/>
        <v>Low</v>
      </c>
      <c r="U606" s="33" t="str">
        <f t="shared" si="47"/>
        <v>Morning</v>
      </c>
      <c r="V606" s="33" t="str">
        <f t="shared" si="48"/>
        <v>Very Cold (10-20%)</v>
      </c>
      <c r="W606" s="33" t="str">
        <f t="shared" si="49"/>
        <v>Normal</v>
      </c>
    </row>
    <row r="607" spans="1:23" ht="17.25" thickBot="1">
      <c r="A607" s="112">
        <v>606</v>
      </c>
      <c r="B607" s="7">
        <v>40571</v>
      </c>
      <c r="C607" s="6">
        <v>1</v>
      </c>
      <c r="D607" s="6">
        <v>0</v>
      </c>
      <c r="E607" s="6">
        <v>1</v>
      </c>
      <c r="F607" s="6">
        <v>11</v>
      </c>
      <c r="G607" s="9" t="b">
        <v>0</v>
      </c>
      <c r="H607" s="6">
        <v>5</v>
      </c>
      <c r="I607" s="6">
        <v>3</v>
      </c>
      <c r="J607" s="6">
        <v>0.18</v>
      </c>
      <c r="K607">
        <v>0.21210000000000001</v>
      </c>
      <c r="L607">
        <v>0.93</v>
      </c>
      <c r="M607">
        <v>0.1045</v>
      </c>
      <c r="N607">
        <v>0</v>
      </c>
      <c r="O607">
        <v>30</v>
      </c>
      <c r="P607">
        <v>30</v>
      </c>
      <c r="Q607" t="s">
        <v>30</v>
      </c>
      <c r="R607" t="s">
        <v>24</v>
      </c>
      <c r="S607" s="33" t="str">
        <f t="shared" si="45"/>
        <v>Normal</v>
      </c>
      <c r="T607" s="33" t="str">
        <f t="shared" si="46"/>
        <v>Low</v>
      </c>
      <c r="U607" s="33" t="str">
        <f t="shared" si="47"/>
        <v>Morning</v>
      </c>
      <c r="V607" s="33" t="str">
        <f t="shared" si="48"/>
        <v>Very Cold (10-20%)</v>
      </c>
      <c r="W607" s="33" t="str">
        <f t="shared" si="49"/>
        <v>Normal</v>
      </c>
    </row>
    <row r="608" spans="1:23" ht="17.25" thickBot="1">
      <c r="A608" s="112">
        <v>607</v>
      </c>
      <c r="B608" s="7">
        <v>40571</v>
      </c>
      <c r="C608" s="6">
        <v>1</v>
      </c>
      <c r="D608" s="6">
        <v>0</v>
      </c>
      <c r="E608" s="6">
        <v>1</v>
      </c>
      <c r="F608" s="6">
        <v>12</v>
      </c>
      <c r="G608" s="9" t="b">
        <v>0</v>
      </c>
      <c r="H608" s="6">
        <v>5</v>
      </c>
      <c r="I608" s="6">
        <v>3</v>
      </c>
      <c r="J608" s="6">
        <v>0.18</v>
      </c>
      <c r="K608">
        <v>0.21210000000000001</v>
      </c>
      <c r="L608">
        <v>0.93</v>
      </c>
      <c r="M608">
        <v>0.1045</v>
      </c>
      <c r="N608">
        <v>1</v>
      </c>
      <c r="O608">
        <v>28</v>
      </c>
      <c r="P608">
        <v>29</v>
      </c>
      <c r="Q608" t="s">
        <v>30</v>
      </c>
      <c r="R608" t="s">
        <v>24</v>
      </c>
      <c r="S608" s="33" t="str">
        <f t="shared" si="45"/>
        <v>Normal</v>
      </c>
      <c r="T608" s="33" t="str">
        <f t="shared" si="46"/>
        <v>Low</v>
      </c>
      <c r="U608" s="33" t="str">
        <f t="shared" si="47"/>
        <v>Afternoon</v>
      </c>
      <c r="V608" s="33" t="str">
        <f t="shared" si="48"/>
        <v>Very Cold (10-20%)</v>
      </c>
      <c r="W608" s="33" t="str">
        <f t="shared" si="49"/>
        <v>Normal</v>
      </c>
    </row>
    <row r="609" spans="1:23" ht="17.25" thickBot="1">
      <c r="A609" s="112">
        <v>608</v>
      </c>
      <c r="B609" s="7">
        <v>40571</v>
      </c>
      <c r="C609" s="6">
        <v>1</v>
      </c>
      <c r="D609" s="6">
        <v>0</v>
      </c>
      <c r="E609" s="6">
        <v>1</v>
      </c>
      <c r="F609" s="6">
        <v>13</v>
      </c>
      <c r="G609" s="9" t="b">
        <v>0</v>
      </c>
      <c r="H609" s="6">
        <v>5</v>
      </c>
      <c r="I609" s="6">
        <v>3</v>
      </c>
      <c r="J609" s="6">
        <v>0.18</v>
      </c>
      <c r="K609">
        <v>0.21210000000000001</v>
      </c>
      <c r="L609">
        <v>0.93</v>
      </c>
      <c r="M609">
        <v>0.1045</v>
      </c>
      <c r="N609">
        <v>0</v>
      </c>
      <c r="O609">
        <v>31</v>
      </c>
      <c r="P609">
        <v>31</v>
      </c>
      <c r="Q609" t="s">
        <v>30</v>
      </c>
      <c r="R609" t="s">
        <v>24</v>
      </c>
      <c r="S609" s="33" t="str">
        <f t="shared" si="45"/>
        <v>Normal</v>
      </c>
      <c r="T609" s="33" t="str">
        <f t="shared" si="46"/>
        <v>Low</v>
      </c>
      <c r="U609" s="33" t="str">
        <f t="shared" si="47"/>
        <v>Afternoon</v>
      </c>
      <c r="V609" s="33" t="str">
        <f t="shared" si="48"/>
        <v>Very Cold (10-20%)</v>
      </c>
      <c r="W609" s="33" t="str">
        <f t="shared" si="49"/>
        <v>Normal</v>
      </c>
    </row>
    <row r="610" spans="1:23" ht="17.25" thickBot="1">
      <c r="A610" s="112">
        <v>609</v>
      </c>
      <c r="B610" s="7">
        <v>40571</v>
      </c>
      <c r="C610" s="6">
        <v>1</v>
      </c>
      <c r="D610" s="6">
        <v>0</v>
      </c>
      <c r="E610" s="6">
        <v>1</v>
      </c>
      <c r="F610" s="6">
        <v>14</v>
      </c>
      <c r="G610" s="9" t="b">
        <v>0</v>
      </c>
      <c r="H610" s="6">
        <v>5</v>
      </c>
      <c r="I610" s="6">
        <v>3</v>
      </c>
      <c r="J610" s="6">
        <v>0.22</v>
      </c>
      <c r="K610">
        <v>0.2727</v>
      </c>
      <c r="L610">
        <v>0.8</v>
      </c>
      <c r="M610">
        <v>0</v>
      </c>
      <c r="N610">
        <v>2</v>
      </c>
      <c r="O610">
        <v>36</v>
      </c>
      <c r="P610">
        <v>38</v>
      </c>
      <c r="Q610" t="s">
        <v>30</v>
      </c>
      <c r="R610" t="s">
        <v>24</v>
      </c>
      <c r="S610" s="33" t="str">
        <f t="shared" si="45"/>
        <v>Normal</v>
      </c>
      <c r="T610" s="33" t="str">
        <f t="shared" si="46"/>
        <v>Low</v>
      </c>
      <c r="U610" s="33" t="str">
        <f t="shared" si="47"/>
        <v>Afternoon</v>
      </c>
      <c r="V610" s="33" t="str">
        <f t="shared" si="48"/>
        <v>Cold (20-30%)</v>
      </c>
      <c r="W610" s="33" t="str">
        <f t="shared" si="49"/>
        <v>Normal</v>
      </c>
    </row>
    <row r="611" spans="1:23" ht="17.25" thickBot="1">
      <c r="A611" s="112">
        <v>610</v>
      </c>
      <c r="B611" s="7">
        <v>40571</v>
      </c>
      <c r="C611" s="6">
        <v>1</v>
      </c>
      <c r="D611" s="6">
        <v>0</v>
      </c>
      <c r="E611" s="6">
        <v>1</v>
      </c>
      <c r="F611" s="6">
        <v>15</v>
      </c>
      <c r="G611" s="9" t="b">
        <v>0</v>
      </c>
      <c r="H611" s="6">
        <v>5</v>
      </c>
      <c r="I611" s="6">
        <v>2</v>
      </c>
      <c r="J611" s="6">
        <v>0.2</v>
      </c>
      <c r="K611">
        <v>0.2576</v>
      </c>
      <c r="L611">
        <v>0.86</v>
      </c>
      <c r="M611">
        <v>0</v>
      </c>
      <c r="N611">
        <v>1</v>
      </c>
      <c r="O611">
        <v>40</v>
      </c>
      <c r="P611">
        <v>41</v>
      </c>
      <c r="Q611" t="s">
        <v>30</v>
      </c>
      <c r="R611" t="s">
        <v>125</v>
      </c>
      <c r="S611" s="33" t="str">
        <f t="shared" si="45"/>
        <v>Normal</v>
      </c>
      <c r="T611" s="33" t="str">
        <f t="shared" si="46"/>
        <v>Low</v>
      </c>
      <c r="U611" s="33" t="str">
        <f t="shared" si="47"/>
        <v>Afternoon</v>
      </c>
      <c r="V611" s="33" t="str">
        <f t="shared" si="48"/>
        <v>Cold (20-30%)</v>
      </c>
      <c r="W611" s="33" t="str">
        <f t="shared" si="49"/>
        <v>Normal</v>
      </c>
    </row>
    <row r="612" spans="1:23" ht="17.25" thickBot="1">
      <c r="A612" s="112">
        <v>620</v>
      </c>
      <c r="B612" s="7">
        <v>40572</v>
      </c>
      <c r="C612" s="6">
        <v>1</v>
      </c>
      <c r="D612" s="6">
        <v>0</v>
      </c>
      <c r="E612" s="6">
        <v>1</v>
      </c>
      <c r="F612" s="6">
        <v>1</v>
      </c>
      <c r="G612" s="9" t="b">
        <v>0</v>
      </c>
      <c r="H612" s="6">
        <v>6</v>
      </c>
      <c r="I612" s="6">
        <v>1</v>
      </c>
      <c r="J612" s="6">
        <v>0.22</v>
      </c>
      <c r="K612" s="6">
        <v>0.2273</v>
      </c>
      <c r="L612" s="6">
        <v>0.64</v>
      </c>
      <c r="M612" s="6">
        <v>0.19400000000000001</v>
      </c>
      <c r="N612" s="6">
        <v>0</v>
      </c>
      <c r="O612" s="6">
        <v>20</v>
      </c>
      <c r="P612" s="6">
        <v>20</v>
      </c>
      <c r="Q612" t="s">
        <v>13</v>
      </c>
      <c r="R612" t="s">
        <v>124</v>
      </c>
      <c r="S612" s="33" t="str">
        <f t="shared" si="45"/>
        <v>Normal</v>
      </c>
      <c r="T612" s="33" t="str">
        <f t="shared" si="46"/>
        <v>Low</v>
      </c>
      <c r="U612" s="33" t="str">
        <f t="shared" si="47"/>
        <v>Night</v>
      </c>
      <c r="V612" s="33" t="str">
        <f t="shared" si="48"/>
        <v>Cold (20-30%)</v>
      </c>
      <c r="W612" s="33" t="str">
        <f t="shared" si="49"/>
        <v>Normal</v>
      </c>
    </row>
    <row r="613" spans="1:23" ht="17.25" thickBot="1">
      <c r="A613" s="112">
        <v>621</v>
      </c>
      <c r="B613" s="7">
        <v>40572</v>
      </c>
      <c r="C613" s="6">
        <v>1</v>
      </c>
      <c r="D613" s="6">
        <v>0</v>
      </c>
      <c r="E613" s="6">
        <v>1</v>
      </c>
      <c r="F613" s="6">
        <v>2</v>
      </c>
      <c r="G613" s="9" t="b">
        <v>0</v>
      </c>
      <c r="H613" s="6">
        <v>6</v>
      </c>
      <c r="I613" s="6">
        <v>1</v>
      </c>
      <c r="J613" s="6">
        <v>0.22</v>
      </c>
      <c r="K613" s="6">
        <v>0.2273</v>
      </c>
      <c r="L613" s="6">
        <v>0.64</v>
      </c>
      <c r="M613" s="6">
        <v>0.16420000000000001</v>
      </c>
      <c r="N613" s="6">
        <v>0</v>
      </c>
      <c r="O613" s="6">
        <v>15</v>
      </c>
      <c r="P613" s="6">
        <v>15</v>
      </c>
      <c r="Q613" t="s">
        <v>13</v>
      </c>
      <c r="R613" t="s">
        <v>124</v>
      </c>
      <c r="S613" s="33" t="str">
        <f t="shared" si="45"/>
        <v>Normal</v>
      </c>
      <c r="T613" s="33" t="str">
        <f t="shared" si="46"/>
        <v>Low</v>
      </c>
      <c r="U613" s="33" t="str">
        <f t="shared" si="47"/>
        <v>Night</v>
      </c>
      <c r="V613" s="33" t="str">
        <f t="shared" si="48"/>
        <v>Cold (20-30%)</v>
      </c>
      <c r="W613" s="33" t="str">
        <f t="shared" si="49"/>
        <v>Normal</v>
      </c>
    </row>
    <row r="614" spans="1:23" ht="17.25" thickBot="1">
      <c r="A614" s="112">
        <v>622</v>
      </c>
      <c r="B614" s="7">
        <v>40572</v>
      </c>
      <c r="C614" s="6">
        <v>1</v>
      </c>
      <c r="D614" s="6">
        <v>0</v>
      </c>
      <c r="E614" s="6">
        <v>1</v>
      </c>
      <c r="F614" s="6">
        <v>3</v>
      </c>
      <c r="G614" s="9" t="b">
        <v>0</v>
      </c>
      <c r="H614" s="6">
        <v>6</v>
      </c>
      <c r="I614" s="6">
        <v>1</v>
      </c>
      <c r="J614" s="6">
        <v>0.2</v>
      </c>
      <c r="K614" s="6">
        <v>0.21210000000000001</v>
      </c>
      <c r="L614" s="6">
        <v>0.64</v>
      </c>
      <c r="M614" s="6">
        <v>0.1343</v>
      </c>
      <c r="N614" s="6">
        <v>3</v>
      </c>
      <c r="O614" s="6">
        <v>5</v>
      </c>
      <c r="P614" s="6">
        <v>8</v>
      </c>
      <c r="Q614" t="s">
        <v>13</v>
      </c>
      <c r="R614" t="s">
        <v>124</v>
      </c>
      <c r="S614" s="33" t="str">
        <f t="shared" si="45"/>
        <v>Normal</v>
      </c>
      <c r="T614" s="33" t="str">
        <f t="shared" si="46"/>
        <v>Low</v>
      </c>
      <c r="U614" s="33" t="str">
        <f t="shared" si="47"/>
        <v>Night</v>
      </c>
      <c r="V614" s="33" t="str">
        <f t="shared" si="48"/>
        <v>Cold (20-30%)</v>
      </c>
      <c r="W614" s="33" t="str">
        <f t="shared" si="49"/>
        <v>Normal</v>
      </c>
    </row>
    <row r="615" spans="1:23" ht="17.25" thickBot="1">
      <c r="A615" s="112">
        <v>623</v>
      </c>
      <c r="B615" s="7">
        <v>40572</v>
      </c>
      <c r="C615" s="6">
        <v>1</v>
      </c>
      <c r="D615" s="6">
        <v>0</v>
      </c>
      <c r="E615" s="6">
        <v>1</v>
      </c>
      <c r="F615" s="6">
        <v>4</v>
      </c>
      <c r="G615" s="9" t="b">
        <v>0</v>
      </c>
      <c r="H615" s="6">
        <v>6</v>
      </c>
      <c r="I615" s="6">
        <v>1</v>
      </c>
      <c r="J615" s="6">
        <v>0.16</v>
      </c>
      <c r="K615" s="6">
        <v>0.18179999999999999</v>
      </c>
      <c r="L615" s="6">
        <v>0.69</v>
      </c>
      <c r="M615" s="6">
        <v>0.1045</v>
      </c>
      <c r="N615" s="6">
        <v>1</v>
      </c>
      <c r="O615" s="6">
        <v>2</v>
      </c>
      <c r="P615" s="6">
        <v>3</v>
      </c>
      <c r="Q615" t="s">
        <v>13</v>
      </c>
      <c r="R615" t="s">
        <v>124</v>
      </c>
      <c r="S615" s="33" t="str">
        <f t="shared" si="45"/>
        <v>Normal</v>
      </c>
      <c r="T615" s="33" t="str">
        <f t="shared" si="46"/>
        <v>Low</v>
      </c>
      <c r="U615" s="33" t="str">
        <f t="shared" si="47"/>
        <v>Night</v>
      </c>
      <c r="V615" s="33" t="str">
        <f t="shared" si="48"/>
        <v>Very Cold (10-20%)</v>
      </c>
      <c r="W615" s="33" t="str">
        <f t="shared" si="49"/>
        <v>Normal</v>
      </c>
    </row>
    <row r="616" spans="1:23" ht="17.25" thickBot="1">
      <c r="A616" s="112">
        <v>624</v>
      </c>
      <c r="B616" s="7">
        <v>40572</v>
      </c>
      <c r="C616" s="6">
        <v>1</v>
      </c>
      <c r="D616" s="6">
        <v>0</v>
      </c>
      <c r="E616" s="6">
        <v>1</v>
      </c>
      <c r="F616" s="6">
        <v>6</v>
      </c>
      <c r="G616" s="9" t="b">
        <v>0</v>
      </c>
      <c r="H616" s="6">
        <v>6</v>
      </c>
      <c r="I616" s="6">
        <v>1</v>
      </c>
      <c r="J616" s="6">
        <v>0.16</v>
      </c>
      <c r="K616" s="6">
        <v>0.18179999999999999</v>
      </c>
      <c r="L616" s="6">
        <v>0.64</v>
      </c>
      <c r="M616" s="6">
        <v>0.1343</v>
      </c>
      <c r="N616" s="6">
        <v>0</v>
      </c>
      <c r="O616" s="6">
        <v>2</v>
      </c>
      <c r="P616" s="6">
        <v>2</v>
      </c>
      <c r="Q616" t="s">
        <v>13</v>
      </c>
      <c r="R616" t="s">
        <v>124</v>
      </c>
      <c r="S616" s="33" t="str">
        <f t="shared" si="45"/>
        <v>Normal</v>
      </c>
      <c r="T616" s="33" t="str">
        <f t="shared" si="46"/>
        <v>Low</v>
      </c>
      <c r="U616" s="33" t="str">
        <f t="shared" si="47"/>
        <v>Morning</v>
      </c>
      <c r="V616" s="33" t="str">
        <f t="shared" si="48"/>
        <v>Very Cold (10-20%)</v>
      </c>
      <c r="W616" s="33" t="str">
        <f t="shared" si="49"/>
        <v>Normal</v>
      </c>
    </row>
    <row r="617" spans="1:23" ht="17.25" thickBot="1">
      <c r="A617" s="112">
        <v>625</v>
      </c>
      <c r="B617" s="7">
        <v>40572</v>
      </c>
      <c r="C617" s="6">
        <v>1</v>
      </c>
      <c r="D617" s="6">
        <v>0</v>
      </c>
      <c r="E617" s="6">
        <v>1</v>
      </c>
      <c r="F617" s="6">
        <v>7</v>
      </c>
      <c r="G617" s="9" t="b">
        <v>0</v>
      </c>
      <c r="H617" s="6">
        <v>6</v>
      </c>
      <c r="I617" s="6">
        <v>1</v>
      </c>
      <c r="J617" s="6">
        <v>0.16</v>
      </c>
      <c r="K617" s="6">
        <v>0.18179999999999999</v>
      </c>
      <c r="L617" s="6">
        <v>0.59</v>
      </c>
      <c r="M617" s="6">
        <v>0.1045</v>
      </c>
      <c r="N617" s="6">
        <v>1</v>
      </c>
      <c r="O617" s="6">
        <v>4</v>
      </c>
      <c r="P617" s="6">
        <v>5</v>
      </c>
      <c r="Q617" t="s">
        <v>13</v>
      </c>
      <c r="R617" t="s">
        <v>124</v>
      </c>
      <c r="S617" s="33" t="str">
        <f t="shared" si="45"/>
        <v>Rush Hour</v>
      </c>
      <c r="T617" s="33" t="str">
        <f t="shared" si="46"/>
        <v>Low</v>
      </c>
      <c r="U617" s="33" t="str">
        <f t="shared" si="47"/>
        <v>Morning</v>
      </c>
      <c r="V617" s="33" t="str">
        <f t="shared" si="48"/>
        <v>Very Cold (10-20%)</v>
      </c>
      <c r="W617" s="33" t="str">
        <f t="shared" si="49"/>
        <v>Normal</v>
      </c>
    </row>
    <row r="618" spans="1:23" ht="17.25" thickBot="1">
      <c r="A618" s="112">
        <v>626</v>
      </c>
      <c r="B618" s="7">
        <v>40572</v>
      </c>
      <c r="C618" s="6">
        <v>1</v>
      </c>
      <c r="D618" s="6">
        <v>0</v>
      </c>
      <c r="E618" s="6">
        <v>1</v>
      </c>
      <c r="F618" s="6">
        <v>8</v>
      </c>
      <c r="G618" s="9" t="b">
        <v>0</v>
      </c>
      <c r="H618" s="6">
        <v>6</v>
      </c>
      <c r="I618" s="6">
        <v>1</v>
      </c>
      <c r="J618" s="6">
        <v>0.18</v>
      </c>
      <c r="K618" s="6">
        <v>0.19700000000000001</v>
      </c>
      <c r="L618" s="6">
        <v>0.55000000000000004</v>
      </c>
      <c r="M618" s="6">
        <v>0.16420000000000001</v>
      </c>
      <c r="N618" s="6">
        <v>3</v>
      </c>
      <c r="O618" s="6">
        <v>31</v>
      </c>
      <c r="P618" s="6">
        <v>34</v>
      </c>
      <c r="Q618" t="s">
        <v>13</v>
      </c>
      <c r="R618" t="s">
        <v>124</v>
      </c>
      <c r="S618" s="33" t="str">
        <f t="shared" si="45"/>
        <v>Rush Hour</v>
      </c>
      <c r="T618" s="33" t="str">
        <f t="shared" si="46"/>
        <v>Low</v>
      </c>
      <c r="U618" s="33" t="str">
        <f t="shared" si="47"/>
        <v>Morning</v>
      </c>
      <c r="V618" s="33" t="str">
        <f t="shared" si="48"/>
        <v>Very Cold (10-20%)</v>
      </c>
      <c r="W618" s="33" t="str">
        <f t="shared" si="49"/>
        <v>Normal</v>
      </c>
    </row>
    <row r="619" spans="1:23" ht="17.25" thickBot="1">
      <c r="A619" s="112">
        <v>627</v>
      </c>
      <c r="B619" s="7">
        <v>40572</v>
      </c>
      <c r="C619" s="6">
        <v>1</v>
      </c>
      <c r="D619" s="6">
        <v>0</v>
      </c>
      <c r="E619" s="6">
        <v>1</v>
      </c>
      <c r="F619" s="6">
        <v>9</v>
      </c>
      <c r="G619" s="9" t="b">
        <v>0</v>
      </c>
      <c r="H619" s="6">
        <v>6</v>
      </c>
      <c r="I619" s="6">
        <v>1</v>
      </c>
      <c r="J619" s="6">
        <v>0.18</v>
      </c>
      <c r="K619" s="6">
        <v>0.21210000000000001</v>
      </c>
      <c r="L619" s="6">
        <v>0.59</v>
      </c>
      <c r="M619" s="6">
        <v>8.9599999999999999E-2</v>
      </c>
      <c r="N619" s="6">
        <v>0</v>
      </c>
      <c r="O619" s="6">
        <v>34</v>
      </c>
      <c r="P619" s="6">
        <v>34</v>
      </c>
      <c r="Q619" t="s">
        <v>13</v>
      </c>
      <c r="R619" t="s">
        <v>124</v>
      </c>
      <c r="S619" s="33" t="str">
        <f t="shared" si="45"/>
        <v>Rush Hour</v>
      </c>
      <c r="T619" s="33" t="str">
        <f t="shared" si="46"/>
        <v>Low</v>
      </c>
      <c r="U619" s="33" t="str">
        <f t="shared" si="47"/>
        <v>Morning</v>
      </c>
      <c r="V619" s="33" t="str">
        <f t="shared" si="48"/>
        <v>Very Cold (10-20%)</v>
      </c>
      <c r="W619" s="33" t="str">
        <f t="shared" si="49"/>
        <v>Normal</v>
      </c>
    </row>
    <row r="620" spans="1:23" ht="17.25" thickBot="1">
      <c r="A620" s="112">
        <v>628</v>
      </c>
      <c r="B620" s="7">
        <v>40572</v>
      </c>
      <c r="C620" s="6">
        <v>1</v>
      </c>
      <c r="D620" s="6">
        <v>0</v>
      </c>
      <c r="E620" s="6">
        <v>1</v>
      </c>
      <c r="F620" s="6">
        <v>10</v>
      </c>
      <c r="G620" s="9" t="b">
        <v>0</v>
      </c>
      <c r="H620" s="6">
        <v>6</v>
      </c>
      <c r="I620" s="6">
        <v>2</v>
      </c>
      <c r="J620" s="6">
        <v>0.18</v>
      </c>
      <c r="K620" s="6">
        <v>0.21210000000000001</v>
      </c>
      <c r="L620" s="6">
        <v>0.64</v>
      </c>
      <c r="M620" s="6">
        <v>0.1045</v>
      </c>
      <c r="N620" s="6">
        <v>4</v>
      </c>
      <c r="O620" s="6">
        <v>51</v>
      </c>
      <c r="P620" s="6">
        <v>55</v>
      </c>
      <c r="Q620" t="s">
        <v>13</v>
      </c>
      <c r="R620" t="s">
        <v>125</v>
      </c>
      <c r="S620" s="33" t="str">
        <f t="shared" si="45"/>
        <v>Normal</v>
      </c>
      <c r="T620" s="33" t="str">
        <f t="shared" si="46"/>
        <v>Medium</v>
      </c>
      <c r="U620" s="33" t="str">
        <f t="shared" si="47"/>
        <v>Morning</v>
      </c>
      <c r="V620" s="33" t="str">
        <f t="shared" si="48"/>
        <v>Very Cold (10-20%)</v>
      </c>
      <c r="W620" s="33" t="str">
        <f t="shared" si="49"/>
        <v>Normal</v>
      </c>
    </row>
    <row r="621" spans="1:23" ht="17.25" thickBot="1">
      <c r="A621" s="112">
        <v>629</v>
      </c>
      <c r="B621" s="7">
        <v>40572</v>
      </c>
      <c r="C621" s="6">
        <v>1</v>
      </c>
      <c r="D621" s="6">
        <v>0</v>
      </c>
      <c r="E621" s="6">
        <v>1</v>
      </c>
      <c r="F621" s="6">
        <v>11</v>
      </c>
      <c r="G621" s="9" t="b">
        <v>0</v>
      </c>
      <c r="H621" s="6">
        <v>6</v>
      </c>
      <c r="I621" s="6">
        <v>2</v>
      </c>
      <c r="J621" s="6">
        <v>0.18</v>
      </c>
      <c r="K621" s="6">
        <v>0.19700000000000001</v>
      </c>
      <c r="L621" s="6">
        <v>0.64</v>
      </c>
      <c r="M621" s="6">
        <v>0.1343</v>
      </c>
      <c r="N621" s="6">
        <v>4</v>
      </c>
      <c r="O621" s="6">
        <v>60</v>
      </c>
      <c r="P621" s="6">
        <v>64</v>
      </c>
      <c r="Q621" t="s">
        <v>13</v>
      </c>
      <c r="R621" t="s">
        <v>125</v>
      </c>
      <c r="S621" s="33" t="str">
        <f t="shared" si="45"/>
        <v>Normal</v>
      </c>
      <c r="T621" s="33" t="str">
        <f t="shared" si="46"/>
        <v>Medium</v>
      </c>
      <c r="U621" s="33" t="str">
        <f t="shared" si="47"/>
        <v>Morning</v>
      </c>
      <c r="V621" s="33" t="str">
        <f t="shared" si="48"/>
        <v>Very Cold (10-20%)</v>
      </c>
      <c r="W621" s="33" t="str">
        <f t="shared" si="49"/>
        <v>Normal</v>
      </c>
    </row>
    <row r="622" spans="1:23" ht="17.25" thickBot="1">
      <c r="A622" s="112">
        <v>630</v>
      </c>
      <c r="B622" s="7">
        <v>40572</v>
      </c>
      <c r="C622" s="6">
        <v>1</v>
      </c>
      <c r="D622" s="6">
        <v>0</v>
      </c>
      <c r="E622" s="6">
        <v>1</v>
      </c>
      <c r="F622" s="6">
        <v>12</v>
      </c>
      <c r="G622" s="9" t="b">
        <v>0</v>
      </c>
      <c r="H622" s="6">
        <v>6</v>
      </c>
      <c r="I622" s="6">
        <v>2</v>
      </c>
      <c r="J622" s="6">
        <v>0.2</v>
      </c>
      <c r="K622" s="6">
        <v>0.19700000000000001</v>
      </c>
      <c r="L622" s="6">
        <v>0.59</v>
      </c>
      <c r="M622" s="6">
        <v>0.19400000000000001</v>
      </c>
      <c r="N622" s="6">
        <v>12</v>
      </c>
      <c r="O622" s="6">
        <v>66</v>
      </c>
      <c r="P622" s="6">
        <v>78</v>
      </c>
      <c r="Q622" t="s">
        <v>13</v>
      </c>
      <c r="R622" t="s">
        <v>125</v>
      </c>
      <c r="S622" s="33" t="str">
        <f t="shared" si="45"/>
        <v>Normal</v>
      </c>
      <c r="T622" s="33" t="str">
        <f t="shared" si="46"/>
        <v>Medium</v>
      </c>
      <c r="U622" s="33" t="str">
        <f t="shared" si="47"/>
        <v>Afternoon</v>
      </c>
      <c r="V622" s="33" t="str">
        <f t="shared" si="48"/>
        <v>Cold (20-30%)</v>
      </c>
      <c r="W622" s="33" t="str">
        <f t="shared" si="49"/>
        <v>Normal</v>
      </c>
    </row>
    <row r="623" spans="1:23" ht="17.25" thickBot="1">
      <c r="A623" s="112">
        <v>631</v>
      </c>
      <c r="B623" s="7">
        <v>40572</v>
      </c>
      <c r="C623" s="6">
        <v>1</v>
      </c>
      <c r="D623" s="6">
        <v>0</v>
      </c>
      <c r="E623" s="6">
        <v>1</v>
      </c>
      <c r="F623" s="6">
        <v>13</v>
      </c>
      <c r="G623" s="9" t="b">
        <v>0</v>
      </c>
      <c r="H623" s="6">
        <v>6</v>
      </c>
      <c r="I623" s="6">
        <v>2</v>
      </c>
      <c r="J623" s="6">
        <v>0.22</v>
      </c>
      <c r="K623" s="6">
        <v>0.2273</v>
      </c>
      <c r="L623" s="6">
        <v>0.55000000000000004</v>
      </c>
      <c r="M623" s="6">
        <v>0.16420000000000001</v>
      </c>
      <c r="N623" s="6">
        <v>9</v>
      </c>
      <c r="O623" s="6">
        <v>56</v>
      </c>
      <c r="P623" s="6">
        <v>65</v>
      </c>
      <c r="Q623" t="s">
        <v>13</v>
      </c>
      <c r="R623" t="s">
        <v>125</v>
      </c>
      <c r="S623" s="33" t="str">
        <f t="shared" si="45"/>
        <v>Normal</v>
      </c>
      <c r="T623" s="33" t="str">
        <f t="shared" si="46"/>
        <v>Medium</v>
      </c>
      <c r="U623" s="33" t="str">
        <f t="shared" si="47"/>
        <v>Afternoon</v>
      </c>
      <c r="V623" s="33" t="str">
        <f t="shared" si="48"/>
        <v>Cold (20-30%)</v>
      </c>
      <c r="W623" s="33" t="str">
        <f t="shared" si="49"/>
        <v>Normal</v>
      </c>
    </row>
    <row r="624" spans="1:23" ht="17.25" thickBot="1">
      <c r="A624" s="112">
        <v>632</v>
      </c>
      <c r="B624" s="7">
        <v>40572</v>
      </c>
      <c r="C624" s="6">
        <v>1</v>
      </c>
      <c r="D624" s="6">
        <v>0</v>
      </c>
      <c r="E624" s="6">
        <v>1</v>
      </c>
      <c r="F624" s="6">
        <v>14</v>
      </c>
      <c r="G624" s="9" t="b">
        <v>0</v>
      </c>
      <c r="H624" s="6">
        <v>6</v>
      </c>
      <c r="I624" s="6">
        <v>2</v>
      </c>
      <c r="J624" s="6">
        <v>0.22</v>
      </c>
      <c r="K624" s="6">
        <v>0.2273</v>
      </c>
      <c r="L624" s="6">
        <v>0.6</v>
      </c>
      <c r="M624" s="6">
        <v>0.1343</v>
      </c>
      <c r="N624" s="6">
        <v>10</v>
      </c>
      <c r="O624" s="6">
        <v>89</v>
      </c>
      <c r="P624" s="6">
        <v>99</v>
      </c>
      <c r="Q624" t="s">
        <v>13</v>
      </c>
      <c r="R624" t="s">
        <v>125</v>
      </c>
      <c r="S624" s="33" t="str">
        <f t="shared" si="45"/>
        <v>Normal</v>
      </c>
      <c r="T624" s="33" t="str">
        <f t="shared" si="46"/>
        <v>Medium</v>
      </c>
      <c r="U624" s="33" t="str">
        <f t="shared" si="47"/>
        <v>Afternoon</v>
      </c>
      <c r="V624" s="33" t="str">
        <f t="shared" si="48"/>
        <v>Cold (20-30%)</v>
      </c>
      <c r="W624" s="33" t="str">
        <f t="shared" si="49"/>
        <v>Normal</v>
      </c>
    </row>
    <row r="625" spans="1:23" ht="17.25" thickBot="1">
      <c r="A625" s="112">
        <v>633</v>
      </c>
      <c r="B625" s="7">
        <v>40572</v>
      </c>
      <c r="C625" s="6">
        <v>1</v>
      </c>
      <c r="D625" s="6">
        <v>0</v>
      </c>
      <c r="E625" s="6">
        <v>1</v>
      </c>
      <c r="F625" s="6">
        <v>15</v>
      </c>
      <c r="G625" s="9" t="b">
        <v>0</v>
      </c>
      <c r="H625" s="6">
        <v>6</v>
      </c>
      <c r="I625" s="6">
        <v>1</v>
      </c>
      <c r="J625" s="6">
        <v>0.22</v>
      </c>
      <c r="K625" s="6">
        <v>0.21210000000000001</v>
      </c>
      <c r="L625" s="6">
        <v>0.69</v>
      </c>
      <c r="M625" s="6">
        <v>0.25369999999999998</v>
      </c>
      <c r="N625" s="6">
        <v>22</v>
      </c>
      <c r="O625" s="6">
        <v>98</v>
      </c>
      <c r="P625" s="6">
        <v>120</v>
      </c>
      <c r="Q625" t="s">
        <v>13</v>
      </c>
      <c r="R625" t="s">
        <v>124</v>
      </c>
      <c r="S625" s="33" t="str">
        <f t="shared" si="45"/>
        <v>Normal</v>
      </c>
      <c r="T625" s="33" t="str">
        <f t="shared" si="46"/>
        <v>Medium</v>
      </c>
      <c r="U625" s="33" t="str">
        <f t="shared" si="47"/>
        <v>Afternoon</v>
      </c>
      <c r="V625" s="33" t="str">
        <f t="shared" si="48"/>
        <v>Cold (20-30%)</v>
      </c>
      <c r="W625" s="33" t="str">
        <f t="shared" si="49"/>
        <v>Normal</v>
      </c>
    </row>
    <row r="626" spans="1:23" ht="17.25" thickBot="1">
      <c r="A626" s="112">
        <v>634</v>
      </c>
      <c r="B626" s="7">
        <v>40572</v>
      </c>
      <c r="C626" s="6">
        <v>1</v>
      </c>
      <c r="D626" s="6">
        <v>0</v>
      </c>
      <c r="E626" s="6">
        <v>1</v>
      </c>
      <c r="F626" s="6">
        <v>16</v>
      </c>
      <c r="G626" s="9" t="b">
        <v>0</v>
      </c>
      <c r="H626" s="6">
        <v>6</v>
      </c>
      <c r="I626" s="6">
        <v>1</v>
      </c>
      <c r="J626" s="6">
        <v>0.24</v>
      </c>
      <c r="K626" s="6">
        <v>0.2424</v>
      </c>
      <c r="L626" s="6">
        <v>0.6</v>
      </c>
      <c r="M626" s="6">
        <v>0.16420000000000001</v>
      </c>
      <c r="N626" s="6">
        <v>19</v>
      </c>
      <c r="O626" s="6">
        <v>88</v>
      </c>
      <c r="P626" s="6">
        <v>107</v>
      </c>
      <c r="Q626" t="s">
        <v>13</v>
      </c>
      <c r="R626" t="s">
        <v>124</v>
      </c>
      <c r="S626" s="33" t="str">
        <f t="shared" si="45"/>
        <v>Normal</v>
      </c>
      <c r="T626" s="33" t="str">
        <f t="shared" si="46"/>
        <v>Medium</v>
      </c>
      <c r="U626" s="33" t="str">
        <f t="shared" si="47"/>
        <v>Afternoon</v>
      </c>
      <c r="V626" s="33" t="str">
        <f t="shared" si="48"/>
        <v>Cold (20-30%)</v>
      </c>
      <c r="W626" s="33" t="str">
        <f t="shared" si="49"/>
        <v>Normal</v>
      </c>
    </row>
    <row r="627" spans="1:23" ht="17.25" thickBot="1">
      <c r="A627" s="112">
        <v>635</v>
      </c>
      <c r="B627" s="7">
        <v>40572</v>
      </c>
      <c r="C627" s="6">
        <v>1</v>
      </c>
      <c r="D627" s="6">
        <v>0</v>
      </c>
      <c r="E627" s="6">
        <v>1</v>
      </c>
      <c r="F627" s="6">
        <v>17</v>
      </c>
      <c r="G627" s="9" t="b">
        <v>0</v>
      </c>
      <c r="H627" s="6">
        <v>6</v>
      </c>
      <c r="I627" s="6">
        <v>1</v>
      </c>
      <c r="J627" s="6">
        <v>0.24</v>
      </c>
      <c r="K627" s="6">
        <v>0.28789999999999999</v>
      </c>
      <c r="L627" s="6">
        <v>0.6</v>
      </c>
      <c r="M627" s="6">
        <v>0</v>
      </c>
      <c r="N627" s="6">
        <v>9</v>
      </c>
      <c r="O627" s="6">
        <v>82</v>
      </c>
      <c r="P627" s="6">
        <v>91</v>
      </c>
      <c r="Q627" t="s">
        <v>13</v>
      </c>
      <c r="R627" t="s">
        <v>124</v>
      </c>
      <c r="S627" s="33" t="str">
        <f t="shared" si="45"/>
        <v>Rush Hour</v>
      </c>
      <c r="T627" s="33" t="str">
        <f t="shared" si="46"/>
        <v>Medium</v>
      </c>
      <c r="U627" s="33" t="str">
        <f t="shared" si="47"/>
        <v>Afternoon</v>
      </c>
      <c r="V627" s="33" t="str">
        <f t="shared" si="48"/>
        <v>Cold (20-30%)</v>
      </c>
      <c r="W627" s="33" t="str">
        <f t="shared" si="49"/>
        <v>Normal</v>
      </c>
    </row>
    <row r="628" spans="1:23" ht="17.25" thickBot="1">
      <c r="A628" s="112">
        <v>636</v>
      </c>
      <c r="B628" s="7">
        <v>40572</v>
      </c>
      <c r="C628" s="6">
        <v>1</v>
      </c>
      <c r="D628" s="6">
        <v>0</v>
      </c>
      <c r="E628" s="6">
        <v>1</v>
      </c>
      <c r="F628" s="6">
        <v>18</v>
      </c>
      <c r="G628" s="9" t="b">
        <v>0</v>
      </c>
      <c r="H628" s="6">
        <v>6</v>
      </c>
      <c r="I628" s="6">
        <v>1</v>
      </c>
      <c r="J628" s="6">
        <v>0.22</v>
      </c>
      <c r="K628" s="6">
        <v>0.2273</v>
      </c>
      <c r="L628" s="6">
        <v>0.69</v>
      </c>
      <c r="M628" s="6">
        <v>0.1343</v>
      </c>
      <c r="N628" s="6">
        <v>9</v>
      </c>
      <c r="O628" s="6">
        <v>59</v>
      </c>
      <c r="P628" s="6">
        <v>68</v>
      </c>
      <c r="Q628" t="s">
        <v>13</v>
      </c>
      <c r="R628" t="s">
        <v>124</v>
      </c>
      <c r="S628" s="33" t="str">
        <f t="shared" si="45"/>
        <v>Rush Hour</v>
      </c>
      <c r="T628" s="33" t="str">
        <f t="shared" si="46"/>
        <v>Medium</v>
      </c>
      <c r="U628" s="33" t="str">
        <f t="shared" si="47"/>
        <v>Evening</v>
      </c>
      <c r="V628" s="33" t="str">
        <f t="shared" si="48"/>
        <v>Cold (20-30%)</v>
      </c>
      <c r="W628" s="33" t="str">
        <f t="shared" si="49"/>
        <v>Normal</v>
      </c>
    </row>
    <row r="629" spans="1:23" ht="17.25" thickBot="1">
      <c r="A629" s="112">
        <v>637</v>
      </c>
      <c r="B629" s="7">
        <v>40572</v>
      </c>
      <c r="C629" s="6">
        <v>1</v>
      </c>
      <c r="D629" s="6">
        <v>0</v>
      </c>
      <c r="E629" s="6">
        <v>1</v>
      </c>
      <c r="F629" s="6">
        <v>19</v>
      </c>
      <c r="G629" s="9" t="b">
        <v>0</v>
      </c>
      <c r="H629" s="6">
        <v>6</v>
      </c>
      <c r="I629" s="6">
        <v>2</v>
      </c>
      <c r="J629" s="6">
        <v>0.22</v>
      </c>
      <c r="K629" s="6">
        <v>0.21210000000000001</v>
      </c>
      <c r="L629" s="6">
        <v>0.69</v>
      </c>
      <c r="M629" s="6">
        <v>0.25369999999999998</v>
      </c>
      <c r="N629" s="6">
        <v>6</v>
      </c>
      <c r="O629" s="6">
        <v>52</v>
      </c>
      <c r="P629" s="6">
        <v>58</v>
      </c>
      <c r="Q629" t="s">
        <v>13</v>
      </c>
      <c r="R629" t="s">
        <v>125</v>
      </c>
      <c r="S629" s="33" t="str">
        <f t="shared" si="45"/>
        <v>Rush Hour</v>
      </c>
      <c r="T629" s="33" t="str">
        <f t="shared" si="46"/>
        <v>Medium</v>
      </c>
      <c r="U629" s="33" t="str">
        <f t="shared" si="47"/>
        <v>Evening</v>
      </c>
      <c r="V629" s="33" t="str">
        <f t="shared" si="48"/>
        <v>Cold (20-30%)</v>
      </c>
      <c r="W629" s="33" t="str">
        <f t="shared" si="49"/>
        <v>Normal</v>
      </c>
    </row>
    <row r="630" spans="1:23" ht="17.25" thickBot="1">
      <c r="A630" s="112">
        <v>638</v>
      </c>
      <c r="B630" s="7">
        <v>40572</v>
      </c>
      <c r="C630" s="6">
        <v>1</v>
      </c>
      <c r="D630" s="6">
        <v>0</v>
      </c>
      <c r="E630" s="6">
        <v>1</v>
      </c>
      <c r="F630" s="6">
        <v>20</v>
      </c>
      <c r="G630" s="9" t="b">
        <v>0</v>
      </c>
      <c r="H630" s="6">
        <v>6</v>
      </c>
      <c r="I630" s="6">
        <v>1</v>
      </c>
      <c r="J630" s="6">
        <v>0.18</v>
      </c>
      <c r="K630" s="6">
        <v>0.21210000000000001</v>
      </c>
      <c r="L630" s="6">
        <v>0.74</v>
      </c>
      <c r="M630" s="6">
        <v>8.9599999999999999E-2</v>
      </c>
      <c r="N630" s="6">
        <v>1</v>
      </c>
      <c r="O630" s="6">
        <v>42</v>
      </c>
      <c r="P630" s="6">
        <v>43</v>
      </c>
      <c r="Q630" t="s">
        <v>13</v>
      </c>
      <c r="R630" t="s">
        <v>124</v>
      </c>
      <c r="S630" s="33" t="str">
        <f t="shared" si="45"/>
        <v>Normal</v>
      </c>
      <c r="T630" s="33" t="str">
        <f t="shared" si="46"/>
        <v>Low</v>
      </c>
      <c r="U630" s="33" t="str">
        <f t="shared" si="47"/>
        <v>Evening</v>
      </c>
      <c r="V630" s="33" t="str">
        <f t="shared" si="48"/>
        <v>Very Cold (10-20%)</v>
      </c>
      <c r="W630" s="33" t="str">
        <f t="shared" si="49"/>
        <v>Normal</v>
      </c>
    </row>
    <row r="631" spans="1:23" ht="17.25" thickBot="1">
      <c r="A631" s="112">
        <v>639</v>
      </c>
      <c r="B631" s="7">
        <v>40572</v>
      </c>
      <c r="C631" s="6">
        <v>1</v>
      </c>
      <c r="D631" s="6">
        <v>0</v>
      </c>
      <c r="E631" s="6">
        <v>1</v>
      </c>
      <c r="F631" s="6">
        <v>21</v>
      </c>
      <c r="G631" s="9" t="b">
        <v>0</v>
      </c>
      <c r="H631" s="6">
        <v>6</v>
      </c>
      <c r="I631" s="6">
        <v>1</v>
      </c>
      <c r="J631" s="6">
        <v>0.18</v>
      </c>
      <c r="K631" s="6">
        <v>0.21210000000000001</v>
      </c>
      <c r="L631" s="6">
        <v>0.74</v>
      </c>
      <c r="M631" s="6">
        <v>8.9599999999999999E-2</v>
      </c>
      <c r="N631" s="6">
        <v>1</v>
      </c>
      <c r="O631" s="6">
        <v>35</v>
      </c>
      <c r="P631" s="6">
        <v>36</v>
      </c>
      <c r="Q631" t="s">
        <v>13</v>
      </c>
      <c r="R631" t="s">
        <v>124</v>
      </c>
      <c r="S631" s="33" t="str">
        <f t="shared" si="45"/>
        <v>Normal</v>
      </c>
      <c r="T631" s="33" t="str">
        <f t="shared" si="46"/>
        <v>Low</v>
      </c>
      <c r="U631" s="33" t="str">
        <f t="shared" si="47"/>
        <v>Evening</v>
      </c>
      <c r="V631" s="33" t="str">
        <f t="shared" si="48"/>
        <v>Very Cold (10-20%)</v>
      </c>
      <c r="W631" s="33" t="str">
        <f t="shared" si="49"/>
        <v>Normal</v>
      </c>
    </row>
    <row r="632" spans="1:23" ht="17.25" thickBot="1">
      <c r="A632" s="112">
        <v>640</v>
      </c>
      <c r="B632" s="7">
        <v>40572</v>
      </c>
      <c r="C632" s="6">
        <v>1</v>
      </c>
      <c r="D632" s="6">
        <v>0</v>
      </c>
      <c r="E632" s="6">
        <v>1</v>
      </c>
      <c r="F632" s="6">
        <v>22</v>
      </c>
      <c r="G632" s="9" t="b">
        <v>0</v>
      </c>
      <c r="H632" s="6">
        <v>6</v>
      </c>
      <c r="I632" s="6">
        <v>1</v>
      </c>
      <c r="J632" s="6">
        <v>0.16</v>
      </c>
      <c r="K632" s="6">
        <v>0.19700000000000001</v>
      </c>
      <c r="L632" s="6">
        <v>0.8</v>
      </c>
      <c r="M632" s="6">
        <v>8.9599999999999999E-2</v>
      </c>
      <c r="N632" s="6">
        <v>4</v>
      </c>
      <c r="O632" s="6">
        <v>28</v>
      </c>
      <c r="P632" s="6">
        <v>32</v>
      </c>
      <c r="Q632" t="s">
        <v>13</v>
      </c>
      <c r="R632" t="s">
        <v>124</v>
      </c>
      <c r="S632" s="33" t="str">
        <f t="shared" si="45"/>
        <v>Normal</v>
      </c>
      <c r="T632" s="33" t="str">
        <f t="shared" si="46"/>
        <v>Low</v>
      </c>
      <c r="U632" s="33" t="str">
        <f t="shared" si="47"/>
        <v>Evening</v>
      </c>
      <c r="V632" s="33" t="str">
        <f t="shared" si="48"/>
        <v>Very Cold (10-20%)</v>
      </c>
      <c r="W632" s="33" t="str">
        <f t="shared" si="49"/>
        <v>Normal</v>
      </c>
    </row>
    <row r="633" spans="1:23" ht="17.25" thickBot="1">
      <c r="A633" s="112">
        <v>641</v>
      </c>
      <c r="B633" s="7">
        <v>40572</v>
      </c>
      <c r="C633" s="6">
        <v>1</v>
      </c>
      <c r="D633" s="6">
        <v>0</v>
      </c>
      <c r="E633" s="6">
        <v>1</v>
      </c>
      <c r="F633" s="6">
        <v>23</v>
      </c>
      <c r="G633" s="9" t="b">
        <v>0</v>
      </c>
      <c r="H633" s="6">
        <v>6</v>
      </c>
      <c r="I633" s="6">
        <v>1</v>
      </c>
      <c r="J633" s="6">
        <v>0.16</v>
      </c>
      <c r="K633" s="6">
        <v>0.19700000000000001</v>
      </c>
      <c r="L633" s="6">
        <v>0.8</v>
      </c>
      <c r="M633" s="6">
        <v>8.9599999999999999E-2</v>
      </c>
      <c r="N633" s="6">
        <v>3</v>
      </c>
      <c r="O633" s="6">
        <v>30</v>
      </c>
      <c r="P633" s="6">
        <v>33</v>
      </c>
      <c r="Q633" t="s">
        <v>13</v>
      </c>
      <c r="R633" t="s">
        <v>124</v>
      </c>
      <c r="S633" s="33" t="str">
        <f t="shared" si="45"/>
        <v>Normal</v>
      </c>
      <c r="T633" s="33" t="str">
        <f t="shared" si="46"/>
        <v>Low</v>
      </c>
      <c r="U633" s="33" t="str">
        <f t="shared" si="47"/>
        <v>Evening</v>
      </c>
      <c r="V633" s="33" t="str">
        <f t="shared" si="48"/>
        <v>Very Cold (10-20%)</v>
      </c>
      <c r="W633" s="33" t="str">
        <f t="shared" si="49"/>
        <v>Normal</v>
      </c>
    </row>
    <row r="634" spans="1:23" ht="17.25" thickBot="1">
      <c r="A634" s="112">
        <v>642</v>
      </c>
      <c r="B634" s="7">
        <v>40573</v>
      </c>
      <c r="C634" s="6">
        <v>1</v>
      </c>
      <c r="D634" s="6">
        <v>0</v>
      </c>
      <c r="E634" s="6">
        <v>1</v>
      </c>
      <c r="F634" s="6">
        <v>0</v>
      </c>
      <c r="G634" s="9" t="b">
        <v>0</v>
      </c>
      <c r="H634" s="6">
        <v>0</v>
      </c>
      <c r="I634" s="6">
        <v>1</v>
      </c>
      <c r="J634" s="6">
        <v>0.16</v>
      </c>
      <c r="K634" s="6">
        <v>0.18179999999999999</v>
      </c>
      <c r="L634" s="6">
        <v>0.8</v>
      </c>
      <c r="M634" s="6">
        <v>0.1045</v>
      </c>
      <c r="N634" s="6">
        <v>0</v>
      </c>
      <c r="O634" s="6">
        <v>33</v>
      </c>
      <c r="P634" s="6">
        <v>33</v>
      </c>
      <c r="Q634" t="s">
        <v>25</v>
      </c>
      <c r="R634" t="s">
        <v>124</v>
      </c>
      <c r="S634" s="33" t="str">
        <f t="shared" si="45"/>
        <v>Normal</v>
      </c>
      <c r="T634" s="33" t="str">
        <f t="shared" si="46"/>
        <v>Low</v>
      </c>
      <c r="U634" s="33" t="str">
        <f t="shared" si="47"/>
        <v>Night</v>
      </c>
      <c r="V634" s="33" t="str">
        <f t="shared" si="48"/>
        <v>Very Cold (10-20%)</v>
      </c>
      <c r="W634" s="33" t="str">
        <f t="shared" si="49"/>
        <v>Normal</v>
      </c>
    </row>
    <row r="635" spans="1:23" ht="17.25" thickBot="1">
      <c r="A635" s="112">
        <v>643</v>
      </c>
      <c r="B635" s="7">
        <v>40573</v>
      </c>
      <c r="C635" s="6">
        <v>1</v>
      </c>
      <c r="D635" s="6">
        <v>0</v>
      </c>
      <c r="E635" s="6">
        <v>1</v>
      </c>
      <c r="F635" s="6">
        <v>1</v>
      </c>
      <c r="G635" s="9" t="b">
        <v>0</v>
      </c>
      <c r="H635" s="6">
        <v>0</v>
      </c>
      <c r="I635" s="6">
        <v>1</v>
      </c>
      <c r="J635" s="6">
        <v>0.14000000000000001</v>
      </c>
      <c r="K635" s="6">
        <v>0.21210000000000001</v>
      </c>
      <c r="L635" s="6">
        <v>0.8</v>
      </c>
      <c r="M635" s="6">
        <v>0</v>
      </c>
      <c r="N635" s="6">
        <v>7</v>
      </c>
      <c r="O635" s="6">
        <v>22</v>
      </c>
      <c r="P635" s="6">
        <v>29</v>
      </c>
      <c r="Q635" t="s">
        <v>25</v>
      </c>
      <c r="R635" t="s">
        <v>124</v>
      </c>
      <c r="S635" s="33" t="str">
        <f t="shared" si="45"/>
        <v>Normal</v>
      </c>
      <c r="T635" s="33" t="str">
        <f t="shared" si="46"/>
        <v>Low</v>
      </c>
      <c r="U635" s="33" t="str">
        <f t="shared" si="47"/>
        <v>Night</v>
      </c>
      <c r="V635" s="33" t="str">
        <f t="shared" si="48"/>
        <v>Very Cold (10-20%)</v>
      </c>
      <c r="W635" s="33" t="str">
        <f t="shared" si="49"/>
        <v>Normal</v>
      </c>
    </row>
    <row r="636" spans="1:23" ht="17.25" thickBot="1">
      <c r="A636" s="112">
        <v>644</v>
      </c>
      <c r="B636" s="7">
        <v>40573</v>
      </c>
      <c r="C636" s="6">
        <v>1</v>
      </c>
      <c r="D636" s="6">
        <v>0</v>
      </c>
      <c r="E636" s="6">
        <v>1</v>
      </c>
      <c r="F636" s="6">
        <v>2</v>
      </c>
      <c r="G636" s="9" t="b">
        <v>0</v>
      </c>
      <c r="H636" s="6">
        <v>0</v>
      </c>
      <c r="I636" s="6">
        <v>1</v>
      </c>
      <c r="J636" s="6">
        <v>0.16</v>
      </c>
      <c r="K636" s="6">
        <v>0.2273</v>
      </c>
      <c r="L636" s="6">
        <v>0.8</v>
      </c>
      <c r="M636" s="6">
        <v>0</v>
      </c>
      <c r="N636" s="6">
        <v>1</v>
      </c>
      <c r="O636" s="6">
        <v>10</v>
      </c>
      <c r="P636" s="6">
        <v>11</v>
      </c>
      <c r="Q636" t="s">
        <v>25</v>
      </c>
      <c r="R636" t="s">
        <v>124</v>
      </c>
      <c r="S636" s="33" t="str">
        <f t="shared" si="45"/>
        <v>Normal</v>
      </c>
      <c r="T636" s="33" t="str">
        <f t="shared" si="46"/>
        <v>Low</v>
      </c>
      <c r="U636" s="33" t="str">
        <f t="shared" si="47"/>
        <v>Night</v>
      </c>
      <c r="V636" s="33" t="str">
        <f t="shared" si="48"/>
        <v>Very Cold (10-20%)</v>
      </c>
      <c r="W636" s="33" t="str">
        <f t="shared" si="49"/>
        <v>Normal</v>
      </c>
    </row>
    <row r="637" spans="1:23" ht="17.25" thickBot="1">
      <c r="A637" s="112">
        <v>645</v>
      </c>
      <c r="B637" s="7">
        <v>40573</v>
      </c>
      <c r="C637" s="6">
        <v>1</v>
      </c>
      <c r="D637" s="6">
        <v>0</v>
      </c>
      <c r="E637" s="6">
        <v>1</v>
      </c>
      <c r="F637" s="6">
        <v>3</v>
      </c>
      <c r="G637" s="9" t="b">
        <v>0</v>
      </c>
      <c r="H637" s="6">
        <v>0</v>
      </c>
      <c r="I637" s="6">
        <v>1</v>
      </c>
      <c r="J637" s="6">
        <v>0.14000000000000001</v>
      </c>
      <c r="K637" s="6">
        <v>0.21210000000000001</v>
      </c>
      <c r="L637" s="6">
        <v>0.93</v>
      </c>
      <c r="M637" s="6">
        <v>0</v>
      </c>
      <c r="N637" s="6">
        <v>1</v>
      </c>
      <c r="O637" s="6">
        <v>7</v>
      </c>
      <c r="P637" s="6">
        <v>8</v>
      </c>
      <c r="Q637" t="s">
        <v>25</v>
      </c>
      <c r="R637" t="s">
        <v>124</v>
      </c>
      <c r="S637" s="33" t="str">
        <f t="shared" si="45"/>
        <v>Normal</v>
      </c>
      <c r="T637" s="33" t="str">
        <f t="shared" si="46"/>
        <v>Low</v>
      </c>
      <c r="U637" s="33" t="str">
        <f t="shared" si="47"/>
        <v>Night</v>
      </c>
      <c r="V637" s="33" t="str">
        <f t="shared" si="48"/>
        <v>Very Cold (10-20%)</v>
      </c>
      <c r="W637" s="33" t="str">
        <f t="shared" si="49"/>
        <v>Normal</v>
      </c>
    </row>
    <row r="638" spans="1:23" ht="17.25" thickBot="1">
      <c r="A638" s="112">
        <v>646</v>
      </c>
      <c r="B638" s="7">
        <v>40573</v>
      </c>
      <c r="C638" s="6">
        <v>1</v>
      </c>
      <c r="D638" s="6">
        <v>0</v>
      </c>
      <c r="E638" s="6">
        <v>1</v>
      </c>
      <c r="F638" s="6">
        <v>4</v>
      </c>
      <c r="G638" s="9" t="b">
        <v>0</v>
      </c>
      <c r="H638" s="6">
        <v>0</v>
      </c>
      <c r="I638" s="6">
        <v>1</v>
      </c>
      <c r="J638" s="6">
        <v>0.14000000000000001</v>
      </c>
      <c r="K638" s="6">
        <v>0.21210000000000001</v>
      </c>
      <c r="L638" s="6">
        <v>0.93</v>
      </c>
      <c r="M638" s="6">
        <v>0</v>
      </c>
      <c r="N638" s="6">
        <v>0</v>
      </c>
      <c r="O638" s="6">
        <v>1</v>
      </c>
      <c r="P638" s="6">
        <v>1</v>
      </c>
      <c r="Q638" t="s">
        <v>25</v>
      </c>
      <c r="R638" t="s">
        <v>124</v>
      </c>
      <c r="S638" s="33" t="str">
        <f t="shared" si="45"/>
        <v>Normal</v>
      </c>
      <c r="T638" s="33" t="str">
        <f t="shared" si="46"/>
        <v>Low</v>
      </c>
      <c r="U638" s="33" t="str">
        <f t="shared" si="47"/>
        <v>Night</v>
      </c>
      <c r="V638" s="33" t="str">
        <f t="shared" si="48"/>
        <v>Very Cold (10-20%)</v>
      </c>
      <c r="W638" s="33" t="str">
        <f t="shared" si="49"/>
        <v>Normal</v>
      </c>
    </row>
    <row r="639" spans="1:23" ht="17.25" thickBot="1">
      <c r="A639" s="112">
        <v>647</v>
      </c>
      <c r="B639" s="7">
        <v>40573</v>
      </c>
      <c r="C639" s="6">
        <v>1</v>
      </c>
      <c r="D639" s="6">
        <v>0</v>
      </c>
      <c r="E639" s="6">
        <v>1</v>
      </c>
      <c r="F639" s="6">
        <v>5</v>
      </c>
      <c r="G639" s="9" t="b">
        <v>0</v>
      </c>
      <c r="H639" s="6">
        <v>0</v>
      </c>
      <c r="I639" s="6">
        <v>1</v>
      </c>
      <c r="J639" s="6">
        <v>0.14000000000000001</v>
      </c>
      <c r="K639" s="6">
        <v>0.21210000000000001</v>
      </c>
      <c r="L639" s="6">
        <v>0.86</v>
      </c>
      <c r="M639" s="6">
        <v>0</v>
      </c>
      <c r="N639" s="6">
        <v>0</v>
      </c>
      <c r="O639" s="6">
        <v>3</v>
      </c>
      <c r="P639" s="6">
        <v>3</v>
      </c>
      <c r="Q639" t="s">
        <v>25</v>
      </c>
      <c r="R639" t="s">
        <v>124</v>
      </c>
      <c r="S639" s="33" t="str">
        <f t="shared" si="45"/>
        <v>Normal</v>
      </c>
      <c r="T639" s="33" t="str">
        <f t="shared" si="46"/>
        <v>Low</v>
      </c>
      <c r="U639" s="33" t="str">
        <f t="shared" si="47"/>
        <v>Night</v>
      </c>
      <c r="V639" s="33" t="str">
        <f t="shared" si="48"/>
        <v>Very Cold (10-20%)</v>
      </c>
      <c r="W639" s="33" t="str">
        <f t="shared" si="49"/>
        <v>Normal</v>
      </c>
    </row>
    <row r="640" spans="1:23" ht="17.25" thickBot="1">
      <c r="A640" s="112">
        <v>648</v>
      </c>
      <c r="B640" s="7">
        <v>40573</v>
      </c>
      <c r="C640" s="6">
        <v>1</v>
      </c>
      <c r="D640" s="6">
        <v>0</v>
      </c>
      <c r="E640" s="6">
        <v>1</v>
      </c>
      <c r="F640" s="6">
        <v>7</v>
      </c>
      <c r="G640" s="9" t="b">
        <v>0</v>
      </c>
      <c r="H640" s="6">
        <v>0</v>
      </c>
      <c r="I640" s="6">
        <v>1</v>
      </c>
      <c r="J640" s="6">
        <v>0.14000000000000001</v>
      </c>
      <c r="K640" s="6">
        <v>0.21210000000000001</v>
      </c>
      <c r="L640" s="6">
        <v>0.86</v>
      </c>
      <c r="M640" s="6">
        <v>0</v>
      </c>
      <c r="N640" s="6">
        <v>0</v>
      </c>
      <c r="O640" s="6">
        <v>3</v>
      </c>
      <c r="P640" s="6">
        <v>3</v>
      </c>
      <c r="Q640" t="s">
        <v>25</v>
      </c>
      <c r="R640" t="s">
        <v>124</v>
      </c>
      <c r="S640" s="33" t="str">
        <f t="shared" si="45"/>
        <v>Rush Hour</v>
      </c>
      <c r="T640" s="33" t="str">
        <f t="shared" si="46"/>
        <v>Low</v>
      </c>
      <c r="U640" s="33" t="str">
        <f t="shared" si="47"/>
        <v>Morning</v>
      </c>
      <c r="V640" s="33" t="str">
        <f t="shared" si="48"/>
        <v>Very Cold (10-20%)</v>
      </c>
      <c r="W640" s="33" t="str">
        <f t="shared" si="49"/>
        <v>Normal</v>
      </c>
    </row>
    <row r="641" spans="1:23" ht="17.25" thickBot="1">
      <c r="A641" s="112">
        <v>649</v>
      </c>
      <c r="B641" s="7">
        <v>40573</v>
      </c>
      <c r="C641" s="6">
        <v>1</v>
      </c>
      <c r="D641" s="6">
        <v>0</v>
      </c>
      <c r="E641" s="6">
        <v>1</v>
      </c>
      <c r="F641" s="6">
        <v>8</v>
      </c>
      <c r="G641" s="9" t="b">
        <v>0</v>
      </c>
      <c r="H641" s="6">
        <v>0</v>
      </c>
      <c r="I641" s="6">
        <v>2</v>
      </c>
      <c r="J641" s="6">
        <v>0.14000000000000001</v>
      </c>
      <c r="K641" s="6">
        <v>0.21210000000000001</v>
      </c>
      <c r="L641" s="6">
        <v>0.86</v>
      </c>
      <c r="M641" s="6">
        <v>0</v>
      </c>
      <c r="N641" s="6">
        <v>1</v>
      </c>
      <c r="O641" s="6">
        <v>11</v>
      </c>
      <c r="P641" s="6">
        <v>12</v>
      </c>
      <c r="Q641" t="s">
        <v>25</v>
      </c>
      <c r="R641" t="s">
        <v>125</v>
      </c>
      <c r="S641" s="33" t="str">
        <f t="shared" si="45"/>
        <v>Rush Hour</v>
      </c>
      <c r="T641" s="33" t="str">
        <f t="shared" si="46"/>
        <v>Low</v>
      </c>
      <c r="U641" s="33" t="str">
        <f t="shared" si="47"/>
        <v>Morning</v>
      </c>
      <c r="V641" s="33" t="str">
        <f t="shared" si="48"/>
        <v>Very Cold (10-20%)</v>
      </c>
      <c r="W641" s="33" t="str">
        <f t="shared" si="49"/>
        <v>Normal</v>
      </c>
    </row>
    <row r="642" spans="1:23" ht="17.25" thickBot="1">
      <c r="A642" s="112">
        <v>650</v>
      </c>
      <c r="B642" s="7">
        <v>40573</v>
      </c>
      <c r="C642" s="6">
        <v>1</v>
      </c>
      <c r="D642" s="6">
        <v>0</v>
      </c>
      <c r="E642" s="6">
        <v>1</v>
      </c>
      <c r="F642" s="6">
        <v>9</v>
      </c>
      <c r="G642" s="9" t="b">
        <v>0</v>
      </c>
      <c r="H642" s="6">
        <v>0</v>
      </c>
      <c r="I642" s="6">
        <v>2</v>
      </c>
      <c r="J642" s="6">
        <v>0.16</v>
      </c>
      <c r="K642" s="6">
        <v>0.2273</v>
      </c>
      <c r="L642" s="6">
        <v>0.8</v>
      </c>
      <c r="M642" s="6">
        <v>0</v>
      </c>
      <c r="N642" s="6">
        <v>4</v>
      </c>
      <c r="O642" s="6">
        <v>34</v>
      </c>
      <c r="P642" s="6">
        <v>38</v>
      </c>
      <c r="Q642" t="s">
        <v>25</v>
      </c>
      <c r="R642" t="s">
        <v>125</v>
      </c>
      <c r="S642" s="33" t="str">
        <f t="shared" si="45"/>
        <v>Rush Hour</v>
      </c>
      <c r="T642" s="33" t="str">
        <f t="shared" si="46"/>
        <v>Low</v>
      </c>
      <c r="U642" s="33" t="str">
        <f t="shared" si="47"/>
        <v>Morning</v>
      </c>
      <c r="V642" s="33" t="str">
        <f t="shared" si="48"/>
        <v>Very Cold (10-20%)</v>
      </c>
      <c r="W642" s="33" t="str">
        <f t="shared" si="49"/>
        <v>Normal</v>
      </c>
    </row>
    <row r="643" spans="1:23" ht="17.25" thickBot="1">
      <c r="A643" s="112">
        <v>651</v>
      </c>
      <c r="B643" s="7">
        <v>40573</v>
      </c>
      <c r="C643" s="6">
        <v>1</v>
      </c>
      <c r="D643" s="6">
        <v>0</v>
      </c>
      <c r="E643" s="6">
        <v>1</v>
      </c>
      <c r="F643" s="6">
        <v>10</v>
      </c>
      <c r="G643" s="9" t="b">
        <v>0</v>
      </c>
      <c r="H643" s="6">
        <v>0</v>
      </c>
      <c r="I643" s="6">
        <v>2</v>
      </c>
      <c r="J643" s="6">
        <v>0.18</v>
      </c>
      <c r="K643" s="6">
        <v>0.2424</v>
      </c>
      <c r="L643" s="6">
        <v>0.8</v>
      </c>
      <c r="M643" s="6">
        <v>0</v>
      </c>
      <c r="N643" s="6">
        <v>7</v>
      </c>
      <c r="O643" s="6">
        <v>57</v>
      </c>
      <c r="P643" s="6">
        <v>64</v>
      </c>
      <c r="Q643" t="s">
        <v>25</v>
      </c>
      <c r="R643" t="s">
        <v>125</v>
      </c>
      <c r="S643" s="33" t="str">
        <f t="shared" ref="S643:S706" si="50">IF(OR(AND(F643&gt;=7,F643&lt;=9),AND(F643&gt;=17,F643&lt;=19)),"Rush Hour","Normal")</f>
        <v>Normal</v>
      </c>
      <c r="T643" s="33" t="str">
        <f t="shared" ref="T643:T706" si="51">IF(P643&gt;150,"High",IF(P643&gt;50,"Medium","Low"))</f>
        <v>Medium</v>
      </c>
      <c r="U643" s="33" t="str">
        <f t="shared" ref="U643:U706" si="52">IF(F643&lt;6,"Night", IF(F643&lt;12,"Morning", IF(F643&lt;18,"Afternoon","Evening")))</f>
        <v>Morning</v>
      </c>
      <c r="V643" s="33" t="str">
        <f t="shared" ref="V643:V706" si="53">IF(J643&lt;0.1,"Freezing (0-10%)",
 IF(J643&lt;0.2,"Very Cold (10-20%)",
 IF(J643&lt;0.3,"Cold (20-30%)",
 IF(J643&lt;0.4,"Mild (30-40%)",
 IF(J643&lt;0.5,"Warm (40-50%)",
 "Hot (50%+)")))))</f>
        <v>Very Cold (10-20%)</v>
      </c>
      <c r="W643" s="33" t="str">
        <f t="shared" ref="W643:W706" si="54">IF(ABS(P643-AVERAGE($P$2:$P$1001))&gt;2*STDEV($P$2:$P$1001),IF(P643&gt;AVERAGE($P$2:$P$1001),"⬆ Spike","⬇ Drop"),  "Normal")</f>
        <v>Normal</v>
      </c>
    </row>
    <row r="644" spans="1:23" ht="17.25" thickBot="1">
      <c r="A644" s="112">
        <v>652</v>
      </c>
      <c r="B644" s="7">
        <v>40573</v>
      </c>
      <c r="C644" s="6">
        <v>1</v>
      </c>
      <c r="D644" s="6">
        <v>0</v>
      </c>
      <c r="E644" s="6">
        <v>1</v>
      </c>
      <c r="F644" s="6">
        <v>11</v>
      </c>
      <c r="G644" s="9" t="b">
        <v>0</v>
      </c>
      <c r="H644" s="6">
        <v>0</v>
      </c>
      <c r="I644" s="6">
        <v>1</v>
      </c>
      <c r="J644" s="6">
        <v>0.22</v>
      </c>
      <c r="K644" s="6">
        <v>0.2727</v>
      </c>
      <c r="L644" s="6">
        <v>0.75</v>
      </c>
      <c r="M644" s="6">
        <v>0</v>
      </c>
      <c r="N644" s="6">
        <v>9</v>
      </c>
      <c r="O644" s="6">
        <v>50</v>
      </c>
      <c r="P644" s="6">
        <v>59</v>
      </c>
      <c r="Q644" t="s">
        <v>25</v>
      </c>
      <c r="R644" t="s">
        <v>124</v>
      </c>
      <c r="S644" s="33" t="str">
        <f t="shared" si="50"/>
        <v>Normal</v>
      </c>
      <c r="T644" s="33" t="str">
        <f t="shared" si="51"/>
        <v>Medium</v>
      </c>
      <c r="U644" s="33" t="str">
        <f t="shared" si="52"/>
        <v>Morning</v>
      </c>
      <c r="V644" s="33" t="str">
        <f t="shared" si="53"/>
        <v>Cold (20-30%)</v>
      </c>
      <c r="W644" s="33" t="str">
        <f t="shared" si="54"/>
        <v>Normal</v>
      </c>
    </row>
    <row r="645" spans="1:23" ht="17.25" thickBot="1">
      <c r="A645" s="112">
        <v>653</v>
      </c>
      <c r="B645" s="7">
        <v>40573</v>
      </c>
      <c r="C645" s="6">
        <v>1</v>
      </c>
      <c r="D645" s="6">
        <v>0</v>
      </c>
      <c r="E645" s="6">
        <v>1</v>
      </c>
      <c r="F645" s="6">
        <v>12</v>
      </c>
      <c r="G645" s="9" t="b">
        <v>0</v>
      </c>
      <c r="H645" s="6">
        <v>0</v>
      </c>
      <c r="I645" s="6">
        <v>1</v>
      </c>
      <c r="J645" s="6">
        <v>0.3</v>
      </c>
      <c r="K645" s="6">
        <v>0.31819999999999998</v>
      </c>
      <c r="L645" s="6">
        <v>0.52</v>
      </c>
      <c r="M645" s="6">
        <v>0.1045</v>
      </c>
      <c r="N645" s="6">
        <v>10</v>
      </c>
      <c r="O645" s="6">
        <v>87</v>
      </c>
      <c r="P645" s="6">
        <v>97</v>
      </c>
      <c r="Q645" t="s">
        <v>25</v>
      </c>
      <c r="R645" t="s">
        <v>124</v>
      </c>
      <c r="S645" s="33" t="str">
        <f t="shared" si="50"/>
        <v>Normal</v>
      </c>
      <c r="T645" s="33" t="str">
        <f t="shared" si="51"/>
        <v>Medium</v>
      </c>
      <c r="U645" s="33" t="str">
        <f t="shared" si="52"/>
        <v>Afternoon</v>
      </c>
      <c r="V645" s="33" t="str">
        <f t="shared" si="53"/>
        <v>Mild (30-40%)</v>
      </c>
      <c r="W645" s="33" t="str">
        <f t="shared" si="54"/>
        <v>Normal</v>
      </c>
    </row>
    <row r="646" spans="1:23" ht="17.25" thickBot="1">
      <c r="A646" s="112">
        <v>654</v>
      </c>
      <c r="B646" s="7">
        <v>40573</v>
      </c>
      <c r="C646" s="6">
        <v>1</v>
      </c>
      <c r="D646" s="6">
        <v>0</v>
      </c>
      <c r="E646" s="6">
        <v>1</v>
      </c>
      <c r="F646" s="6">
        <v>13</v>
      </c>
      <c r="G646" s="9" t="b">
        <v>0</v>
      </c>
      <c r="H646" s="6">
        <v>0</v>
      </c>
      <c r="I646" s="6">
        <v>1</v>
      </c>
      <c r="J646" s="6">
        <v>0.28000000000000003</v>
      </c>
      <c r="K646" s="6">
        <v>0.28789999999999999</v>
      </c>
      <c r="L646" s="6">
        <v>0.61</v>
      </c>
      <c r="M646" s="6">
        <v>0.1045</v>
      </c>
      <c r="N646" s="6">
        <v>13</v>
      </c>
      <c r="O646" s="6">
        <v>71</v>
      </c>
      <c r="P646" s="6">
        <v>84</v>
      </c>
      <c r="Q646" t="s">
        <v>25</v>
      </c>
      <c r="R646" t="s">
        <v>124</v>
      </c>
      <c r="S646" s="33" t="str">
        <f t="shared" si="50"/>
        <v>Normal</v>
      </c>
      <c r="T646" s="33" t="str">
        <f t="shared" si="51"/>
        <v>Medium</v>
      </c>
      <c r="U646" s="33" t="str">
        <f t="shared" si="52"/>
        <v>Afternoon</v>
      </c>
      <c r="V646" s="33" t="str">
        <f t="shared" si="53"/>
        <v>Cold (20-30%)</v>
      </c>
      <c r="W646" s="33" t="str">
        <f t="shared" si="54"/>
        <v>Normal</v>
      </c>
    </row>
    <row r="647" spans="1:23" ht="17.25" thickBot="1">
      <c r="A647" s="112">
        <v>655</v>
      </c>
      <c r="B647" s="7">
        <v>40573</v>
      </c>
      <c r="C647" s="6">
        <v>1</v>
      </c>
      <c r="D647" s="6">
        <v>0</v>
      </c>
      <c r="E647" s="6">
        <v>1</v>
      </c>
      <c r="F647" s="6">
        <v>14</v>
      </c>
      <c r="G647" s="9" t="b">
        <v>0</v>
      </c>
      <c r="H647" s="6">
        <v>0</v>
      </c>
      <c r="I647" s="6">
        <v>1</v>
      </c>
      <c r="J647" s="6">
        <v>0.28000000000000003</v>
      </c>
      <c r="K647" s="6">
        <v>0.30299999999999999</v>
      </c>
      <c r="L647" s="6">
        <v>0.61</v>
      </c>
      <c r="M647" s="6">
        <v>8.9599999999999999E-2</v>
      </c>
      <c r="N647" s="6">
        <v>18</v>
      </c>
      <c r="O647" s="6">
        <v>104</v>
      </c>
      <c r="P647" s="6">
        <v>122</v>
      </c>
      <c r="Q647" t="s">
        <v>25</v>
      </c>
      <c r="R647" t="s">
        <v>124</v>
      </c>
      <c r="S647" s="33" t="str">
        <f t="shared" si="50"/>
        <v>Normal</v>
      </c>
      <c r="T647" s="33" t="str">
        <f t="shared" si="51"/>
        <v>Medium</v>
      </c>
      <c r="U647" s="33" t="str">
        <f t="shared" si="52"/>
        <v>Afternoon</v>
      </c>
      <c r="V647" s="33" t="str">
        <f t="shared" si="53"/>
        <v>Cold (20-30%)</v>
      </c>
      <c r="W647" s="33" t="str">
        <f t="shared" si="54"/>
        <v>Normal</v>
      </c>
    </row>
    <row r="648" spans="1:23" ht="17.25" thickBot="1">
      <c r="A648" s="112">
        <v>656</v>
      </c>
      <c r="B648" s="7">
        <v>40573</v>
      </c>
      <c r="C648" s="6">
        <v>1</v>
      </c>
      <c r="D648" s="6">
        <v>0</v>
      </c>
      <c r="E648" s="6">
        <v>1</v>
      </c>
      <c r="F648" s="6">
        <v>15</v>
      </c>
      <c r="G648" s="9" t="b">
        <v>0</v>
      </c>
      <c r="H648" s="6">
        <v>0</v>
      </c>
      <c r="I648" s="6">
        <v>1</v>
      </c>
      <c r="J648" s="6">
        <v>0.3</v>
      </c>
      <c r="K648" s="6">
        <v>0.33329999999999999</v>
      </c>
      <c r="L648" s="6">
        <v>0.56000000000000005</v>
      </c>
      <c r="M648" s="6">
        <v>0</v>
      </c>
      <c r="N648" s="6">
        <v>14</v>
      </c>
      <c r="O648" s="6">
        <v>95</v>
      </c>
      <c r="P648" s="6">
        <v>109</v>
      </c>
      <c r="Q648" t="s">
        <v>25</v>
      </c>
      <c r="R648" t="s">
        <v>124</v>
      </c>
      <c r="S648" s="33" t="str">
        <f t="shared" si="50"/>
        <v>Normal</v>
      </c>
      <c r="T648" s="33" t="str">
        <f t="shared" si="51"/>
        <v>Medium</v>
      </c>
      <c r="U648" s="33" t="str">
        <f t="shared" si="52"/>
        <v>Afternoon</v>
      </c>
      <c r="V648" s="33" t="str">
        <f t="shared" si="53"/>
        <v>Mild (30-40%)</v>
      </c>
      <c r="W648" s="33" t="str">
        <f t="shared" si="54"/>
        <v>Normal</v>
      </c>
    </row>
    <row r="649" spans="1:23" ht="17.25" thickBot="1">
      <c r="A649" s="112">
        <v>657</v>
      </c>
      <c r="B649" s="7">
        <v>40573</v>
      </c>
      <c r="C649" s="6">
        <v>1</v>
      </c>
      <c r="D649" s="6">
        <v>0</v>
      </c>
      <c r="E649" s="6">
        <v>1</v>
      </c>
      <c r="F649" s="6">
        <v>16</v>
      </c>
      <c r="G649" s="9" t="b">
        <v>0</v>
      </c>
      <c r="H649" s="6">
        <v>0</v>
      </c>
      <c r="I649" s="6">
        <v>1</v>
      </c>
      <c r="J649" s="6">
        <v>0.3</v>
      </c>
      <c r="K649" s="6">
        <v>0.33329999999999999</v>
      </c>
      <c r="L649" s="6">
        <v>0.56000000000000005</v>
      </c>
      <c r="M649" s="6">
        <v>0</v>
      </c>
      <c r="N649" s="6">
        <v>19</v>
      </c>
      <c r="O649" s="6">
        <v>104</v>
      </c>
      <c r="P649" s="6">
        <v>123</v>
      </c>
      <c r="Q649" t="s">
        <v>25</v>
      </c>
      <c r="R649" t="s">
        <v>124</v>
      </c>
      <c r="S649" s="33" t="str">
        <f t="shared" si="50"/>
        <v>Normal</v>
      </c>
      <c r="T649" s="33" t="str">
        <f t="shared" si="51"/>
        <v>Medium</v>
      </c>
      <c r="U649" s="33" t="str">
        <f t="shared" si="52"/>
        <v>Afternoon</v>
      </c>
      <c r="V649" s="33" t="str">
        <f t="shared" si="53"/>
        <v>Mild (30-40%)</v>
      </c>
      <c r="W649" s="33" t="str">
        <f t="shared" si="54"/>
        <v>Normal</v>
      </c>
    </row>
    <row r="650" spans="1:23" ht="17.25" thickBot="1">
      <c r="A650" s="112">
        <v>658</v>
      </c>
      <c r="B650" s="7">
        <v>40573</v>
      </c>
      <c r="C650" s="6">
        <v>1</v>
      </c>
      <c r="D650" s="6">
        <v>0</v>
      </c>
      <c r="E650" s="6">
        <v>1</v>
      </c>
      <c r="F650" s="6">
        <v>17</v>
      </c>
      <c r="G650" s="9" t="b">
        <v>0</v>
      </c>
      <c r="H650" s="6">
        <v>0</v>
      </c>
      <c r="I650" s="6">
        <v>1</v>
      </c>
      <c r="J650" s="6">
        <v>0.3</v>
      </c>
      <c r="K650" s="6">
        <v>0.28789999999999999</v>
      </c>
      <c r="L650" s="6">
        <v>0.56000000000000005</v>
      </c>
      <c r="M650" s="6">
        <v>0.19400000000000001</v>
      </c>
      <c r="N650" s="6">
        <v>6</v>
      </c>
      <c r="O650" s="6">
        <v>71</v>
      </c>
      <c r="P650" s="6">
        <v>77</v>
      </c>
      <c r="Q650" t="s">
        <v>25</v>
      </c>
      <c r="R650" t="s">
        <v>124</v>
      </c>
      <c r="S650" s="33" t="str">
        <f t="shared" si="50"/>
        <v>Rush Hour</v>
      </c>
      <c r="T650" s="33" t="str">
        <f t="shared" si="51"/>
        <v>Medium</v>
      </c>
      <c r="U650" s="33" t="str">
        <f t="shared" si="52"/>
        <v>Afternoon</v>
      </c>
      <c r="V650" s="33" t="str">
        <f t="shared" si="53"/>
        <v>Mild (30-40%)</v>
      </c>
      <c r="W650" s="33" t="str">
        <f t="shared" si="54"/>
        <v>Normal</v>
      </c>
    </row>
    <row r="651" spans="1:23" ht="17.25" thickBot="1">
      <c r="A651" s="112">
        <v>659</v>
      </c>
      <c r="B651" s="7">
        <v>40573</v>
      </c>
      <c r="C651" s="6">
        <v>1</v>
      </c>
      <c r="D651" s="6">
        <v>0</v>
      </c>
      <c r="E651" s="6">
        <v>1</v>
      </c>
      <c r="F651" s="6">
        <v>18</v>
      </c>
      <c r="G651" s="9" t="b">
        <v>0</v>
      </c>
      <c r="H651" s="6">
        <v>0</v>
      </c>
      <c r="I651" s="6">
        <v>1</v>
      </c>
      <c r="J651" s="6">
        <v>0.26</v>
      </c>
      <c r="K651" s="6">
        <v>0.2576</v>
      </c>
      <c r="L651" s="6">
        <v>0.65</v>
      </c>
      <c r="M651" s="6">
        <v>0.16420000000000001</v>
      </c>
      <c r="N651" s="6">
        <v>8</v>
      </c>
      <c r="O651" s="6">
        <v>57</v>
      </c>
      <c r="P651" s="6">
        <v>65</v>
      </c>
      <c r="Q651" t="s">
        <v>25</v>
      </c>
      <c r="R651" t="s">
        <v>124</v>
      </c>
      <c r="S651" s="33" t="str">
        <f t="shared" si="50"/>
        <v>Rush Hour</v>
      </c>
      <c r="T651" s="33" t="str">
        <f t="shared" si="51"/>
        <v>Medium</v>
      </c>
      <c r="U651" s="33" t="str">
        <f t="shared" si="52"/>
        <v>Evening</v>
      </c>
      <c r="V651" s="33" t="str">
        <f t="shared" si="53"/>
        <v>Cold (20-30%)</v>
      </c>
      <c r="W651" s="33" t="str">
        <f t="shared" si="54"/>
        <v>Normal</v>
      </c>
    </row>
    <row r="652" spans="1:23" ht="17.25" thickBot="1">
      <c r="A652" s="112">
        <v>660</v>
      </c>
      <c r="B652" s="7">
        <v>40573</v>
      </c>
      <c r="C652" s="6">
        <v>1</v>
      </c>
      <c r="D652" s="6">
        <v>0</v>
      </c>
      <c r="E652" s="6">
        <v>1</v>
      </c>
      <c r="F652" s="6">
        <v>19</v>
      </c>
      <c r="G652" s="9" t="b">
        <v>0</v>
      </c>
      <c r="H652" s="6">
        <v>0</v>
      </c>
      <c r="I652" s="6">
        <v>1</v>
      </c>
      <c r="J652" s="6">
        <v>0.26</v>
      </c>
      <c r="K652" s="6">
        <v>0.2576</v>
      </c>
      <c r="L652" s="6">
        <v>0.65</v>
      </c>
      <c r="M652" s="6">
        <v>0.19400000000000001</v>
      </c>
      <c r="N652" s="6">
        <v>9</v>
      </c>
      <c r="O652" s="6">
        <v>46</v>
      </c>
      <c r="P652" s="6">
        <v>55</v>
      </c>
      <c r="Q652" t="s">
        <v>25</v>
      </c>
      <c r="R652" t="s">
        <v>124</v>
      </c>
      <c r="S652" s="33" t="str">
        <f t="shared" si="50"/>
        <v>Rush Hour</v>
      </c>
      <c r="T652" s="33" t="str">
        <f t="shared" si="51"/>
        <v>Medium</v>
      </c>
      <c r="U652" s="33" t="str">
        <f t="shared" si="52"/>
        <v>Evening</v>
      </c>
      <c r="V652" s="33" t="str">
        <f t="shared" si="53"/>
        <v>Cold (20-30%)</v>
      </c>
      <c r="W652" s="33" t="str">
        <f t="shared" si="54"/>
        <v>Normal</v>
      </c>
    </row>
    <row r="653" spans="1:23" ht="17.25" thickBot="1">
      <c r="A653" s="112">
        <v>661</v>
      </c>
      <c r="B653" s="7">
        <v>40573</v>
      </c>
      <c r="C653" s="6">
        <v>1</v>
      </c>
      <c r="D653" s="6">
        <v>0</v>
      </c>
      <c r="E653" s="6">
        <v>1</v>
      </c>
      <c r="F653" s="6">
        <v>20</v>
      </c>
      <c r="G653" s="9" t="b">
        <v>0</v>
      </c>
      <c r="H653" s="6">
        <v>0</v>
      </c>
      <c r="I653" s="6">
        <v>2</v>
      </c>
      <c r="J653" s="6">
        <v>0.26</v>
      </c>
      <c r="K653" s="6">
        <v>0.2727</v>
      </c>
      <c r="L653" s="6">
        <v>0.65</v>
      </c>
      <c r="M653" s="6">
        <v>0.1045</v>
      </c>
      <c r="N653" s="6">
        <v>3</v>
      </c>
      <c r="O653" s="6">
        <v>30</v>
      </c>
      <c r="P653" s="6">
        <v>33</v>
      </c>
      <c r="Q653" t="s">
        <v>25</v>
      </c>
      <c r="R653" t="s">
        <v>125</v>
      </c>
      <c r="S653" s="33" t="str">
        <f t="shared" si="50"/>
        <v>Normal</v>
      </c>
      <c r="T653" s="33" t="str">
        <f t="shared" si="51"/>
        <v>Low</v>
      </c>
      <c r="U653" s="33" t="str">
        <f t="shared" si="52"/>
        <v>Evening</v>
      </c>
      <c r="V653" s="33" t="str">
        <f t="shared" si="53"/>
        <v>Cold (20-30%)</v>
      </c>
      <c r="W653" s="33" t="str">
        <f t="shared" si="54"/>
        <v>Normal</v>
      </c>
    </row>
    <row r="654" spans="1:23" ht="17.25" thickBot="1">
      <c r="A654" s="112">
        <v>662</v>
      </c>
      <c r="B654" s="7">
        <v>40573</v>
      </c>
      <c r="C654" s="6">
        <v>1</v>
      </c>
      <c r="D654" s="6">
        <v>0</v>
      </c>
      <c r="E654" s="6">
        <v>1</v>
      </c>
      <c r="F654" s="6">
        <v>21</v>
      </c>
      <c r="G654" s="9" t="b">
        <v>0</v>
      </c>
      <c r="H654" s="6">
        <v>0</v>
      </c>
      <c r="I654" s="6">
        <v>2</v>
      </c>
      <c r="J654" s="6">
        <v>0.24</v>
      </c>
      <c r="K654" s="6">
        <v>0.2424</v>
      </c>
      <c r="L654" s="6">
        <v>0.7</v>
      </c>
      <c r="M654" s="6">
        <v>0.16420000000000001</v>
      </c>
      <c r="N654" s="6">
        <v>3</v>
      </c>
      <c r="O654" s="6">
        <v>25</v>
      </c>
      <c r="P654" s="6">
        <v>28</v>
      </c>
      <c r="Q654" t="s">
        <v>25</v>
      </c>
      <c r="R654" t="s">
        <v>125</v>
      </c>
      <c r="S654" s="33" t="str">
        <f t="shared" si="50"/>
        <v>Normal</v>
      </c>
      <c r="T654" s="33" t="str">
        <f t="shared" si="51"/>
        <v>Low</v>
      </c>
      <c r="U654" s="33" t="str">
        <f t="shared" si="52"/>
        <v>Evening</v>
      </c>
      <c r="V654" s="33" t="str">
        <f t="shared" si="53"/>
        <v>Cold (20-30%)</v>
      </c>
      <c r="W654" s="33" t="str">
        <f t="shared" si="54"/>
        <v>Normal</v>
      </c>
    </row>
    <row r="655" spans="1:23" ht="17.25" thickBot="1">
      <c r="A655" s="112">
        <v>663</v>
      </c>
      <c r="B655" s="7">
        <v>40573</v>
      </c>
      <c r="C655" s="6">
        <v>1</v>
      </c>
      <c r="D655" s="6">
        <v>0</v>
      </c>
      <c r="E655" s="6">
        <v>1</v>
      </c>
      <c r="F655" s="6">
        <v>22</v>
      </c>
      <c r="G655" s="9" t="b">
        <v>0</v>
      </c>
      <c r="H655" s="6">
        <v>0</v>
      </c>
      <c r="I655" s="6">
        <v>2</v>
      </c>
      <c r="J655" s="6">
        <v>0.24</v>
      </c>
      <c r="K655" s="6">
        <v>0.2273</v>
      </c>
      <c r="L655" s="6">
        <v>0.7</v>
      </c>
      <c r="M655" s="6">
        <v>0.19400000000000001</v>
      </c>
      <c r="N655" s="6">
        <v>2</v>
      </c>
      <c r="O655" s="6">
        <v>19</v>
      </c>
      <c r="P655" s="6">
        <v>21</v>
      </c>
      <c r="Q655" t="s">
        <v>25</v>
      </c>
      <c r="R655" t="s">
        <v>125</v>
      </c>
      <c r="S655" s="33" t="str">
        <f t="shared" si="50"/>
        <v>Normal</v>
      </c>
      <c r="T655" s="33" t="str">
        <f t="shared" si="51"/>
        <v>Low</v>
      </c>
      <c r="U655" s="33" t="str">
        <f t="shared" si="52"/>
        <v>Evening</v>
      </c>
      <c r="V655" s="33" t="str">
        <f t="shared" si="53"/>
        <v>Cold (20-30%)</v>
      </c>
      <c r="W655" s="33" t="str">
        <f t="shared" si="54"/>
        <v>Normal</v>
      </c>
    </row>
    <row r="656" spans="1:23" ht="17.25" thickBot="1">
      <c r="A656" s="112">
        <v>664</v>
      </c>
      <c r="B656" s="7">
        <v>40573</v>
      </c>
      <c r="C656" s="6">
        <v>1</v>
      </c>
      <c r="D656" s="6">
        <v>0</v>
      </c>
      <c r="E656" s="6">
        <v>1</v>
      </c>
      <c r="F656" s="6">
        <v>23</v>
      </c>
      <c r="G656" s="9" t="b">
        <v>0</v>
      </c>
      <c r="H656" s="6">
        <v>0</v>
      </c>
      <c r="I656" s="6">
        <v>2</v>
      </c>
      <c r="J656" s="6">
        <v>0.24</v>
      </c>
      <c r="K656" s="6">
        <v>0.21210000000000001</v>
      </c>
      <c r="L656" s="6">
        <v>0.65</v>
      </c>
      <c r="M656" s="6">
        <v>0.28360000000000002</v>
      </c>
      <c r="N656" s="6">
        <v>5</v>
      </c>
      <c r="O656" s="6">
        <v>16</v>
      </c>
      <c r="P656" s="6">
        <v>21</v>
      </c>
      <c r="Q656" t="s">
        <v>25</v>
      </c>
      <c r="R656" t="s">
        <v>125</v>
      </c>
      <c r="S656" s="33" t="str">
        <f t="shared" si="50"/>
        <v>Normal</v>
      </c>
      <c r="T656" s="33" t="str">
        <f t="shared" si="51"/>
        <v>Low</v>
      </c>
      <c r="U656" s="33" t="str">
        <f t="shared" si="52"/>
        <v>Evening</v>
      </c>
      <c r="V656" s="33" t="str">
        <f t="shared" si="53"/>
        <v>Cold (20-30%)</v>
      </c>
      <c r="W656" s="33" t="str">
        <f t="shared" si="54"/>
        <v>Normal</v>
      </c>
    </row>
    <row r="657" spans="1:23" ht="17.25" thickBot="1">
      <c r="A657" s="112">
        <v>665</v>
      </c>
      <c r="B657" s="7">
        <v>40574</v>
      </c>
      <c r="C657" s="6">
        <v>1</v>
      </c>
      <c r="D657" s="6">
        <v>0</v>
      </c>
      <c r="E657" s="6">
        <v>1</v>
      </c>
      <c r="F657" s="6">
        <v>0</v>
      </c>
      <c r="G657" s="9" t="b">
        <v>0</v>
      </c>
      <c r="H657" s="6">
        <v>1</v>
      </c>
      <c r="I657" s="6">
        <v>2</v>
      </c>
      <c r="J657" s="6">
        <v>0.24</v>
      </c>
      <c r="K657" s="6">
        <v>0.2273</v>
      </c>
      <c r="L657" s="6">
        <v>0.65</v>
      </c>
      <c r="M657" s="6">
        <v>0.22389999999999999</v>
      </c>
      <c r="N657" s="6">
        <v>1</v>
      </c>
      <c r="O657" s="6">
        <v>6</v>
      </c>
      <c r="P657" s="6">
        <v>7</v>
      </c>
      <c r="Q657" t="s">
        <v>26</v>
      </c>
      <c r="R657" t="s">
        <v>125</v>
      </c>
      <c r="S657" s="33" t="str">
        <f t="shared" si="50"/>
        <v>Normal</v>
      </c>
      <c r="T657" s="33" t="str">
        <f t="shared" si="51"/>
        <v>Low</v>
      </c>
      <c r="U657" s="33" t="str">
        <f t="shared" si="52"/>
        <v>Night</v>
      </c>
      <c r="V657" s="33" t="str">
        <f t="shared" si="53"/>
        <v>Cold (20-30%)</v>
      </c>
      <c r="W657" s="33" t="str">
        <f t="shared" si="54"/>
        <v>Normal</v>
      </c>
    </row>
    <row r="658" spans="1:23" ht="17.25" thickBot="1">
      <c r="A658" s="112">
        <v>666</v>
      </c>
      <c r="B658" s="7">
        <v>40574</v>
      </c>
      <c r="C658" s="6">
        <v>1</v>
      </c>
      <c r="D658" s="6">
        <v>0</v>
      </c>
      <c r="E658" s="6">
        <v>1</v>
      </c>
      <c r="F658" s="6">
        <v>1</v>
      </c>
      <c r="G658" s="9" t="b">
        <v>0</v>
      </c>
      <c r="H658" s="6">
        <v>1</v>
      </c>
      <c r="I658" s="6">
        <v>1</v>
      </c>
      <c r="J658" s="6">
        <v>0.22</v>
      </c>
      <c r="K658" s="6">
        <v>0.21210000000000001</v>
      </c>
      <c r="L658" s="6">
        <v>0.64</v>
      </c>
      <c r="M658" s="6">
        <v>0.25369999999999998</v>
      </c>
      <c r="N658" s="6">
        <v>2</v>
      </c>
      <c r="O658" s="6">
        <v>5</v>
      </c>
      <c r="P658" s="6">
        <v>7</v>
      </c>
      <c r="Q658" t="s">
        <v>26</v>
      </c>
      <c r="R658" t="s">
        <v>124</v>
      </c>
      <c r="S658" s="33" t="str">
        <f t="shared" si="50"/>
        <v>Normal</v>
      </c>
      <c r="T658" s="33" t="str">
        <f t="shared" si="51"/>
        <v>Low</v>
      </c>
      <c r="U658" s="33" t="str">
        <f t="shared" si="52"/>
        <v>Night</v>
      </c>
      <c r="V658" s="33" t="str">
        <f t="shared" si="53"/>
        <v>Cold (20-30%)</v>
      </c>
      <c r="W658" s="33" t="str">
        <f t="shared" si="54"/>
        <v>Normal</v>
      </c>
    </row>
    <row r="659" spans="1:23" ht="17.25" thickBot="1">
      <c r="A659" s="112">
        <v>667</v>
      </c>
      <c r="B659" s="7">
        <v>40574</v>
      </c>
      <c r="C659" s="6">
        <v>1</v>
      </c>
      <c r="D659" s="6">
        <v>0</v>
      </c>
      <c r="E659" s="6">
        <v>1</v>
      </c>
      <c r="F659" s="6">
        <v>2</v>
      </c>
      <c r="G659" s="9" t="b">
        <v>0</v>
      </c>
      <c r="H659" s="6">
        <v>1</v>
      </c>
      <c r="I659" s="6">
        <v>1</v>
      </c>
      <c r="J659" s="6">
        <v>0.22</v>
      </c>
      <c r="K659" s="6">
        <v>0.2273</v>
      </c>
      <c r="L659" s="6">
        <v>0.64</v>
      </c>
      <c r="M659" s="6">
        <v>0.19400000000000001</v>
      </c>
      <c r="N659" s="6">
        <v>0</v>
      </c>
      <c r="O659" s="6">
        <v>1</v>
      </c>
      <c r="P659" s="6">
        <v>1</v>
      </c>
      <c r="Q659" t="s">
        <v>26</v>
      </c>
      <c r="R659" t="s">
        <v>124</v>
      </c>
      <c r="S659" s="33" t="str">
        <f t="shared" si="50"/>
        <v>Normal</v>
      </c>
      <c r="T659" s="33" t="str">
        <f t="shared" si="51"/>
        <v>Low</v>
      </c>
      <c r="U659" s="33" t="str">
        <f t="shared" si="52"/>
        <v>Night</v>
      </c>
      <c r="V659" s="33" t="str">
        <f t="shared" si="53"/>
        <v>Cold (20-30%)</v>
      </c>
      <c r="W659" s="33" t="str">
        <f t="shared" si="54"/>
        <v>Normal</v>
      </c>
    </row>
    <row r="660" spans="1:23" ht="17.25" thickBot="1">
      <c r="A660" s="112">
        <v>668</v>
      </c>
      <c r="B660" s="7">
        <v>40574</v>
      </c>
      <c r="C660" s="6">
        <v>1</v>
      </c>
      <c r="D660" s="6">
        <v>0</v>
      </c>
      <c r="E660" s="6">
        <v>1</v>
      </c>
      <c r="F660" s="6">
        <v>3</v>
      </c>
      <c r="G660" s="9" t="b">
        <v>0</v>
      </c>
      <c r="H660" s="6">
        <v>1</v>
      </c>
      <c r="I660" s="6">
        <v>1</v>
      </c>
      <c r="J660" s="6">
        <v>0.22</v>
      </c>
      <c r="K660" s="6">
        <v>0.2273</v>
      </c>
      <c r="L660" s="6">
        <v>0.64</v>
      </c>
      <c r="M660" s="6">
        <v>0.19400000000000001</v>
      </c>
      <c r="N660" s="6">
        <v>0</v>
      </c>
      <c r="O660" s="6">
        <v>2</v>
      </c>
      <c r="P660" s="6">
        <v>2</v>
      </c>
      <c r="Q660" t="s">
        <v>26</v>
      </c>
      <c r="R660" t="s">
        <v>124</v>
      </c>
      <c r="S660" s="33" t="str">
        <f t="shared" si="50"/>
        <v>Normal</v>
      </c>
      <c r="T660" s="33" t="str">
        <f t="shared" si="51"/>
        <v>Low</v>
      </c>
      <c r="U660" s="33" t="str">
        <f t="shared" si="52"/>
        <v>Night</v>
      </c>
      <c r="V660" s="33" t="str">
        <f t="shared" si="53"/>
        <v>Cold (20-30%)</v>
      </c>
      <c r="W660" s="33" t="str">
        <f t="shared" si="54"/>
        <v>Normal</v>
      </c>
    </row>
    <row r="661" spans="1:23" ht="17.25" thickBot="1">
      <c r="A661" s="112">
        <v>669</v>
      </c>
      <c r="B661" s="7">
        <v>40574</v>
      </c>
      <c r="C661" s="6">
        <v>1</v>
      </c>
      <c r="D661" s="6">
        <v>0</v>
      </c>
      <c r="E661" s="6">
        <v>1</v>
      </c>
      <c r="F661" s="6">
        <v>4</v>
      </c>
      <c r="G661" s="9" t="b">
        <v>0</v>
      </c>
      <c r="H661" s="6">
        <v>1</v>
      </c>
      <c r="I661" s="6">
        <v>1</v>
      </c>
      <c r="J661" s="6">
        <v>0.2</v>
      </c>
      <c r="K661" s="6">
        <v>0.19700000000000001</v>
      </c>
      <c r="L661" s="6">
        <v>0.59</v>
      </c>
      <c r="M661" s="6">
        <v>0.22389999999999999</v>
      </c>
      <c r="N661" s="6">
        <v>0</v>
      </c>
      <c r="O661" s="6">
        <v>2</v>
      </c>
      <c r="P661" s="6">
        <v>2</v>
      </c>
      <c r="Q661" t="s">
        <v>26</v>
      </c>
      <c r="R661" t="s">
        <v>124</v>
      </c>
      <c r="S661" s="33" t="str">
        <f t="shared" si="50"/>
        <v>Normal</v>
      </c>
      <c r="T661" s="33" t="str">
        <f t="shared" si="51"/>
        <v>Low</v>
      </c>
      <c r="U661" s="33" t="str">
        <f t="shared" si="52"/>
        <v>Night</v>
      </c>
      <c r="V661" s="33" t="str">
        <f t="shared" si="53"/>
        <v>Cold (20-30%)</v>
      </c>
      <c r="W661" s="33" t="str">
        <f t="shared" si="54"/>
        <v>Normal</v>
      </c>
    </row>
    <row r="662" spans="1:23" ht="17.25" thickBot="1">
      <c r="A662" s="112">
        <v>670</v>
      </c>
      <c r="B662" s="7">
        <v>40574</v>
      </c>
      <c r="C662" s="6">
        <v>1</v>
      </c>
      <c r="D662" s="6">
        <v>0</v>
      </c>
      <c r="E662" s="6">
        <v>1</v>
      </c>
      <c r="F662" s="6">
        <v>5</v>
      </c>
      <c r="G662" s="9" t="b">
        <v>0</v>
      </c>
      <c r="H662" s="6">
        <v>1</v>
      </c>
      <c r="I662" s="6">
        <v>1</v>
      </c>
      <c r="J662" s="6">
        <v>0.18</v>
      </c>
      <c r="K662" s="6">
        <v>0.16669999999999999</v>
      </c>
      <c r="L662" s="6">
        <v>0.64</v>
      </c>
      <c r="M662" s="6">
        <v>0.28360000000000002</v>
      </c>
      <c r="N662" s="6">
        <v>0</v>
      </c>
      <c r="O662" s="6">
        <v>8</v>
      </c>
      <c r="P662" s="6">
        <v>8</v>
      </c>
      <c r="Q662" t="s">
        <v>26</v>
      </c>
      <c r="R662" t="s">
        <v>124</v>
      </c>
      <c r="S662" s="33" t="str">
        <f t="shared" si="50"/>
        <v>Normal</v>
      </c>
      <c r="T662" s="33" t="str">
        <f t="shared" si="51"/>
        <v>Low</v>
      </c>
      <c r="U662" s="33" t="str">
        <f t="shared" si="52"/>
        <v>Night</v>
      </c>
      <c r="V662" s="33" t="str">
        <f t="shared" si="53"/>
        <v>Very Cold (10-20%)</v>
      </c>
      <c r="W662" s="33" t="str">
        <f t="shared" si="54"/>
        <v>Normal</v>
      </c>
    </row>
    <row r="663" spans="1:23" ht="17.25" thickBot="1">
      <c r="A663" s="112">
        <v>671</v>
      </c>
      <c r="B663" s="7">
        <v>40574</v>
      </c>
      <c r="C663" s="6">
        <v>1</v>
      </c>
      <c r="D663" s="6">
        <v>0</v>
      </c>
      <c r="E663" s="6">
        <v>1</v>
      </c>
      <c r="F663" s="6">
        <v>6</v>
      </c>
      <c r="G663" s="9" t="b">
        <v>0</v>
      </c>
      <c r="H663" s="6">
        <v>1</v>
      </c>
      <c r="I663" s="6">
        <v>1</v>
      </c>
      <c r="J663" s="6">
        <v>0.16</v>
      </c>
      <c r="K663" s="6">
        <v>0.13639999999999999</v>
      </c>
      <c r="L663" s="6">
        <v>0.69</v>
      </c>
      <c r="M663" s="6">
        <v>0.32840000000000003</v>
      </c>
      <c r="N663" s="6">
        <v>0</v>
      </c>
      <c r="O663" s="6">
        <v>37</v>
      </c>
      <c r="P663" s="6">
        <v>37</v>
      </c>
      <c r="Q663" t="s">
        <v>26</v>
      </c>
      <c r="R663" t="s">
        <v>124</v>
      </c>
      <c r="S663" s="33" t="str">
        <f t="shared" si="50"/>
        <v>Normal</v>
      </c>
      <c r="T663" s="33" t="str">
        <f t="shared" si="51"/>
        <v>Low</v>
      </c>
      <c r="U663" s="33" t="str">
        <f t="shared" si="52"/>
        <v>Morning</v>
      </c>
      <c r="V663" s="33" t="str">
        <f t="shared" si="53"/>
        <v>Very Cold (10-20%)</v>
      </c>
      <c r="W663" s="33" t="str">
        <f t="shared" si="54"/>
        <v>Normal</v>
      </c>
    </row>
    <row r="664" spans="1:23" ht="17.25" thickBot="1">
      <c r="A664" s="112">
        <v>672</v>
      </c>
      <c r="B664" s="7">
        <v>40574</v>
      </c>
      <c r="C664" s="6">
        <v>1</v>
      </c>
      <c r="D664" s="6">
        <v>0</v>
      </c>
      <c r="E664" s="6">
        <v>1</v>
      </c>
      <c r="F664" s="6">
        <v>7</v>
      </c>
      <c r="G664" s="9" t="b">
        <v>0</v>
      </c>
      <c r="H664" s="6">
        <v>1</v>
      </c>
      <c r="I664" s="6">
        <v>2</v>
      </c>
      <c r="J664" s="6">
        <v>0.16</v>
      </c>
      <c r="K664" s="6">
        <v>0.13639999999999999</v>
      </c>
      <c r="L664" s="6">
        <v>0.64</v>
      </c>
      <c r="M664" s="6">
        <v>0.28360000000000002</v>
      </c>
      <c r="N664" s="6">
        <v>1</v>
      </c>
      <c r="O664" s="6">
        <v>71</v>
      </c>
      <c r="P664" s="6">
        <v>72</v>
      </c>
      <c r="Q664" t="s">
        <v>26</v>
      </c>
      <c r="R664" t="s">
        <v>125</v>
      </c>
      <c r="S664" s="33" t="str">
        <f t="shared" si="50"/>
        <v>Rush Hour</v>
      </c>
      <c r="T664" s="33" t="str">
        <f t="shared" si="51"/>
        <v>Medium</v>
      </c>
      <c r="U664" s="33" t="str">
        <f t="shared" si="52"/>
        <v>Morning</v>
      </c>
      <c r="V664" s="33" t="str">
        <f t="shared" si="53"/>
        <v>Very Cold (10-20%)</v>
      </c>
      <c r="W664" s="33" t="str">
        <f t="shared" si="54"/>
        <v>Normal</v>
      </c>
    </row>
    <row r="665" spans="1:23" ht="17.25" thickBot="1">
      <c r="A665" s="112">
        <v>673</v>
      </c>
      <c r="B665" s="7">
        <v>40574</v>
      </c>
      <c r="C665" s="6">
        <v>1</v>
      </c>
      <c r="D665" s="6">
        <v>0</v>
      </c>
      <c r="E665" s="6">
        <v>1</v>
      </c>
      <c r="F665" s="6">
        <v>8</v>
      </c>
      <c r="G665" s="9" t="b">
        <v>0</v>
      </c>
      <c r="H665" s="6">
        <v>1</v>
      </c>
      <c r="I665" s="6">
        <v>2</v>
      </c>
      <c r="J665" s="6">
        <v>0.16</v>
      </c>
      <c r="K665" s="6">
        <v>0.13639999999999999</v>
      </c>
      <c r="L665" s="6">
        <v>0.59</v>
      </c>
      <c r="M665" s="6">
        <v>0.28360000000000002</v>
      </c>
      <c r="N665" s="6">
        <v>3</v>
      </c>
      <c r="O665" s="6">
        <v>182</v>
      </c>
      <c r="P665" s="6">
        <v>185</v>
      </c>
      <c r="Q665" t="s">
        <v>26</v>
      </c>
      <c r="R665" t="s">
        <v>125</v>
      </c>
      <c r="S665" s="33" t="str">
        <f t="shared" si="50"/>
        <v>Rush Hour</v>
      </c>
      <c r="T665" s="33" t="str">
        <f t="shared" si="51"/>
        <v>High</v>
      </c>
      <c r="U665" s="33" t="str">
        <f t="shared" si="52"/>
        <v>Morning</v>
      </c>
      <c r="V665" s="33" t="str">
        <f t="shared" si="53"/>
        <v>Very Cold (10-20%)</v>
      </c>
      <c r="W665" s="33" t="str">
        <f t="shared" si="54"/>
        <v>⬆ Spike</v>
      </c>
    </row>
    <row r="666" spans="1:23" ht="17.25" thickBot="1">
      <c r="A666" s="112">
        <v>674</v>
      </c>
      <c r="B666" s="7">
        <v>40574</v>
      </c>
      <c r="C666" s="6">
        <v>1</v>
      </c>
      <c r="D666" s="6">
        <v>0</v>
      </c>
      <c r="E666" s="6">
        <v>1</v>
      </c>
      <c r="F666" s="6">
        <v>9</v>
      </c>
      <c r="G666" s="9" t="b">
        <v>0</v>
      </c>
      <c r="H666" s="6">
        <v>1</v>
      </c>
      <c r="I666" s="6">
        <v>2</v>
      </c>
      <c r="J666" s="6">
        <v>0.16</v>
      </c>
      <c r="K666" s="6">
        <v>0.13639999999999999</v>
      </c>
      <c r="L666" s="6">
        <v>0.59</v>
      </c>
      <c r="M666" s="6">
        <v>0.29849999999999999</v>
      </c>
      <c r="N666" s="6">
        <v>0</v>
      </c>
      <c r="O666" s="6">
        <v>112</v>
      </c>
      <c r="P666" s="6">
        <v>112</v>
      </c>
      <c r="Q666" t="s">
        <v>26</v>
      </c>
      <c r="R666" t="s">
        <v>125</v>
      </c>
      <c r="S666" s="33" t="str">
        <f t="shared" si="50"/>
        <v>Rush Hour</v>
      </c>
      <c r="T666" s="33" t="str">
        <f t="shared" si="51"/>
        <v>Medium</v>
      </c>
      <c r="U666" s="33" t="str">
        <f t="shared" si="52"/>
        <v>Morning</v>
      </c>
      <c r="V666" s="33" t="str">
        <f t="shared" si="53"/>
        <v>Very Cold (10-20%)</v>
      </c>
      <c r="W666" s="33" t="str">
        <f t="shared" si="54"/>
        <v>Normal</v>
      </c>
    </row>
    <row r="667" spans="1:23" ht="17.25" thickBot="1">
      <c r="A667" s="112">
        <v>675</v>
      </c>
      <c r="B667" s="7">
        <v>40574</v>
      </c>
      <c r="C667" s="6">
        <v>1</v>
      </c>
      <c r="D667" s="6">
        <v>0</v>
      </c>
      <c r="E667" s="6">
        <v>1</v>
      </c>
      <c r="F667" s="6">
        <v>10</v>
      </c>
      <c r="G667" s="9" t="b">
        <v>0</v>
      </c>
      <c r="H667" s="6">
        <v>1</v>
      </c>
      <c r="I667" s="6">
        <v>2</v>
      </c>
      <c r="J667" s="6">
        <v>0.16</v>
      </c>
      <c r="K667" s="6">
        <v>0.1515</v>
      </c>
      <c r="L667" s="6">
        <v>0.59</v>
      </c>
      <c r="M667" s="6">
        <v>0.19400000000000001</v>
      </c>
      <c r="N667" s="6">
        <v>1</v>
      </c>
      <c r="O667" s="6">
        <v>68</v>
      </c>
      <c r="P667" s="6">
        <v>69</v>
      </c>
      <c r="Q667" t="s">
        <v>26</v>
      </c>
      <c r="R667" t="s">
        <v>125</v>
      </c>
      <c r="S667" s="33" t="str">
        <f t="shared" si="50"/>
        <v>Normal</v>
      </c>
      <c r="T667" s="33" t="str">
        <f t="shared" si="51"/>
        <v>Medium</v>
      </c>
      <c r="U667" s="33" t="str">
        <f t="shared" si="52"/>
        <v>Morning</v>
      </c>
      <c r="V667" s="33" t="str">
        <f t="shared" si="53"/>
        <v>Very Cold (10-20%)</v>
      </c>
      <c r="W667" s="33" t="str">
        <f t="shared" si="54"/>
        <v>Normal</v>
      </c>
    </row>
    <row r="668" spans="1:23" ht="17.25" thickBot="1">
      <c r="A668" s="112">
        <v>676</v>
      </c>
      <c r="B668" s="7">
        <v>40574</v>
      </c>
      <c r="C668" s="6">
        <v>1</v>
      </c>
      <c r="D668" s="6">
        <v>0</v>
      </c>
      <c r="E668" s="6">
        <v>1</v>
      </c>
      <c r="F668" s="6">
        <v>11</v>
      </c>
      <c r="G668" s="9" t="b">
        <v>0</v>
      </c>
      <c r="H668" s="6">
        <v>1</v>
      </c>
      <c r="I668" s="6">
        <v>2</v>
      </c>
      <c r="J668" s="6">
        <v>0.16</v>
      </c>
      <c r="K668" s="6">
        <v>0.1515</v>
      </c>
      <c r="L668" s="6">
        <v>0.59</v>
      </c>
      <c r="M668" s="6">
        <v>0.19400000000000001</v>
      </c>
      <c r="N668" s="6">
        <v>2</v>
      </c>
      <c r="O668" s="6">
        <v>46</v>
      </c>
      <c r="P668" s="6">
        <v>48</v>
      </c>
      <c r="Q668" t="s">
        <v>26</v>
      </c>
      <c r="R668" t="s">
        <v>125</v>
      </c>
      <c r="S668" s="33" t="str">
        <f t="shared" si="50"/>
        <v>Normal</v>
      </c>
      <c r="T668" s="33" t="str">
        <f t="shared" si="51"/>
        <v>Low</v>
      </c>
      <c r="U668" s="33" t="str">
        <f t="shared" si="52"/>
        <v>Morning</v>
      </c>
      <c r="V668" s="33" t="str">
        <f t="shared" si="53"/>
        <v>Very Cold (10-20%)</v>
      </c>
      <c r="W668" s="33" t="str">
        <f t="shared" si="54"/>
        <v>Normal</v>
      </c>
    </row>
    <row r="669" spans="1:23" ht="17.25" thickBot="1">
      <c r="A669" s="112">
        <v>677</v>
      </c>
      <c r="B669" s="7">
        <v>40574</v>
      </c>
      <c r="C669" s="6">
        <v>1</v>
      </c>
      <c r="D669" s="6">
        <v>0</v>
      </c>
      <c r="E669" s="6">
        <v>1</v>
      </c>
      <c r="F669" s="6">
        <v>12</v>
      </c>
      <c r="G669" s="9" t="b">
        <v>0</v>
      </c>
      <c r="H669" s="6">
        <v>1</v>
      </c>
      <c r="I669" s="6">
        <v>2</v>
      </c>
      <c r="J669" s="6">
        <v>0.18</v>
      </c>
      <c r="K669" s="6">
        <v>0.21210000000000001</v>
      </c>
      <c r="L669" s="6">
        <v>0.55000000000000004</v>
      </c>
      <c r="M669" s="6">
        <v>0.1045</v>
      </c>
      <c r="N669" s="6">
        <v>6</v>
      </c>
      <c r="O669" s="6">
        <v>62</v>
      </c>
      <c r="P669" s="6">
        <v>68</v>
      </c>
      <c r="Q669" t="s">
        <v>26</v>
      </c>
      <c r="R669" t="s">
        <v>125</v>
      </c>
      <c r="S669" s="33" t="str">
        <f t="shared" si="50"/>
        <v>Normal</v>
      </c>
      <c r="T669" s="33" t="str">
        <f t="shared" si="51"/>
        <v>Medium</v>
      </c>
      <c r="U669" s="33" t="str">
        <f t="shared" si="52"/>
        <v>Afternoon</v>
      </c>
      <c r="V669" s="33" t="str">
        <f t="shared" si="53"/>
        <v>Very Cold (10-20%)</v>
      </c>
      <c r="W669" s="33" t="str">
        <f t="shared" si="54"/>
        <v>Normal</v>
      </c>
    </row>
    <row r="670" spans="1:23" ht="17.25" thickBot="1">
      <c r="A670" s="112">
        <v>678</v>
      </c>
      <c r="B670" s="7">
        <v>40574</v>
      </c>
      <c r="C670" s="6">
        <v>1</v>
      </c>
      <c r="D670" s="6">
        <v>0</v>
      </c>
      <c r="E670" s="6">
        <v>1</v>
      </c>
      <c r="F670" s="6">
        <v>13</v>
      </c>
      <c r="G670" s="9" t="b">
        <v>0</v>
      </c>
      <c r="H670" s="6">
        <v>1</v>
      </c>
      <c r="I670" s="6">
        <v>2</v>
      </c>
      <c r="J670" s="6">
        <v>0.16</v>
      </c>
      <c r="K670" s="6">
        <v>0.2273</v>
      </c>
      <c r="L670" s="6">
        <v>0.59</v>
      </c>
      <c r="M670" s="6">
        <v>0</v>
      </c>
      <c r="N670" s="6">
        <v>2</v>
      </c>
      <c r="O670" s="6">
        <v>52</v>
      </c>
      <c r="P670" s="6">
        <v>54</v>
      </c>
      <c r="Q670" t="s">
        <v>26</v>
      </c>
      <c r="R670" t="s">
        <v>125</v>
      </c>
      <c r="S670" s="33" t="str">
        <f t="shared" si="50"/>
        <v>Normal</v>
      </c>
      <c r="T670" s="33" t="str">
        <f t="shared" si="51"/>
        <v>Medium</v>
      </c>
      <c r="U670" s="33" t="str">
        <f t="shared" si="52"/>
        <v>Afternoon</v>
      </c>
      <c r="V670" s="33" t="str">
        <f t="shared" si="53"/>
        <v>Very Cold (10-20%)</v>
      </c>
      <c r="W670" s="33" t="str">
        <f t="shared" si="54"/>
        <v>Normal</v>
      </c>
    </row>
    <row r="671" spans="1:23" ht="17.25" thickBot="1">
      <c r="A671" s="112">
        <v>679</v>
      </c>
      <c r="B671" s="7">
        <v>40574</v>
      </c>
      <c r="C671" s="6">
        <v>1</v>
      </c>
      <c r="D671" s="6">
        <v>0</v>
      </c>
      <c r="E671" s="6">
        <v>1</v>
      </c>
      <c r="F671" s="6">
        <v>14</v>
      </c>
      <c r="G671" s="9" t="b">
        <v>0</v>
      </c>
      <c r="H671" s="6">
        <v>1</v>
      </c>
      <c r="I671" s="6">
        <v>2</v>
      </c>
      <c r="J671" s="6">
        <v>0.18</v>
      </c>
      <c r="K671" s="6">
        <v>0.19700000000000001</v>
      </c>
      <c r="L671" s="6">
        <v>0.55000000000000004</v>
      </c>
      <c r="M671" s="6">
        <v>0.1343</v>
      </c>
      <c r="N671" s="6">
        <v>1</v>
      </c>
      <c r="O671" s="6">
        <v>85</v>
      </c>
      <c r="P671" s="6">
        <v>86</v>
      </c>
      <c r="Q671" t="s">
        <v>26</v>
      </c>
      <c r="R671" t="s">
        <v>125</v>
      </c>
      <c r="S671" s="33" t="str">
        <f t="shared" si="50"/>
        <v>Normal</v>
      </c>
      <c r="T671" s="33" t="str">
        <f t="shared" si="51"/>
        <v>Medium</v>
      </c>
      <c r="U671" s="33" t="str">
        <f t="shared" si="52"/>
        <v>Afternoon</v>
      </c>
      <c r="V671" s="33" t="str">
        <f t="shared" si="53"/>
        <v>Very Cold (10-20%)</v>
      </c>
      <c r="W671" s="33" t="str">
        <f t="shared" si="54"/>
        <v>Normal</v>
      </c>
    </row>
    <row r="672" spans="1:23" ht="17.25" thickBot="1">
      <c r="A672" s="112">
        <v>680</v>
      </c>
      <c r="B672" s="7">
        <v>40574</v>
      </c>
      <c r="C672" s="6">
        <v>1</v>
      </c>
      <c r="D672" s="6">
        <v>0</v>
      </c>
      <c r="E672" s="6">
        <v>1</v>
      </c>
      <c r="F672" s="6">
        <v>15</v>
      </c>
      <c r="G672" s="9" t="b">
        <v>0</v>
      </c>
      <c r="H672" s="6">
        <v>1</v>
      </c>
      <c r="I672" s="6">
        <v>2</v>
      </c>
      <c r="J672" s="6">
        <v>0.16</v>
      </c>
      <c r="K672" s="6">
        <v>0.18179999999999999</v>
      </c>
      <c r="L672" s="6">
        <v>0.59</v>
      </c>
      <c r="M672" s="6">
        <v>0.1343</v>
      </c>
      <c r="N672" s="6">
        <v>3</v>
      </c>
      <c r="O672" s="6">
        <v>41</v>
      </c>
      <c r="P672" s="6">
        <v>44</v>
      </c>
      <c r="Q672" t="s">
        <v>26</v>
      </c>
      <c r="R672" t="s">
        <v>125</v>
      </c>
      <c r="S672" s="33" t="str">
        <f t="shared" si="50"/>
        <v>Normal</v>
      </c>
      <c r="T672" s="33" t="str">
        <f t="shared" si="51"/>
        <v>Low</v>
      </c>
      <c r="U672" s="33" t="str">
        <f t="shared" si="52"/>
        <v>Afternoon</v>
      </c>
      <c r="V672" s="33" t="str">
        <f t="shared" si="53"/>
        <v>Very Cold (10-20%)</v>
      </c>
      <c r="W672" s="33" t="str">
        <f t="shared" si="54"/>
        <v>Normal</v>
      </c>
    </row>
    <row r="673" spans="1:23" ht="17.25" thickBot="1">
      <c r="A673" s="112">
        <v>681</v>
      </c>
      <c r="B673" s="7">
        <v>40574</v>
      </c>
      <c r="C673" s="6">
        <v>1</v>
      </c>
      <c r="D673" s="6">
        <v>0</v>
      </c>
      <c r="E673" s="6">
        <v>1</v>
      </c>
      <c r="F673" s="6">
        <v>16</v>
      </c>
      <c r="G673" s="9" t="b">
        <v>0</v>
      </c>
      <c r="H673" s="6">
        <v>1</v>
      </c>
      <c r="I673" s="6">
        <v>2</v>
      </c>
      <c r="J673" s="6">
        <v>0.16</v>
      </c>
      <c r="K673" s="6">
        <v>0.18179999999999999</v>
      </c>
      <c r="L673" s="6">
        <v>0.56000000000000005</v>
      </c>
      <c r="M673" s="6">
        <v>0.19400000000000001</v>
      </c>
      <c r="N673" s="6">
        <v>3</v>
      </c>
      <c r="O673" s="6">
        <v>83</v>
      </c>
      <c r="P673" s="6">
        <v>86</v>
      </c>
      <c r="Q673" t="s">
        <v>26</v>
      </c>
      <c r="R673" t="s">
        <v>125</v>
      </c>
      <c r="S673" s="33" t="str">
        <f t="shared" si="50"/>
        <v>Normal</v>
      </c>
      <c r="T673" s="33" t="str">
        <f t="shared" si="51"/>
        <v>Medium</v>
      </c>
      <c r="U673" s="33" t="str">
        <f t="shared" si="52"/>
        <v>Afternoon</v>
      </c>
      <c r="V673" s="33" t="str">
        <f t="shared" si="53"/>
        <v>Very Cold (10-20%)</v>
      </c>
      <c r="W673" s="33" t="str">
        <f t="shared" si="54"/>
        <v>Normal</v>
      </c>
    </row>
    <row r="674" spans="1:23" ht="17.25" thickBot="1">
      <c r="A674" s="112">
        <v>682</v>
      </c>
      <c r="B674" s="7">
        <v>40574</v>
      </c>
      <c r="C674" s="6">
        <v>1</v>
      </c>
      <c r="D674" s="6">
        <v>0</v>
      </c>
      <c r="E674" s="6">
        <v>1</v>
      </c>
      <c r="F674" s="6">
        <v>17</v>
      </c>
      <c r="G674" s="9" t="b">
        <v>0</v>
      </c>
      <c r="H674" s="6">
        <v>1</v>
      </c>
      <c r="I674" s="6">
        <v>2</v>
      </c>
      <c r="J674" s="6">
        <v>0.16</v>
      </c>
      <c r="K674" s="6">
        <v>0.1515</v>
      </c>
      <c r="L674" s="6">
        <v>0.59</v>
      </c>
      <c r="M674" s="6">
        <v>0.19400000000000001</v>
      </c>
      <c r="N674" s="6">
        <v>6</v>
      </c>
      <c r="O674" s="6">
        <v>155</v>
      </c>
      <c r="P674" s="6">
        <v>161</v>
      </c>
      <c r="Q674" t="s">
        <v>26</v>
      </c>
      <c r="R674" t="s">
        <v>125</v>
      </c>
      <c r="S674" s="33" t="str">
        <f t="shared" si="50"/>
        <v>Rush Hour</v>
      </c>
      <c r="T674" s="33" t="str">
        <f t="shared" si="51"/>
        <v>High</v>
      </c>
      <c r="U674" s="33" t="str">
        <f t="shared" si="52"/>
        <v>Afternoon</v>
      </c>
      <c r="V674" s="33" t="str">
        <f t="shared" si="53"/>
        <v>Very Cold (10-20%)</v>
      </c>
      <c r="W674" s="33" t="str">
        <f t="shared" si="54"/>
        <v>⬆ Spike</v>
      </c>
    </row>
    <row r="675" spans="1:23" ht="17.25" thickBot="1">
      <c r="A675" s="112">
        <v>683</v>
      </c>
      <c r="B675" s="7">
        <v>40574</v>
      </c>
      <c r="C675" s="6">
        <v>1</v>
      </c>
      <c r="D675" s="6">
        <v>0</v>
      </c>
      <c r="E675" s="6">
        <v>1</v>
      </c>
      <c r="F675" s="6">
        <v>18</v>
      </c>
      <c r="G675" s="9" t="b">
        <v>0</v>
      </c>
      <c r="H675" s="6">
        <v>1</v>
      </c>
      <c r="I675" s="6">
        <v>2</v>
      </c>
      <c r="J675" s="6">
        <v>0.16</v>
      </c>
      <c r="K675" s="6">
        <v>0.1515</v>
      </c>
      <c r="L675" s="6">
        <v>0.55000000000000004</v>
      </c>
      <c r="M675" s="6">
        <v>0.22389999999999999</v>
      </c>
      <c r="N675" s="6">
        <v>3</v>
      </c>
      <c r="O675" s="6">
        <v>153</v>
      </c>
      <c r="P675" s="6">
        <v>156</v>
      </c>
      <c r="Q675" t="s">
        <v>26</v>
      </c>
      <c r="R675" t="s">
        <v>125</v>
      </c>
      <c r="S675" s="33" t="str">
        <f t="shared" si="50"/>
        <v>Rush Hour</v>
      </c>
      <c r="T675" s="33" t="str">
        <f t="shared" si="51"/>
        <v>High</v>
      </c>
      <c r="U675" s="33" t="str">
        <f t="shared" si="52"/>
        <v>Evening</v>
      </c>
      <c r="V675" s="33" t="str">
        <f t="shared" si="53"/>
        <v>Very Cold (10-20%)</v>
      </c>
      <c r="W675" s="33" t="str">
        <f t="shared" si="54"/>
        <v>Normal</v>
      </c>
    </row>
    <row r="676" spans="1:23" ht="17.25" thickBot="1">
      <c r="A676" s="112">
        <v>684</v>
      </c>
      <c r="B676" s="7">
        <v>40574</v>
      </c>
      <c r="C676" s="6">
        <v>1</v>
      </c>
      <c r="D676" s="6">
        <v>0</v>
      </c>
      <c r="E676" s="6">
        <v>1</v>
      </c>
      <c r="F676" s="6">
        <v>19</v>
      </c>
      <c r="G676" s="9" t="b">
        <v>0</v>
      </c>
      <c r="H676" s="6">
        <v>1</v>
      </c>
      <c r="I676" s="6">
        <v>1</v>
      </c>
      <c r="J676" s="6">
        <v>0.3</v>
      </c>
      <c r="K676" s="6">
        <v>0.31819999999999998</v>
      </c>
      <c r="L676" s="6">
        <v>0.61</v>
      </c>
      <c r="M676" s="6">
        <v>0.1045</v>
      </c>
      <c r="N676" s="6">
        <v>3</v>
      </c>
      <c r="O676" s="6">
        <v>108</v>
      </c>
      <c r="P676" s="6">
        <v>111</v>
      </c>
      <c r="Q676" t="s">
        <v>26</v>
      </c>
      <c r="R676" t="s">
        <v>124</v>
      </c>
      <c r="S676" s="33" t="str">
        <f t="shared" si="50"/>
        <v>Rush Hour</v>
      </c>
      <c r="T676" s="33" t="str">
        <f t="shared" si="51"/>
        <v>Medium</v>
      </c>
      <c r="U676" s="33" t="str">
        <f t="shared" si="52"/>
        <v>Evening</v>
      </c>
      <c r="V676" s="33" t="str">
        <f t="shared" si="53"/>
        <v>Mild (30-40%)</v>
      </c>
      <c r="W676" s="33" t="str">
        <f t="shared" si="54"/>
        <v>Normal</v>
      </c>
    </row>
    <row r="677" spans="1:23" ht="17.25" thickBot="1">
      <c r="A677" s="112">
        <v>685</v>
      </c>
      <c r="B677" s="7">
        <v>40574</v>
      </c>
      <c r="C677" s="6">
        <v>1</v>
      </c>
      <c r="D677" s="6">
        <v>0</v>
      </c>
      <c r="E677" s="6">
        <v>1</v>
      </c>
      <c r="F677" s="6">
        <v>20</v>
      </c>
      <c r="G677" s="9" t="b">
        <v>0</v>
      </c>
      <c r="H677" s="6">
        <v>1</v>
      </c>
      <c r="I677" s="6">
        <v>3</v>
      </c>
      <c r="J677" s="6">
        <v>0.16</v>
      </c>
      <c r="K677" s="6">
        <v>0.16669999999999999</v>
      </c>
      <c r="L677" s="6">
        <v>0.59</v>
      </c>
      <c r="M677" s="6">
        <v>0.16420000000000001</v>
      </c>
      <c r="N677" s="6">
        <v>0</v>
      </c>
      <c r="O677" s="6">
        <v>78</v>
      </c>
      <c r="P677" s="6">
        <v>78</v>
      </c>
      <c r="Q677" t="s">
        <v>26</v>
      </c>
      <c r="R677" t="s">
        <v>24</v>
      </c>
      <c r="S677" s="33" t="str">
        <f t="shared" si="50"/>
        <v>Normal</v>
      </c>
      <c r="T677" s="33" t="str">
        <f t="shared" si="51"/>
        <v>Medium</v>
      </c>
      <c r="U677" s="33" t="str">
        <f t="shared" si="52"/>
        <v>Evening</v>
      </c>
      <c r="V677" s="33" t="str">
        <f t="shared" si="53"/>
        <v>Very Cold (10-20%)</v>
      </c>
      <c r="W677" s="33" t="str">
        <f t="shared" si="54"/>
        <v>Normal</v>
      </c>
    </row>
    <row r="678" spans="1:23" ht="17.25" thickBot="1">
      <c r="A678" s="112">
        <v>686</v>
      </c>
      <c r="B678" s="7">
        <v>40574</v>
      </c>
      <c r="C678" s="6">
        <v>1</v>
      </c>
      <c r="D678" s="6">
        <v>0</v>
      </c>
      <c r="E678" s="6">
        <v>1</v>
      </c>
      <c r="F678" s="6">
        <v>21</v>
      </c>
      <c r="G678" s="9" t="b">
        <v>0</v>
      </c>
      <c r="H678" s="6">
        <v>1</v>
      </c>
      <c r="I678" s="6">
        <v>3</v>
      </c>
      <c r="J678" s="6">
        <v>0.16</v>
      </c>
      <c r="K678" s="6">
        <v>0.19700000000000001</v>
      </c>
      <c r="L678" s="6">
        <v>0.59</v>
      </c>
      <c r="M678" s="6">
        <v>8.9599999999999999E-2</v>
      </c>
      <c r="N678" s="6">
        <v>3</v>
      </c>
      <c r="O678" s="6">
        <v>53</v>
      </c>
      <c r="P678" s="6">
        <v>56</v>
      </c>
      <c r="Q678" t="s">
        <v>26</v>
      </c>
      <c r="R678" t="s">
        <v>24</v>
      </c>
      <c r="S678" s="33" t="str">
        <f t="shared" si="50"/>
        <v>Normal</v>
      </c>
      <c r="T678" s="33" t="str">
        <f t="shared" si="51"/>
        <v>Medium</v>
      </c>
      <c r="U678" s="33" t="str">
        <f t="shared" si="52"/>
        <v>Evening</v>
      </c>
      <c r="V678" s="33" t="str">
        <f t="shared" si="53"/>
        <v>Very Cold (10-20%)</v>
      </c>
      <c r="W678" s="33" t="str">
        <f t="shared" si="54"/>
        <v>Normal</v>
      </c>
    </row>
    <row r="679" spans="1:23" ht="17.25" thickBot="1">
      <c r="A679" s="112">
        <v>687</v>
      </c>
      <c r="B679" s="7">
        <v>40574</v>
      </c>
      <c r="C679" s="6">
        <v>1</v>
      </c>
      <c r="D679" s="6">
        <v>0</v>
      </c>
      <c r="E679" s="6">
        <v>1</v>
      </c>
      <c r="F679" s="6">
        <v>22</v>
      </c>
      <c r="G679" s="9" t="b">
        <v>0</v>
      </c>
      <c r="H679" s="6">
        <v>1</v>
      </c>
      <c r="I679" s="6">
        <v>2</v>
      </c>
      <c r="J679" s="6">
        <v>0.16</v>
      </c>
      <c r="K679" s="6">
        <v>0.18179999999999999</v>
      </c>
      <c r="L679" s="6">
        <v>0.59</v>
      </c>
      <c r="M679" s="6">
        <v>0.1045</v>
      </c>
      <c r="N679" s="6">
        <v>0</v>
      </c>
      <c r="O679" s="6">
        <v>34</v>
      </c>
      <c r="P679" s="6">
        <v>34</v>
      </c>
      <c r="Q679" t="s">
        <v>26</v>
      </c>
      <c r="R679" t="s">
        <v>125</v>
      </c>
      <c r="S679" s="33" t="str">
        <f t="shared" si="50"/>
        <v>Normal</v>
      </c>
      <c r="T679" s="33" t="str">
        <f t="shared" si="51"/>
        <v>Low</v>
      </c>
      <c r="U679" s="33" t="str">
        <f t="shared" si="52"/>
        <v>Evening</v>
      </c>
      <c r="V679" s="33" t="str">
        <f t="shared" si="53"/>
        <v>Very Cold (10-20%)</v>
      </c>
      <c r="W679" s="33" t="str">
        <f t="shared" si="54"/>
        <v>Normal</v>
      </c>
    </row>
    <row r="680" spans="1:23" ht="17.25" thickBot="1">
      <c r="A680" s="112">
        <v>688</v>
      </c>
      <c r="B680" s="7">
        <v>40574</v>
      </c>
      <c r="C680" s="6">
        <v>1</v>
      </c>
      <c r="D680" s="6">
        <v>0</v>
      </c>
      <c r="E680" s="6">
        <v>1</v>
      </c>
      <c r="F680" s="6">
        <v>23</v>
      </c>
      <c r="G680" s="9" t="b">
        <v>0</v>
      </c>
      <c r="H680" s="6">
        <v>1</v>
      </c>
      <c r="I680" s="6">
        <v>2</v>
      </c>
      <c r="J680" s="6">
        <v>0.16</v>
      </c>
      <c r="K680" s="6">
        <v>0.19700000000000001</v>
      </c>
      <c r="L680" s="6">
        <v>0.64</v>
      </c>
      <c r="M680" s="6">
        <v>8.9599999999999999E-2</v>
      </c>
      <c r="N680" s="6">
        <v>2</v>
      </c>
      <c r="O680" s="6">
        <v>15</v>
      </c>
      <c r="P680" s="6">
        <v>17</v>
      </c>
      <c r="Q680" t="s">
        <v>26</v>
      </c>
      <c r="R680" t="s">
        <v>125</v>
      </c>
      <c r="S680" s="33" t="str">
        <f t="shared" si="50"/>
        <v>Normal</v>
      </c>
      <c r="T680" s="33" t="str">
        <f t="shared" si="51"/>
        <v>Low</v>
      </c>
      <c r="U680" s="33" t="str">
        <f t="shared" si="52"/>
        <v>Evening</v>
      </c>
      <c r="V680" s="33" t="str">
        <f t="shared" si="53"/>
        <v>Very Cold (10-20%)</v>
      </c>
      <c r="W680" s="33" t="str">
        <f t="shared" si="54"/>
        <v>Normal</v>
      </c>
    </row>
    <row r="681" spans="1:23" ht="17.25" thickBot="1">
      <c r="A681" s="112">
        <v>689</v>
      </c>
      <c r="B681" s="7">
        <v>40575</v>
      </c>
      <c r="C681" s="6">
        <v>1</v>
      </c>
      <c r="D681" s="6">
        <v>0</v>
      </c>
      <c r="E681" s="6">
        <v>2</v>
      </c>
      <c r="F681" s="6">
        <v>0</v>
      </c>
      <c r="G681" s="9" t="b">
        <v>0</v>
      </c>
      <c r="H681" s="6">
        <v>2</v>
      </c>
      <c r="I681" s="6">
        <v>2</v>
      </c>
      <c r="J681" s="6">
        <v>0.16</v>
      </c>
      <c r="K681" s="6">
        <v>0.18179999999999999</v>
      </c>
      <c r="L681" s="6">
        <v>0.64</v>
      </c>
      <c r="M681" s="6">
        <v>0.1045</v>
      </c>
      <c r="N681" s="6">
        <v>2</v>
      </c>
      <c r="O681" s="6">
        <v>6</v>
      </c>
      <c r="P681" s="6">
        <v>8</v>
      </c>
      <c r="Q681" t="s">
        <v>27</v>
      </c>
      <c r="R681" t="s">
        <v>125</v>
      </c>
      <c r="S681" s="33" t="str">
        <f t="shared" si="50"/>
        <v>Normal</v>
      </c>
      <c r="T681" s="33" t="str">
        <f t="shared" si="51"/>
        <v>Low</v>
      </c>
      <c r="U681" s="33" t="str">
        <f t="shared" si="52"/>
        <v>Night</v>
      </c>
      <c r="V681" s="33" t="str">
        <f t="shared" si="53"/>
        <v>Very Cold (10-20%)</v>
      </c>
      <c r="W681" s="33" t="str">
        <f t="shared" si="54"/>
        <v>Normal</v>
      </c>
    </row>
    <row r="682" spans="1:23" ht="17.25" thickBot="1">
      <c r="A682" s="112">
        <v>690</v>
      </c>
      <c r="B682" s="7">
        <v>40575</v>
      </c>
      <c r="C682" s="6">
        <v>1</v>
      </c>
      <c r="D682" s="6">
        <v>0</v>
      </c>
      <c r="E682" s="6">
        <v>2</v>
      </c>
      <c r="F682" s="6">
        <v>1</v>
      </c>
      <c r="G682" s="9" t="b">
        <v>0</v>
      </c>
      <c r="H682" s="6">
        <v>2</v>
      </c>
      <c r="I682" s="6">
        <v>2</v>
      </c>
      <c r="J682" s="6">
        <v>0.16</v>
      </c>
      <c r="K682" s="6">
        <v>0.18179999999999999</v>
      </c>
      <c r="L682" s="6">
        <v>0.69</v>
      </c>
      <c r="M682" s="6">
        <v>0.1045</v>
      </c>
      <c r="N682" s="6">
        <v>0</v>
      </c>
      <c r="O682" s="6">
        <v>3</v>
      </c>
      <c r="P682" s="6">
        <v>3</v>
      </c>
      <c r="Q682" t="s">
        <v>27</v>
      </c>
      <c r="R682" t="s">
        <v>125</v>
      </c>
      <c r="S682" s="33" t="str">
        <f t="shared" si="50"/>
        <v>Normal</v>
      </c>
      <c r="T682" s="33" t="str">
        <f t="shared" si="51"/>
        <v>Low</v>
      </c>
      <c r="U682" s="33" t="str">
        <f t="shared" si="52"/>
        <v>Night</v>
      </c>
      <c r="V682" s="33" t="str">
        <f t="shared" si="53"/>
        <v>Very Cold (10-20%)</v>
      </c>
      <c r="W682" s="33" t="str">
        <f t="shared" si="54"/>
        <v>Normal</v>
      </c>
    </row>
    <row r="683" spans="1:23" ht="17.25" thickBot="1">
      <c r="A683" s="112">
        <v>691</v>
      </c>
      <c r="B683" s="7">
        <v>40575</v>
      </c>
      <c r="C683" s="6">
        <v>1</v>
      </c>
      <c r="D683" s="6">
        <v>0</v>
      </c>
      <c r="E683" s="6">
        <v>2</v>
      </c>
      <c r="F683" s="6">
        <v>2</v>
      </c>
      <c r="G683" s="9" t="b">
        <v>0</v>
      </c>
      <c r="H683" s="6">
        <v>2</v>
      </c>
      <c r="I683" s="6">
        <v>2</v>
      </c>
      <c r="J683" s="6">
        <v>0.16</v>
      </c>
      <c r="K683" s="6">
        <v>0.2273</v>
      </c>
      <c r="L683" s="6">
        <v>0.69</v>
      </c>
      <c r="M683" s="6">
        <v>0</v>
      </c>
      <c r="N683" s="6">
        <v>0</v>
      </c>
      <c r="O683" s="6">
        <v>2</v>
      </c>
      <c r="P683" s="6">
        <v>2</v>
      </c>
      <c r="Q683" t="s">
        <v>27</v>
      </c>
      <c r="R683" t="s">
        <v>125</v>
      </c>
      <c r="S683" s="33" t="str">
        <f t="shared" si="50"/>
        <v>Normal</v>
      </c>
      <c r="T683" s="33" t="str">
        <f t="shared" si="51"/>
        <v>Low</v>
      </c>
      <c r="U683" s="33" t="str">
        <f t="shared" si="52"/>
        <v>Night</v>
      </c>
      <c r="V683" s="33" t="str">
        <f t="shared" si="53"/>
        <v>Very Cold (10-20%)</v>
      </c>
      <c r="W683" s="33" t="str">
        <f t="shared" si="54"/>
        <v>Normal</v>
      </c>
    </row>
    <row r="684" spans="1:23" ht="17.25" thickBot="1">
      <c r="A684" s="112">
        <v>692</v>
      </c>
      <c r="B684" s="7">
        <v>40575</v>
      </c>
      <c r="C684" s="6">
        <v>1</v>
      </c>
      <c r="D684" s="6">
        <v>0</v>
      </c>
      <c r="E684" s="6">
        <v>2</v>
      </c>
      <c r="F684" s="6">
        <v>3</v>
      </c>
      <c r="G684" s="9" t="b">
        <v>0</v>
      </c>
      <c r="H684" s="6">
        <v>2</v>
      </c>
      <c r="I684" s="6">
        <v>2</v>
      </c>
      <c r="J684" s="6">
        <v>0.16</v>
      </c>
      <c r="K684" s="6">
        <v>0.2273</v>
      </c>
      <c r="L684" s="6">
        <v>0.69</v>
      </c>
      <c r="M684" s="6">
        <v>0</v>
      </c>
      <c r="N684" s="6">
        <v>0</v>
      </c>
      <c r="O684" s="6">
        <v>2</v>
      </c>
      <c r="P684" s="6">
        <v>2</v>
      </c>
      <c r="Q684" t="s">
        <v>27</v>
      </c>
      <c r="R684" t="s">
        <v>125</v>
      </c>
      <c r="S684" s="33" t="str">
        <f t="shared" si="50"/>
        <v>Normal</v>
      </c>
      <c r="T684" s="33" t="str">
        <f t="shared" si="51"/>
        <v>Low</v>
      </c>
      <c r="U684" s="33" t="str">
        <f t="shared" si="52"/>
        <v>Night</v>
      </c>
      <c r="V684" s="33" t="str">
        <f t="shared" si="53"/>
        <v>Very Cold (10-20%)</v>
      </c>
      <c r="W684" s="33" t="str">
        <f t="shared" si="54"/>
        <v>Normal</v>
      </c>
    </row>
    <row r="685" spans="1:23" ht="17.25" thickBot="1">
      <c r="A685" s="112">
        <v>693</v>
      </c>
      <c r="B685" s="7">
        <v>40575</v>
      </c>
      <c r="C685" s="6">
        <v>1</v>
      </c>
      <c r="D685" s="6">
        <v>0</v>
      </c>
      <c r="E685" s="6">
        <v>2</v>
      </c>
      <c r="F685" s="6">
        <v>5</v>
      </c>
      <c r="G685" s="9" t="b">
        <v>0</v>
      </c>
      <c r="H685" s="6">
        <v>2</v>
      </c>
      <c r="I685" s="6">
        <v>3</v>
      </c>
      <c r="J685" s="6">
        <v>0.14000000000000001</v>
      </c>
      <c r="K685" s="6">
        <v>0.21210000000000001</v>
      </c>
      <c r="L685" s="6">
        <v>0.93</v>
      </c>
      <c r="M685" s="6">
        <v>0</v>
      </c>
      <c r="N685" s="6">
        <v>0</v>
      </c>
      <c r="O685" s="6">
        <v>3</v>
      </c>
      <c r="P685" s="6">
        <v>3</v>
      </c>
      <c r="Q685" t="s">
        <v>27</v>
      </c>
      <c r="R685" t="s">
        <v>24</v>
      </c>
      <c r="S685" s="33" t="str">
        <f t="shared" si="50"/>
        <v>Normal</v>
      </c>
      <c r="T685" s="33" t="str">
        <f t="shared" si="51"/>
        <v>Low</v>
      </c>
      <c r="U685" s="33" t="str">
        <f t="shared" si="52"/>
        <v>Night</v>
      </c>
      <c r="V685" s="33" t="str">
        <f t="shared" si="53"/>
        <v>Very Cold (10-20%)</v>
      </c>
      <c r="W685" s="33" t="str">
        <f t="shared" si="54"/>
        <v>Normal</v>
      </c>
    </row>
    <row r="686" spans="1:23" ht="17.25" thickBot="1">
      <c r="A686" s="112">
        <v>694</v>
      </c>
      <c r="B686" s="7">
        <v>40575</v>
      </c>
      <c r="C686" s="6">
        <v>1</v>
      </c>
      <c r="D686" s="6">
        <v>0</v>
      </c>
      <c r="E686" s="6">
        <v>2</v>
      </c>
      <c r="F686" s="6">
        <v>6</v>
      </c>
      <c r="G686" s="9" t="b">
        <v>0</v>
      </c>
      <c r="H686" s="6">
        <v>2</v>
      </c>
      <c r="I686" s="6">
        <v>3</v>
      </c>
      <c r="J686" s="6">
        <v>0.14000000000000001</v>
      </c>
      <c r="K686" s="6">
        <v>0.21210000000000001</v>
      </c>
      <c r="L686" s="6">
        <v>0.93</v>
      </c>
      <c r="M686" s="6">
        <v>0</v>
      </c>
      <c r="N686" s="6">
        <v>0</v>
      </c>
      <c r="O686" s="6">
        <v>22</v>
      </c>
      <c r="P686" s="6">
        <v>22</v>
      </c>
      <c r="Q686" t="s">
        <v>27</v>
      </c>
      <c r="R686" t="s">
        <v>24</v>
      </c>
      <c r="S686" s="33" t="str">
        <f t="shared" si="50"/>
        <v>Normal</v>
      </c>
      <c r="T686" s="33" t="str">
        <f t="shared" si="51"/>
        <v>Low</v>
      </c>
      <c r="U686" s="33" t="str">
        <f t="shared" si="52"/>
        <v>Morning</v>
      </c>
      <c r="V686" s="33" t="str">
        <f t="shared" si="53"/>
        <v>Very Cold (10-20%)</v>
      </c>
      <c r="W686" s="33" t="str">
        <f t="shared" si="54"/>
        <v>Normal</v>
      </c>
    </row>
    <row r="687" spans="1:23" ht="17.25" thickBot="1">
      <c r="A687" s="112">
        <v>695</v>
      </c>
      <c r="B687" s="7">
        <v>40575</v>
      </c>
      <c r="C687" s="6">
        <v>1</v>
      </c>
      <c r="D687" s="6">
        <v>0</v>
      </c>
      <c r="E687" s="6">
        <v>2</v>
      </c>
      <c r="F687" s="6">
        <v>7</v>
      </c>
      <c r="G687" s="9" t="b">
        <v>0</v>
      </c>
      <c r="H687" s="6">
        <v>2</v>
      </c>
      <c r="I687" s="6">
        <v>3</v>
      </c>
      <c r="J687" s="6">
        <v>0.16</v>
      </c>
      <c r="K687" s="6">
        <v>0.2273</v>
      </c>
      <c r="L687" s="6">
        <v>0.93</v>
      </c>
      <c r="M687" s="6">
        <v>0</v>
      </c>
      <c r="N687" s="6">
        <v>0</v>
      </c>
      <c r="O687" s="6">
        <v>52</v>
      </c>
      <c r="P687" s="6">
        <v>52</v>
      </c>
      <c r="Q687" t="s">
        <v>27</v>
      </c>
      <c r="R687" t="s">
        <v>24</v>
      </c>
      <c r="S687" s="33" t="str">
        <f t="shared" si="50"/>
        <v>Rush Hour</v>
      </c>
      <c r="T687" s="33" t="str">
        <f t="shared" si="51"/>
        <v>Medium</v>
      </c>
      <c r="U687" s="33" t="str">
        <f t="shared" si="52"/>
        <v>Morning</v>
      </c>
      <c r="V687" s="33" t="str">
        <f t="shared" si="53"/>
        <v>Very Cold (10-20%)</v>
      </c>
      <c r="W687" s="33" t="str">
        <f t="shared" si="54"/>
        <v>Normal</v>
      </c>
    </row>
    <row r="688" spans="1:23" ht="17.25" thickBot="1">
      <c r="A688" s="112">
        <v>696</v>
      </c>
      <c r="B688" s="7">
        <v>40575</v>
      </c>
      <c r="C688" s="6">
        <v>1</v>
      </c>
      <c r="D688" s="6">
        <v>0</v>
      </c>
      <c r="E688" s="6">
        <v>2</v>
      </c>
      <c r="F688" s="6">
        <v>8</v>
      </c>
      <c r="G688" s="9" t="b">
        <v>0</v>
      </c>
      <c r="H688" s="6">
        <v>2</v>
      </c>
      <c r="I688" s="6">
        <v>3</v>
      </c>
      <c r="J688" s="6">
        <v>0.16</v>
      </c>
      <c r="K688" s="6">
        <v>0.2273</v>
      </c>
      <c r="L688" s="6">
        <v>0.93</v>
      </c>
      <c r="M688" s="6">
        <v>0</v>
      </c>
      <c r="N688" s="6">
        <v>3</v>
      </c>
      <c r="O688" s="6">
        <v>132</v>
      </c>
      <c r="P688" s="6">
        <v>135</v>
      </c>
      <c r="Q688" t="s">
        <v>27</v>
      </c>
      <c r="R688" t="s">
        <v>24</v>
      </c>
      <c r="S688" s="33" t="str">
        <f t="shared" si="50"/>
        <v>Rush Hour</v>
      </c>
      <c r="T688" s="33" t="str">
        <f t="shared" si="51"/>
        <v>Medium</v>
      </c>
      <c r="U688" s="33" t="str">
        <f t="shared" si="52"/>
        <v>Morning</v>
      </c>
      <c r="V688" s="33" t="str">
        <f t="shared" si="53"/>
        <v>Very Cold (10-20%)</v>
      </c>
      <c r="W688" s="33" t="str">
        <f t="shared" si="54"/>
        <v>Normal</v>
      </c>
    </row>
    <row r="689" spans="1:23" ht="17.25" thickBot="1">
      <c r="A689" s="112">
        <v>697</v>
      </c>
      <c r="B689" s="7">
        <v>40575</v>
      </c>
      <c r="C689" s="6">
        <v>1</v>
      </c>
      <c r="D689" s="6">
        <v>0</v>
      </c>
      <c r="E689" s="6">
        <v>2</v>
      </c>
      <c r="F689" s="6">
        <v>9</v>
      </c>
      <c r="G689" s="9" t="b">
        <v>0</v>
      </c>
      <c r="H689" s="6">
        <v>2</v>
      </c>
      <c r="I689" s="6">
        <v>2</v>
      </c>
      <c r="J689" s="6">
        <v>0.16</v>
      </c>
      <c r="K689" s="6">
        <v>0.2273</v>
      </c>
      <c r="L689" s="6">
        <v>0.93</v>
      </c>
      <c r="M689" s="6">
        <v>0</v>
      </c>
      <c r="N689" s="6">
        <v>2</v>
      </c>
      <c r="O689" s="6">
        <v>114</v>
      </c>
      <c r="P689" s="6">
        <v>116</v>
      </c>
      <c r="Q689" t="s">
        <v>27</v>
      </c>
      <c r="R689" t="s">
        <v>125</v>
      </c>
      <c r="S689" s="33" t="str">
        <f t="shared" si="50"/>
        <v>Rush Hour</v>
      </c>
      <c r="T689" s="33" t="str">
        <f t="shared" si="51"/>
        <v>Medium</v>
      </c>
      <c r="U689" s="33" t="str">
        <f t="shared" si="52"/>
        <v>Morning</v>
      </c>
      <c r="V689" s="33" t="str">
        <f t="shared" si="53"/>
        <v>Very Cold (10-20%)</v>
      </c>
      <c r="W689" s="33" t="str">
        <f t="shared" si="54"/>
        <v>Normal</v>
      </c>
    </row>
    <row r="690" spans="1:23" ht="17.25" thickBot="1">
      <c r="A690" s="112">
        <v>698</v>
      </c>
      <c r="B690" s="7">
        <v>40575</v>
      </c>
      <c r="C690" s="6">
        <v>1</v>
      </c>
      <c r="D690" s="6">
        <v>0</v>
      </c>
      <c r="E690" s="6">
        <v>2</v>
      </c>
      <c r="F690" s="6">
        <v>10</v>
      </c>
      <c r="G690" s="9" t="b">
        <v>0</v>
      </c>
      <c r="H690" s="6">
        <v>2</v>
      </c>
      <c r="I690" s="6">
        <v>2</v>
      </c>
      <c r="J690" s="6">
        <v>0.16</v>
      </c>
      <c r="K690" s="6">
        <v>0.2273</v>
      </c>
      <c r="L690" s="6">
        <v>0.93</v>
      </c>
      <c r="M690" s="6">
        <v>0</v>
      </c>
      <c r="N690" s="6">
        <v>0</v>
      </c>
      <c r="O690" s="6">
        <v>47</v>
      </c>
      <c r="P690" s="6">
        <v>47</v>
      </c>
      <c r="Q690" t="s">
        <v>27</v>
      </c>
      <c r="R690" t="s">
        <v>125</v>
      </c>
      <c r="S690" s="33" t="str">
        <f t="shared" si="50"/>
        <v>Normal</v>
      </c>
      <c r="T690" s="33" t="str">
        <f t="shared" si="51"/>
        <v>Low</v>
      </c>
      <c r="U690" s="33" t="str">
        <f t="shared" si="52"/>
        <v>Morning</v>
      </c>
      <c r="V690" s="33" t="str">
        <f t="shared" si="53"/>
        <v>Very Cold (10-20%)</v>
      </c>
      <c r="W690" s="33" t="str">
        <f t="shared" si="54"/>
        <v>Normal</v>
      </c>
    </row>
    <row r="691" spans="1:23" ht="17.25" thickBot="1">
      <c r="A691" s="112">
        <v>699</v>
      </c>
      <c r="B691" s="7">
        <v>40575</v>
      </c>
      <c r="C691" s="6">
        <v>1</v>
      </c>
      <c r="D691" s="6">
        <v>0</v>
      </c>
      <c r="E691" s="6">
        <v>2</v>
      </c>
      <c r="F691" s="6">
        <v>11</v>
      </c>
      <c r="G691" s="9" t="b">
        <v>0</v>
      </c>
      <c r="H691" s="6">
        <v>2</v>
      </c>
      <c r="I691" s="6">
        <v>2</v>
      </c>
      <c r="J691" s="6">
        <v>0.18</v>
      </c>
      <c r="K691" s="6">
        <v>0.2424</v>
      </c>
      <c r="L691" s="6">
        <v>0.86</v>
      </c>
      <c r="M691" s="6">
        <v>0</v>
      </c>
      <c r="N691" s="6">
        <v>2</v>
      </c>
      <c r="O691" s="6">
        <v>49</v>
      </c>
      <c r="P691" s="6">
        <v>51</v>
      </c>
      <c r="Q691" t="s">
        <v>27</v>
      </c>
      <c r="R691" t="s">
        <v>125</v>
      </c>
      <c r="S691" s="33" t="str">
        <f t="shared" si="50"/>
        <v>Normal</v>
      </c>
      <c r="T691" s="33" t="str">
        <f t="shared" si="51"/>
        <v>Medium</v>
      </c>
      <c r="U691" s="33" t="str">
        <f t="shared" si="52"/>
        <v>Morning</v>
      </c>
      <c r="V691" s="33" t="str">
        <f t="shared" si="53"/>
        <v>Very Cold (10-20%)</v>
      </c>
      <c r="W691" s="33" t="str">
        <f t="shared" si="54"/>
        <v>Normal</v>
      </c>
    </row>
    <row r="692" spans="1:23" ht="17.25" thickBot="1">
      <c r="A692" s="112">
        <v>700</v>
      </c>
      <c r="B692" s="7">
        <v>40575</v>
      </c>
      <c r="C692" s="6">
        <v>1</v>
      </c>
      <c r="D692" s="6">
        <v>0</v>
      </c>
      <c r="E692" s="6">
        <v>2</v>
      </c>
      <c r="F692" s="6">
        <v>12</v>
      </c>
      <c r="G692" s="9" t="b">
        <v>0</v>
      </c>
      <c r="H692" s="6">
        <v>2</v>
      </c>
      <c r="I692" s="6">
        <v>2</v>
      </c>
      <c r="J692" s="6">
        <v>0.2</v>
      </c>
      <c r="K692" s="6">
        <v>0.2576</v>
      </c>
      <c r="L692" s="6">
        <v>0.86</v>
      </c>
      <c r="M692" s="6">
        <v>0</v>
      </c>
      <c r="N692" s="6">
        <v>2</v>
      </c>
      <c r="O692" s="6">
        <v>53</v>
      </c>
      <c r="P692" s="6">
        <v>55</v>
      </c>
      <c r="Q692" t="s">
        <v>27</v>
      </c>
      <c r="R692" t="s">
        <v>125</v>
      </c>
      <c r="S692" s="33" t="str">
        <f t="shared" si="50"/>
        <v>Normal</v>
      </c>
      <c r="T692" s="33" t="str">
        <f t="shared" si="51"/>
        <v>Medium</v>
      </c>
      <c r="U692" s="33" t="str">
        <f t="shared" si="52"/>
        <v>Afternoon</v>
      </c>
      <c r="V692" s="33" t="str">
        <f t="shared" si="53"/>
        <v>Cold (20-30%)</v>
      </c>
      <c r="W692" s="33" t="str">
        <f t="shared" si="54"/>
        <v>Normal</v>
      </c>
    </row>
    <row r="693" spans="1:23" ht="17.25" thickBot="1">
      <c r="A693" s="112">
        <v>701</v>
      </c>
      <c r="B693" s="7">
        <v>40575</v>
      </c>
      <c r="C693" s="6">
        <v>1</v>
      </c>
      <c r="D693" s="6">
        <v>0</v>
      </c>
      <c r="E693" s="6">
        <v>2</v>
      </c>
      <c r="F693" s="6">
        <v>13</v>
      </c>
      <c r="G693" s="9" t="b">
        <v>0</v>
      </c>
      <c r="H693" s="6">
        <v>2</v>
      </c>
      <c r="I693" s="6">
        <v>2</v>
      </c>
      <c r="J693" s="6">
        <v>0.2</v>
      </c>
      <c r="K693" s="6">
        <v>0.2576</v>
      </c>
      <c r="L693" s="6">
        <v>0.86</v>
      </c>
      <c r="M693" s="6">
        <v>0</v>
      </c>
      <c r="N693" s="6">
        <v>3</v>
      </c>
      <c r="O693" s="6">
        <v>49</v>
      </c>
      <c r="P693" s="6">
        <v>52</v>
      </c>
      <c r="Q693" t="s">
        <v>27</v>
      </c>
      <c r="R693" t="s">
        <v>125</v>
      </c>
      <c r="S693" s="33" t="str">
        <f t="shared" si="50"/>
        <v>Normal</v>
      </c>
      <c r="T693" s="33" t="str">
        <f t="shared" si="51"/>
        <v>Medium</v>
      </c>
      <c r="U693" s="33" t="str">
        <f t="shared" si="52"/>
        <v>Afternoon</v>
      </c>
      <c r="V693" s="33" t="str">
        <f t="shared" si="53"/>
        <v>Cold (20-30%)</v>
      </c>
      <c r="W693" s="33" t="str">
        <f t="shared" si="54"/>
        <v>Normal</v>
      </c>
    </row>
    <row r="694" spans="1:23" ht="17.25" thickBot="1">
      <c r="A694" s="112">
        <v>702</v>
      </c>
      <c r="B694" s="7">
        <v>40575</v>
      </c>
      <c r="C694" s="6">
        <v>1</v>
      </c>
      <c r="D694" s="6">
        <v>0</v>
      </c>
      <c r="E694" s="6">
        <v>2</v>
      </c>
      <c r="F694" s="6">
        <v>14</v>
      </c>
      <c r="G694" s="9" t="b">
        <v>0</v>
      </c>
      <c r="H694" s="6">
        <v>2</v>
      </c>
      <c r="I694" s="6">
        <v>2</v>
      </c>
      <c r="J694" s="6">
        <v>0.22</v>
      </c>
      <c r="K694" s="6">
        <v>0.2576</v>
      </c>
      <c r="L694" s="6">
        <v>0.8</v>
      </c>
      <c r="M694" s="6">
        <v>8.9599999999999999E-2</v>
      </c>
      <c r="N694" s="6">
        <v>5</v>
      </c>
      <c r="O694" s="6">
        <v>49</v>
      </c>
      <c r="P694" s="6">
        <v>54</v>
      </c>
      <c r="Q694" t="s">
        <v>27</v>
      </c>
      <c r="R694" t="s">
        <v>125</v>
      </c>
      <c r="S694" s="33" t="str">
        <f t="shared" si="50"/>
        <v>Normal</v>
      </c>
      <c r="T694" s="33" t="str">
        <f t="shared" si="51"/>
        <v>Medium</v>
      </c>
      <c r="U694" s="33" t="str">
        <f t="shared" si="52"/>
        <v>Afternoon</v>
      </c>
      <c r="V694" s="33" t="str">
        <f t="shared" si="53"/>
        <v>Cold (20-30%)</v>
      </c>
      <c r="W694" s="33" t="str">
        <f t="shared" si="54"/>
        <v>Normal</v>
      </c>
    </row>
    <row r="695" spans="1:23" ht="17.25" thickBot="1">
      <c r="A695" s="112">
        <v>703</v>
      </c>
      <c r="B695" s="7">
        <v>40575</v>
      </c>
      <c r="C695" s="6">
        <v>1</v>
      </c>
      <c r="D695" s="6">
        <v>0</v>
      </c>
      <c r="E695" s="6">
        <v>2</v>
      </c>
      <c r="F695" s="6">
        <v>15</v>
      </c>
      <c r="G695" s="9" t="b">
        <v>0</v>
      </c>
      <c r="H695" s="6">
        <v>2</v>
      </c>
      <c r="I695" s="6">
        <v>2</v>
      </c>
      <c r="J695" s="6">
        <v>0.24</v>
      </c>
      <c r="K695" s="6">
        <v>0.28789999999999999</v>
      </c>
      <c r="L695" s="6">
        <v>0.75</v>
      </c>
      <c r="M695" s="6">
        <v>0</v>
      </c>
      <c r="N695" s="6">
        <v>7</v>
      </c>
      <c r="O695" s="6">
        <v>45</v>
      </c>
      <c r="P695" s="6">
        <v>52</v>
      </c>
      <c r="Q695" t="s">
        <v>27</v>
      </c>
      <c r="R695" t="s">
        <v>125</v>
      </c>
      <c r="S695" s="33" t="str">
        <f t="shared" si="50"/>
        <v>Normal</v>
      </c>
      <c r="T695" s="33" t="str">
        <f t="shared" si="51"/>
        <v>Medium</v>
      </c>
      <c r="U695" s="33" t="str">
        <f t="shared" si="52"/>
        <v>Afternoon</v>
      </c>
      <c r="V695" s="33" t="str">
        <f t="shared" si="53"/>
        <v>Cold (20-30%)</v>
      </c>
      <c r="W695" s="33" t="str">
        <f t="shared" si="54"/>
        <v>Normal</v>
      </c>
    </row>
    <row r="696" spans="1:23" ht="17.25" thickBot="1">
      <c r="A696" s="112">
        <v>704</v>
      </c>
      <c r="B696" s="7">
        <v>40575</v>
      </c>
      <c r="C696" s="6">
        <v>1</v>
      </c>
      <c r="D696" s="6">
        <v>0</v>
      </c>
      <c r="E696" s="6">
        <v>2</v>
      </c>
      <c r="F696" s="6">
        <v>16</v>
      </c>
      <c r="G696" s="9" t="b">
        <v>0</v>
      </c>
      <c r="H696" s="6">
        <v>2</v>
      </c>
      <c r="I696" s="6">
        <v>2</v>
      </c>
      <c r="J696" s="6">
        <v>0.24</v>
      </c>
      <c r="K696" s="6">
        <v>0.2424</v>
      </c>
      <c r="L696" s="6">
        <v>0.75</v>
      </c>
      <c r="M696" s="6">
        <v>0.1343</v>
      </c>
      <c r="N696" s="6">
        <v>3</v>
      </c>
      <c r="O696" s="6">
        <v>61</v>
      </c>
      <c r="P696" s="6">
        <v>64</v>
      </c>
      <c r="Q696" t="s">
        <v>27</v>
      </c>
      <c r="R696" t="s">
        <v>125</v>
      </c>
      <c r="S696" s="33" t="str">
        <f t="shared" si="50"/>
        <v>Normal</v>
      </c>
      <c r="T696" s="33" t="str">
        <f t="shared" si="51"/>
        <v>Medium</v>
      </c>
      <c r="U696" s="33" t="str">
        <f t="shared" si="52"/>
        <v>Afternoon</v>
      </c>
      <c r="V696" s="33" t="str">
        <f t="shared" si="53"/>
        <v>Cold (20-30%)</v>
      </c>
      <c r="W696" s="33" t="str">
        <f t="shared" si="54"/>
        <v>Normal</v>
      </c>
    </row>
    <row r="697" spans="1:23" ht="17.25" thickBot="1">
      <c r="A697" s="112">
        <v>705</v>
      </c>
      <c r="B697" s="7">
        <v>40575</v>
      </c>
      <c r="C697" s="6">
        <v>1</v>
      </c>
      <c r="D697" s="6">
        <v>0</v>
      </c>
      <c r="E697" s="6">
        <v>2</v>
      </c>
      <c r="F697" s="6">
        <v>17</v>
      </c>
      <c r="G697" s="9" t="b">
        <v>0</v>
      </c>
      <c r="H697" s="6">
        <v>2</v>
      </c>
      <c r="I697" s="6">
        <v>2</v>
      </c>
      <c r="J697" s="6">
        <v>0.24</v>
      </c>
      <c r="K697" s="6">
        <v>0.28789999999999999</v>
      </c>
      <c r="L697" s="6">
        <v>0.75</v>
      </c>
      <c r="M697" s="6">
        <v>0</v>
      </c>
      <c r="N697" s="6">
        <v>4</v>
      </c>
      <c r="O697" s="6">
        <v>172</v>
      </c>
      <c r="P697" s="6">
        <v>176</v>
      </c>
      <c r="Q697" t="s">
        <v>27</v>
      </c>
      <c r="R697" t="s">
        <v>125</v>
      </c>
      <c r="S697" s="33" t="str">
        <f t="shared" si="50"/>
        <v>Rush Hour</v>
      </c>
      <c r="T697" s="33" t="str">
        <f t="shared" si="51"/>
        <v>High</v>
      </c>
      <c r="U697" s="33" t="str">
        <f t="shared" si="52"/>
        <v>Afternoon</v>
      </c>
      <c r="V697" s="33" t="str">
        <f t="shared" si="53"/>
        <v>Cold (20-30%)</v>
      </c>
      <c r="W697" s="33" t="str">
        <f t="shared" si="54"/>
        <v>⬆ Spike</v>
      </c>
    </row>
    <row r="698" spans="1:23" ht="17.25" thickBot="1">
      <c r="A698" s="112">
        <v>706</v>
      </c>
      <c r="B698" s="7">
        <v>40575</v>
      </c>
      <c r="C698" s="6">
        <v>1</v>
      </c>
      <c r="D698" s="6">
        <v>0</v>
      </c>
      <c r="E698" s="6">
        <v>2</v>
      </c>
      <c r="F698" s="6">
        <v>18</v>
      </c>
      <c r="G698" s="9" t="b">
        <v>0</v>
      </c>
      <c r="H698" s="6">
        <v>2</v>
      </c>
      <c r="I698" s="6">
        <v>2</v>
      </c>
      <c r="J698" s="6">
        <v>0.24</v>
      </c>
      <c r="K698" s="6">
        <v>0.2576</v>
      </c>
      <c r="L698" s="6">
        <v>0.81</v>
      </c>
      <c r="M698" s="6">
        <v>0.1045</v>
      </c>
      <c r="N698" s="6">
        <v>3</v>
      </c>
      <c r="O698" s="6">
        <v>165</v>
      </c>
      <c r="P698" s="6">
        <v>168</v>
      </c>
      <c r="Q698" t="s">
        <v>27</v>
      </c>
      <c r="R698" t="s">
        <v>125</v>
      </c>
      <c r="S698" s="33" t="str">
        <f t="shared" si="50"/>
        <v>Rush Hour</v>
      </c>
      <c r="T698" s="33" t="str">
        <f t="shared" si="51"/>
        <v>High</v>
      </c>
      <c r="U698" s="33" t="str">
        <f t="shared" si="52"/>
        <v>Evening</v>
      </c>
      <c r="V698" s="33" t="str">
        <f t="shared" si="53"/>
        <v>Cold (20-30%)</v>
      </c>
      <c r="W698" s="33" t="str">
        <f t="shared" si="54"/>
        <v>⬆ Spike</v>
      </c>
    </row>
    <row r="699" spans="1:23" ht="17.25" thickBot="1">
      <c r="A699" s="112">
        <v>707</v>
      </c>
      <c r="B699" s="7">
        <v>40575</v>
      </c>
      <c r="C699" s="6">
        <v>1</v>
      </c>
      <c r="D699" s="6">
        <v>0</v>
      </c>
      <c r="E699" s="6">
        <v>2</v>
      </c>
      <c r="F699" s="6">
        <v>19</v>
      </c>
      <c r="G699" s="9" t="b">
        <v>0</v>
      </c>
      <c r="H699" s="6">
        <v>2</v>
      </c>
      <c r="I699" s="6">
        <v>2</v>
      </c>
      <c r="J699" s="6">
        <v>0.24</v>
      </c>
      <c r="K699" s="6">
        <v>0.2424</v>
      </c>
      <c r="L699" s="6">
        <v>0.81</v>
      </c>
      <c r="M699" s="6">
        <v>0.1343</v>
      </c>
      <c r="N699" s="6">
        <v>3</v>
      </c>
      <c r="O699" s="6">
        <v>105</v>
      </c>
      <c r="P699" s="6">
        <v>108</v>
      </c>
      <c r="Q699" t="s">
        <v>27</v>
      </c>
      <c r="R699" t="s">
        <v>125</v>
      </c>
      <c r="S699" s="33" t="str">
        <f t="shared" si="50"/>
        <v>Rush Hour</v>
      </c>
      <c r="T699" s="33" t="str">
        <f t="shared" si="51"/>
        <v>Medium</v>
      </c>
      <c r="U699" s="33" t="str">
        <f t="shared" si="52"/>
        <v>Evening</v>
      </c>
      <c r="V699" s="33" t="str">
        <f t="shared" si="53"/>
        <v>Cold (20-30%)</v>
      </c>
      <c r="W699" s="33" t="str">
        <f t="shared" si="54"/>
        <v>Normal</v>
      </c>
    </row>
    <row r="700" spans="1:23" ht="17.25" thickBot="1">
      <c r="A700" s="112">
        <v>708</v>
      </c>
      <c r="B700" s="7">
        <v>40575</v>
      </c>
      <c r="C700" s="6">
        <v>1</v>
      </c>
      <c r="D700" s="6">
        <v>0</v>
      </c>
      <c r="E700" s="6">
        <v>2</v>
      </c>
      <c r="F700" s="6">
        <v>20</v>
      </c>
      <c r="G700" s="9" t="b">
        <v>0</v>
      </c>
      <c r="H700" s="6">
        <v>2</v>
      </c>
      <c r="I700" s="6">
        <v>2</v>
      </c>
      <c r="J700" s="6">
        <v>0.22</v>
      </c>
      <c r="K700" s="6">
        <v>0.2273</v>
      </c>
      <c r="L700" s="6">
        <v>0.87</v>
      </c>
      <c r="M700" s="6">
        <v>0.1343</v>
      </c>
      <c r="N700" s="6">
        <v>5</v>
      </c>
      <c r="O700" s="6">
        <v>69</v>
      </c>
      <c r="P700" s="6">
        <v>74</v>
      </c>
      <c r="Q700" t="s">
        <v>27</v>
      </c>
      <c r="R700" t="s">
        <v>125</v>
      </c>
      <c r="S700" s="33" t="str">
        <f t="shared" si="50"/>
        <v>Normal</v>
      </c>
      <c r="T700" s="33" t="str">
        <f t="shared" si="51"/>
        <v>Medium</v>
      </c>
      <c r="U700" s="33" t="str">
        <f t="shared" si="52"/>
        <v>Evening</v>
      </c>
      <c r="V700" s="33" t="str">
        <f t="shared" si="53"/>
        <v>Cold (20-30%)</v>
      </c>
      <c r="W700" s="33" t="str">
        <f t="shared" si="54"/>
        <v>Normal</v>
      </c>
    </row>
    <row r="701" spans="1:23" ht="17.25" thickBot="1">
      <c r="A701" s="112">
        <v>709</v>
      </c>
      <c r="B701" s="7">
        <v>40575</v>
      </c>
      <c r="C701" s="6">
        <v>1</v>
      </c>
      <c r="D701" s="6">
        <v>0</v>
      </c>
      <c r="E701" s="6">
        <v>2</v>
      </c>
      <c r="F701" s="6">
        <v>21</v>
      </c>
      <c r="G701" s="9" t="b">
        <v>0</v>
      </c>
      <c r="H701" s="6">
        <v>2</v>
      </c>
      <c r="I701" s="6">
        <v>2</v>
      </c>
      <c r="J701" s="6">
        <v>0.22</v>
      </c>
      <c r="K701" s="6">
        <v>0.2273</v>
      </c>
      <c r="L701" s="6">
        <v>0.87</v>
      </c>
      <c r="M701" s="6">
        <v>0.1343</v>
      </c>
      <c r="N701" s="6">
        <v>0</v>
      </c>
      <c r="O701" s="6">
        <v>64</v>
      </c>
      <c r="P701" s="6">
        <v>64</v>
      </c>
      <c r="Q701" t="s">
        <v>27</v>
      </c>
      <c r="R701" t="s">
        <v>125</v>
      </c>
      <c r="S701" s="33" t="str">
        <f t="shared" si="50"/>
        <v>Normal</v>
      </c>
      <c r="T701" s="33" t="str">
        <f t="shared" si="51"/>
        <v>Medium</v>
      </c>
      <c r="U701" s="33" t="str">
        <f t="shared" si="52"/>
        <v>Evening</v>
      </c>
      <c r="V701" s="33" t="str">
        <f t="shared" si="53"/>
        <v>Cold (20-30%)</v>
      </c>
      <c r="W701" s="33" t="str">
        <f t="shared" si="54"/>
        <v>Normal</v>
      </c>
    </row>
    <row r="702" spans="1:23" ht="17.25" thickBot="1">
      <c r="A702" s="112">
        <v>710</v>
      </c>
      <c r="B702" s="7">
        <v>40575</v>
      </c>
      <c r="C702" s="6">
        <v>1</v>
      </c>
      <c r="D702" s="6">
        <v>0</v>
      </c>
      <c r="E702" s="6">
        <v>2</v>
      </c>
      <c r="F702" s="6">
        <v>22</v>
      </c>
      <c r="G702" s="9" t="b">
        <v>0</v>
      </c>
      <c r="H702" s="6">
        <v>2</v>
      </c>
      <c r="I702" s="6">
        <v>2</v>
      </c>
      <c r="J702" s="6">
        <v>0.22</v>
      </c>
      <c r="K702" s="6">
        <v>0.2576</v>
      </c>
      <c r="L702" s="6">
        <v>0.87</v>
      </c>
      <c r="M702" s="6">
        <v>8.9599999999999999E-2</v>
      </c>
      <c r="N702" s="6">
        <v>2</v>
      </c>
      <c r="O702" s="6">
        <v>34</v>
      </c>
      <c r="P702" s="6">
        <v>36</v>
      </c>
      <c r="Q702" t="s">
        <v>27</v>
      </c>
      <c r="R702" t="s">
        <v>125</v>
      </c>
      <c r="S702" s="33" t="str">
        <f t="shared" si="50"/>
        <v>Normal</v>
      </c>
      <c r="T702" s="33" t="str">
        <f t="shared" si="51"/>
        <v>Low</v>
      </c>
      <c r="U702" s="33" t="str">
        <f t="shared" si="52"/>
        <v>Evening</v>
      </c>
      <c r="V702" s="33" t="str">
        <f t="shared" si="53"/>
        <v>Cold (20-30%)</v>
      </c>
      <c r="W702" s="33" t="str">
        <f t="shared" si="54"/>
        <v>Normal</v>
      </c>
    </row>
    <row r="703" spans="1:23" ht="17.25" thickBot="1">
      <c r="A703" s="112">
        <v>711</v>
      </c>
      <c r="B703" s="7">
        <v>40575</v>
      </c>
      <c r="C703" s="6">
        <v>1</v>
      </c>
      <c r="D703" s="6">
        <v>0</v>
      </c>
      <c r="E703" s="6">
        <v>2</v>
      </c>
      <c r="F703" s="6">
        <v>23</v>
      </c>
      <c r="G703" s="9" t="b">
        <v>0</v>
      </c>
      <c r="H703" s="6">
        <v>2</v>
      </c>
      <c r="I703" s="6">
        <v>3</v>
      </c>
      <c r="J703" s="6">
        <v>0.2</v>
      </c>
      <c r="K703" s="6">
        <v>0.19700000000000001</v>
      </c>
      <c r="L703" s="6">
        <v>0.93</v>
      </c>
      <c r="M703" s="6">
        <v>0.19400000000000001</v>
      </c>
      <c r="N703" s="6">
        <v>1</v>
      </c>
      <c r="O703" s="6">
        <v>15</v>
      </c>
      <c r="P703" s="6">
        <v>16</v>
      </c>
      <c r="Q703" t="s">
        <v>27</v>
      </c>
      <c r="R703" t="s">
        <v>24</v>
      </c>
      <c r="S703" s="33" t="str">
        <f t="shared" si="50"/>
        <v>Normal</v>
      </c>
      <c r="T703" s="33" t="str">
        <f t="shared" si="51"/>
        <v>Low</v>
      </c>
      <c r="U703" s="33" t="str">
        <f t="shared" si="52"/>
        <v>Evening</v>
      </c>
      <c r="V703" s="33" t="str">
        <f t="shared" si="53"/>
        <v>Cold (20-30%)</v>
      </c>
      <c r="W703" s="33" t="str">
        <f t="shared" si="54"/>
        <v>Normal</v>
      </c>
    </row>
    <row r="704" spans="1:23" ht="17.25" thickBot="1">
      <c r="A704" s="112">
        <v>712</v>
      </c>
      <c r="B704" s="7">
        <v>40576</v>
      </c>
      <c r="C704" s="6">
        <v>1</v>
      </c>
      <c r="D704" s="6">
        <v>0</v>
      </c>
      <c r="E704" s="6">
        <v>2</v>
      </c>
      <c r="F704" s="6">
        <v>0</v>
      </c>
      <c r="G704" s="9" t="b">
        <v>0</v>
      </c>
      <c r="H704" s="6">
        <v>3</v>
      </c>
      <c r="I704" s="6">
        <v>3</v>
      </c>
      <c r="J704" s="6">
        <v>0.22</v>
      </c>
      <c r="K704" s="6">
        <v>0.2424</v>
      </c>
      <c r="L704" s="6">
        <v>0.93</v>
      </c>
      <c r="M704" s="6">
        <v>0.1045</v>
      </c>
      <c r="N704" s="6">
        <v>0</v>
      </c>
      <c r="O704" s="6">
        <v>2</v>
      </c>
      <c r="P704" s="6">
        <v>2</v>
      </c>
      <c r="Q704" t="s">
        <v>28</v>
      </c>
      <c r="R704" t="s">
        <v>24</v>
      </c>
      <c r="S704" s="33" t="str">
        <f t="shared" si="50"/>
        <v>Normal</v>
      </c>
      <c r="T704" s="33" t="str">
        <f t="shared" si="51"/>
        <v>Low</v>
      </c>
      <c r="U704" s="33" t="str">
        <f t="shared" si="52"/>
        <v>Night</v>
      </c>
      <c r="V704" s="33" t="str">
        <f t="shared" si="53"/>
        <v>Cold (20-30%)</v>
      </c>
      <c r="W704" s="33" t="str">
        <f t="shared" si="54"/>
        <v>Normal</v>
      </c>
    </row>
    <row r="705" spans="1:23" ht="17.25" thickBot="1">
      <c r="A705" s="112">
        <v>713</v>
      </c>
      <c r="B705" s="7">
        <v>40576</v>
      </c>
      <c r="C705" s="6">
        <v>1</v>
      </c>
      <c r="D705" s="6">
        <v>0</v>
      </c>
      <c r="E705" s="6">
        <v>2</v>
      </c>
      <c r="F705" s="6">
        <v>1</v>
      </c>
      <c r="G705" s="9" t="b">
        <v>0</v>
      </c>
      <c r="H705" s="6">
        <v>3</v>
      </c>
      <c r="I705" s="6">
        <v>3</v>
      </c>
      <c r="J705" s="6">
        <v>0.22</v>
      </c>
      <c r="K705" s="6">
        <v>0.2273</v>
      </c>
      <c r="L705" s="6">
        <v>0.93</v>
      </c>
      <c r="M705" s="6">
        <v>0.19400000000000001</v>
      </c>
      <c r="N705" s="6">
        <v>0</v>
      </c>
      <c r="O705" s="6">
        <v>3</v>
      </c>
      <c r="P705" s="6">
        <v>3</v>
      </c>
      <c r="Q705" t="s">
        <v>28</v>
      </c>
      <c r="R705" t="s">
        <v>24</v>
      </c>
      <c r="S705" s="33" t="str">
        <f t="shared" si="50"/>
        <v>Normal</v>
      </c>
      <c r="T705" s="33" t="str">
        <f t="shared" si="51"/>
        <v>Low</v>
      </c>
      <c r="U705" s="33" t="str">
        <f t="shared" si="52"/>
        <v>Night</v>
      </c>
      <c r="V705" s="33" t="str">
        <f t="shared" si="53"/>
        <v>Cold (20-30%)</v>
      </c>
      <c r="W705" s="33" t="str">
        <f t="shared" si="54"/>
        <v>Normal</v>
      </c>
    </row>
    <row r="706" spans="1:23" ht="17.25" thickBot="1">
      <c r="A706" s="112">
        <v>714</v>
      </c>
      <c r="B706" s="7">
        <v>40576</v>
      </c>
      <c r="C706" s="6">
        <v>1</v>
      </c>
      <c r="D706" s="6">
        <v>0</v>
      </c>
      <c r="E706" s="6">
        <v>2</v>
      </c>
      <c r="F706" s="6">
        <v>2</v>
      </c>
      <c r="G706" s="9" t="b">
        <v>0</v>
      </c>
      <c r="H706" s="6">
        <v>3</v>
      </c>
      <c r="I706" s="6">
        <v>3</v>
      </c>
      <c r="J706" s="6">
        <v>0.22</v>
      </c>
      <c r="K706" s="6">
        <v>0.2273</v>
      </c>
      <c r="L706" s="6">
        <v>0.93</v>
      </c>
      <c r="M706" s="6">
        <v>0.1343</v>
      </c>
      <c r="N706" s="6">
        <v>4</v>
      </c>
      <c r="O706" s="6">
        <v>0</v>
      </c>
      <c r="P706" s="6">
        <v>4</v>
      </c>
      <c r="Q706" t="s">
        <v>28</v>
      </c>
      <c r="R706" t="s">
        <v>24</v>
      </c>
      <c r="S706" s="33" t="str">
        <f t="shared" si="50"/>
        <v>Normal</v>
      </c>
      <c r="T706" s="33" t="str">
        <f t="shared" si="51"/>
        <v>Low</v>
      </c>
      <c r="U706" s="33" t="str">
        <f t="shared" si="52"/>
        <v>Night</v>
      </c>
      <c r="V706" s="33" t="str">
        <f t="shared" si="53"/>
        <v>Cold (20-30%)</v>
      </c>
      <c r="W706" s="33" t="str">
        <f t="shared" si="54"/>
        <v>Normal</v>
      </c>
    </row>
    <row r="707" spans="1:23" ht="17.25" thickBot="1">
      <c r="A707" s="112">
        <v>715</v>
      </c>
      <c r="B707" s="7">
        <v>40576</v>
      </c>
      <c r="C707" s="6">
        <v>1</v>
      </c>
      <c r="D707" s="6">
        <v>0</v>
      </c>
      <c r="E707" s="6">
        <v>2</v>
      </c>
      <c r="F707" s="6">
        <v>3</v>
      </c>
      <c r="G707" s="9" t="b">
        <v>0</v>
      </c>
      <c r="H707" s="6">
        <v>3</v>
      </c>
      <c r="I707" s="6">
        <v>3</v>
      </c>
      <c r="J707" s="6">
        <v>0.22</v>
      </c>
      <c r="K707" s="6">
        <v>0.2273</v>
      </c>
      <c r="L707" s="6">
        <v>0.93</v>
      </c>
      <c r="M707" s="6">
        <v>0.1343</v>
      </c>
      <c r="N707" s="6">
        <v>0</v>
      </c>
      <c r="O707" s="6">
        <v>1</v>
      </c>
      <c r="P707" s="6">
        <v>1</v>
      </c>
      <c r="Q707" t="s">
        <v>28</v>
      </c>
      <c r="R707" t="s">
        <v>24</v>
      </c>
      <c r="S707" s="33" t="str">
        <f t="shared" ref="S707:S770" si="55">IF(OR(AND(F707&gt;=7,F707&lt;=9),AND(F707&gt;=17,F707&lt;=19)),"Rush Hour","Normal")</f>
        <v>Normal</v>
      </c>
      <c r="T707" s="33" t="str">
        <f t="shared" ref="T707:T770" si="56">IF(P707&gt;150,"High",IF(P707&gt;50,"Medium","Low"))</f>
        <v>Low</v>
      </c>
      <c r="U707" s="33" t="str">
        <f t="shared" ref="U707:U770" si="57">IF(F707&lt;6,"Night", IF(F707&lt;12,"Morning", IF(F707&lt;18,"Afternoon","Evening")))</f>
        <v>Night</v>
      </c>
      <c r="V707" s="33" t="str">
        <f t="shared" ref="V707:V770" si="58">IF(J707&lt;0.1,"Freezing (0-10%)",
 IF(J707&lt;0.2,"Very Cold (10-20%)",
 IF(J707&lt;0.3,"Cold (20-30%)",
 IF(J707&lt;0.4,"Mild (30-40%)",
 IF(J707&lt;0.5,"Warm (40-50%)",
 "Hot (50%+)")))))</f>
        <v>Cold (20-30%)</v>
      </c>
      <c r="W707" s="33" t="str">
        <f t="shared" ref="W707:W770" si="59">IF(ABS(P707-AVERAGE($P$2:$P$1001))&gt;2*STDEV($P$2:$P$1001),IF(P707&gt;AVERAGE($P$2:$P$1001),"⬆ Spike","⬇ Drop"),  "Normal")</f>
        <v>Normal</v>
      </c>
    </row>
    <row r="708" spans="1:23" ht="17.25" thickBot="1">
      <c r="A708" s="112">
        <v>716</v>
      </c>
      <c r="B708" s="7">
        <v>40576</v>
      </c>
      <c r="C708" s="6">
        <v>1</v>
      </c>
      <c r="D708" s="6">
        <v>0</v>
      </c>
      <c r="E708" s="6">
        <v>2</v>
      </c>
      <c r="F708" s="6">
        <v>4</v>
      </c>
      <c r="G708" s="9" t="b">
        <v>0</v>
      </c>
      <c r="H708" s="6">
        <v>3</v>
      </c>
      <c r="I708" s="6">
        <v>3</v>
      </c>
      <c r="J708" s="6">
        <v>0.22</v>
      </c>
      <c r="K708" s="6">
        <v>0.21210000000000001</v>
      </c>
      <c r="L708" s="6">
        <v>0.93</v>
      </c>
      <c r="M708" s="6">
        <v>0.28360000000000002</v>
      </c>
      <c r="N708" s="6">
        <v>0</v>
      </c>
      <c r="O708" s="6">
        <v>1</v>
      </c>
      <c r="P708" s="6">
        <v>1</v>
      </c>
      <c r="Q708" t="s">
        <v>28</v>
      </c>
      <c r="R708" t="s">
        <v>24</v>
      </c>
      <c r="S708" s="33" t="str">
        <f t="shared" si="55"/>
        <v>Normal</v>
      </c>
      <c r="T708" s="33" t="str">
        <f t="shared" si="56"/>
        <v>Low</v>
      </c>
      <c r="U708" s="33" t="str">
        <f t="shared" si="57"/>
        <v>Night</v>
      </c>
      <c r="V708" s="33" t="str">
        <f t="shared" si="58"/>
        <v>Cold (20-30%)</v>
      </c>
      <c r="W708" s="33" t="str">
        <f t="shared" si="59"/>
        <v>Normal</v>
      </c>
    </row>
    <row r="709" spans="1:23" ht="17.25" thickBot="1">
      <c r="A709" s="112">
        <v>717</v>
      </c>
      <c r="B709" s="7">
        <v>40576</v>
      </c>
      <c r="C709" s="6">
        <v>1</v>
      </c>
      <c r="D709" s="6">
        <v>0</v>
      </c>
      <c r="E709" s="6">
        <v>2</v>
      </c>
      <c r="F709" s="6">
        <v>5</v>
      </c>
      <c r="G709" s="9" t="b">
        <v>0</v>
      </c>
      <c r="H709" s="6">
        <v>3</v>
      </c>
      <c r="I709" s="6">
        <v>3</v>
      </c>
      <c r="J709" s="6">
        <v>0.22</v>
      </c>
      <c r="K709" s="6">
        <v>0.2424</v>
      </c>
      <c r="L709" s="6">
        <v>0.93</v>
      </c>
      <c r="M709" s="6">
        <v>0.1045</v>
      </c>
      <c r="N709" s="6">
        <v>0</v>
      </c>
      <c r="O709" s="6">
        <v>3</v>
      </c>
      <c r="P709" s="6">
        <v>3</v>
      </c>
      <c r="Q709" t="s">
        <v>28</v>
      </c>
      <c r="R709" t="s">
        <v>24</v>
      </c>
      <c r="S709" s="33" t="str">
        <f t="shared" si="55"/>
        <v>Normal</v>
      </c>
      <c r="T709" s="33" t="str">
        <f t="shared" si="56"/>
        <v>Low</v>
      </c>
      <c r="U709" s="33" t="str">
        <f t="shared" si="57"/>
        <v>Night</v>
      </c>
      <c r="V709" s="33" t="str">
        <f t="shared" si="58"/>
        <v>Cold (20-30%)</v>
      </c>
      <c r="W709" s="33" t="str">
        <f t="shared" si="59"/>
        <v>Normal</v>
      </c>
    </row>
    <row r="710" spans="1:23" ht="17.25" thickBot="1">
      <c r="A710" s="112">
        <v>718</v>
      </c>
      <c r="B710" s="7">
        <v>40576</v>
      </c>
      <c r="C710" s="6">
        <v>1</v>
      </c>
      <c r="D710" s="6">
        <v>0</v>
      </c>
      <c r="E710" s="6">
        <v>2</v>
      </c>
      <c r="F710" s="6">
        <v>6</v>
      </c>
      <c r="G710" s="9" t="b">
        <v>0</v>
      </c>
      <c r="H710" s="6">
        <v>3</v>
      </c>
      <c r="I710" s="6">
        <v>3</v>
      </c>
      <c r="J710" s="6">
        <v>0.22</v>
      </c>
      <c r="K710" s="6">
        <v>0.2424</v>
      </c>
      <c r="L710" s="6">
        <v>0.93</v>
      </c>
      <c r="M710" s="6">
        <v>0.1045</v>
      </c>
      <c r="N710" s="6">
        <v>1</v>
      </c>
      <c r="O710" s="6">
        <v>17</v>
      </c>
      <c r="P710" s="6">
        <v>18</v>
      </c>
      <c r="Q710" t="s">
        <v>28</v>
      </c>
      <c r="R710" t="s">
        <v>24</v>
      </c>
      <c r="S710" s="33" t="str">
        <f t="shared" si="55"/>
        <v>Normal</v>
      </c>
      <c r="T710" s="33" t="str">
        <f t="shared" si="56"/>
        <v>Low</v>
      </c>
      <c r="U710" s="33" t="str">
        <f t="shared" si="57"/>
        <v>Morning</v>
      </c>
      <c r="V710" s="33" t="str">
        <f t="shared" si="58"/>
        <v>Cold (20-30%)</v>
      </c>
      <c r="W710" s="33" t="str">
        <f t="shared" si="59"/>
        <v>Normal</v>
      </c>
    </row>
    <row r="711" spans="1:23" ht="17.25" thickBot="1">
      <c r="A711" s="112">
        <v>719</v>
      </c>
      <c r="B711" s="7">
        <v>40576</v>
      </c>
      <c r="C711" s="6">
        <v>1</v>
      </c>
      <c r="D711" s="6">
        <v>0</v>
      </c>
      <c r="E711" s="6">
        <v>2</v>
      </c>
      <c r="F711" s="6">
        <v>7</v>
      </c>
      <c r="G711" s="9" t="b">
        <v>0</v>
      </c>
      <c r="H711" s="6">
        <v>3</v>
      </c>
      <c r="I711" s="6">
        <v>3</v>
      </c>
      <c r="J711" s="6">
        <v>0.22</v>
      </c>
      <c r="K711" s="6">
        <v>0.21210000000000001</v>
      </c>
      <c r="L711" s="6">
        <v>0.93</v>
      </c>
      <c r="M711" s="6">
        <v>0.22389999999999999</v>
      </c>
      <c r="N711" s="6">
        <v>1</v>
      </c>
      <c r="O711" s="6">
        <v>48</v>
      </c>
      <c r="P711" s="6">
        <v>49</v>
      </c>
      <c r="Q711" t="s">
        <v>28</v>
      </c>
      <c r="R711" t="s">
        <v>24</v>
      </c>
      <c r="S711" s="33" t="str">
        <f t="shared" si="55"/>
        <v>Rush Hour</v>
      </c>
      <c r="T711" s="33" t="str">
        <f t="shared" si="56"/>
        <v>Low</v>
      </c>
      <c r="U711" s="33" t="str">
        <f t="shared" si="57"/>
        <v>Morning</v>
      </c>
      <c r="V711" s="33" t="str">
        <f t="shared" si="58"/>
        <v>Cold (20-30%)</v>
      </c>
      <c r="W711" s="33" t="str">
        <f t="shared" si="59"/>
        <v>Normal</v>
      </c>
    </row>
    <row r="712" spans="1:23" ht="17.25" thickBot="1">
      <c r="A712" s="112">
        <v>720</v>
      </c>
      <c r="B712" s="7">
        <v>40576</v>
      </c>
      <c r="C712" s="6">
        <v>1</v>
      </c>
      <c r="D712" s="6">
        <v>0</v>
      </c>
      <c r="E712" s="6">
        <v>2</v>
      </c>
      <c r="F712" s="6">
        <v>8</v>
      </c>
      <c r="G712" s="9" t="b">
        <v>0</v>
      </c>
      <c r="H712" s="6">
        <v>3</v>
      </c>
      <c r="I712" s="6">
        <v>3</v>
      </c>
      <c r="J712" s="6">
        <v>0.22</v>
      </c>
      <c r="K712" s="6">
        <v>0.21210000000000001</v>
      </c>
      <c r="L712" s="6">
        <v>0.93</v>
      </c>
      <c r="M712" s="6">
        <v>0.22389999999999999</v>
      </c>
      <c r="N712" s="6">
        <v>1</v>
      </c>
      <c r="O712" s="6">
        <v>154</v>
      </c>
      <c r="P712" s="6">
        <v>155</v>
      </c>
      <c r="Q712" t="s">
        <v>28</v>
      </c>
      <c r="R712" t="s">
        <v>24</v>
      </c>
      <c r="S712" s="33" t="str">
        <f t="shared" si="55"/>
        <v>Rush Hour</v>
      </c>
      <c r="T712" s="33" t="str">
        <f t="shared" si="56"/>
        <v>High</v>
      </c>
      <c r="U712" s="33" t="str">
        <f t="shared" si="57"/>
        <v>Morning</v>
      </c>
      <c r="V712" s="33" t="str">
        <f t="shared" si="58"/>
        <v>Cold (20-30%)</v>
      </c>
      <c r="W712" s="33" t="str">
        <f t="shared" si="59"/>
        <v>Normal</v>
      </c>
    </row>
    <row r="713" spans="1:23" ht="17.25" thickBot="1">
      <c r="A713" s="112">
        <v>721</v>
      </c>
      <c r="B713" s="7">
        <v>40576</v>
      </c>
      <c r="C713" s="6">
        <v>1</v>
      </c>
      <c r="D713" s="6">
        <v>0</v>
      </c>
      <c r="E713" s="6">
        <v>2</v>
      </c>
      <c r="F713" s="6">
        <v>9</v>
      </c>
      <c r="G713" s="9" t="b">
        <v>0</v>
      </c>
      <c r="H713" s="6">
        <v>3</v>
      </c>
      <c r="I713" s="6">
        <v>2</v>
      </c>
      <c r="J713" s="6">
        <v>0.24</v>
      </c>
      <c r="K713" s="6">
        <v>0.2576</v>
      </c>
      <c r="L713" s="6">
        <v>0.93</v>
      </c>
      <c r="M713" s="6">
        <v>8.9599999999999999E-2</v>
      </c>
      <c r="N713" s="6">
        <v>4</v>
      </c>
      <c r="O713" s="6">
        <v>119</v>
      </c>
      <c r="P713" s="6">
        <v>123</v>
      </c>
      <c r="Q713" t="s">
        <v>28</v>
      </c>
      <c r="R713" t="s">
        <v>125</v>
      </c>
      <c r="S713" s="33" t="str">
        <f t="shared" si="55"/>
        <v>Rush Hour</v>
      </c>
      <c r="T713" s="33" t="str">
        <f t="shared" si="56"/>
        <v>Medium</v>
      </c>
      <c r="U713" s="33" t="str">
        <f t="shared" si="57"/>
        <v>Morning</v>
      </c>
      <c r="V713" s="33" t="str">
        <f t="shared" si="58"/>
        <v>Cold (20-30%)</v>
      </c>
      <c r="W713" s="33" t="str">
        <f t="shared" si="59"/>
        <v>Normal</v>
      </c>
    </row>
    <row r="714" spans="1:23" ht="17.25" thickBot="1">
      <c r="A714" s="112">
        <v>722</v>
      </c>
      <c r="B714" s="7">
        <v>40576</v>
      </c>
      <c r="C714" s="6">
        <v>1</v>
      </c>
      <c r="D714" s="6">
        <v>0</v>
      </c>
      <c r="E714" s="6">
        <v>2</v>
      </c>
      <c r="F714" s="6">
        <v>10</v>
      </c>
      <c r="G714" s="9" t="b">
        <v>0</v>
      </c>
      <c r="H714" s="6">
        <v>3</v>
      </c>
      <c r="I714" s="6">
        <v>2</v>
      </c>
      <c r="J714" s="6">
        <v>0.22</v>
      </c>
      <c r="K714" s="6">
        <v>0.2727</v>
      </c>
      <c r="L714" s="6">
        <v>1</v>
      </c>
      <c r="M714" s="6">
        <v>0</v>
      </c>
      <c r="N714" s="6">
        <v>2</v>
      </c>
      <c r="O714" s="6">
        <v>59</v>
      </c>
      <c r="P714" s="6">
        <v>61</v>
      </c>
      <c r="Q714" t="s">
        <v>28</v>
      </c>
      <c r="R714" t="s">
        <v>125</v>
      </c>
      <c r="S714" s="33" t="str">
        <f t="shared" si="55"/>
        <v>Normal</v>
      </c>
      <c r="T714" s="33" t="str">
        <f t="shared" si="56"/>
        <v>Medium</v>
      </c>
      <c r="U714" s="33" t="str">
        <f t="shared" si="57"/>
        <v>Morning</v>
      </c>
      <c r="V714" s="33" t="str">
        <f t="shared" si="58"/>
        <v>Cold (20-30%)</v>
      </c>
      <c r="W714" s="33" t="str">
        <f t="shared" si="59"/>
        <v>Normal</v>
      </c>
    </row>
    <row r="715" spans="1:23" ht="17.25" thickBot="1">
      <c r="A715" s="112">
        <v>723</v>
      </c>
      <c r="B715" s="7">
        <v>40576</v>
      </c>
      <c r="C715" s="6">
        <v>1</v>
      </c>
      <c r="D715" s="6">
        <v>0</v>
      </c>
      <c r="E715" s="6">
        <v>2</v>
      </c>
      <c r="F715" s="6">
        <v>11</v>
      </c>
      <c r="G715" s="9" t="b">
        <v>0</v>
      </c>
      <c r="H715" s="6">
        <v>3</v>
      </c>
      <c r="I715" s="6">
        <v>2</v>
      </c>
      <c r="J715" s="6">
        <v>0.24</v>
      </c>
      <c r="K715" s="6">
        <v>0.2273</v>
      </c>
      <c r="L715" s="6">
        <v>0.93</v>
      </c>
      <c r="M715" s="6">
        <v>0.19400000000000001</v>
      </c>
      <c r="N715" s="6">
        <v>5</v>
      </c>
      <c r="O715" s="6">
        <v>47</v>
      </c>
      <c r="P715" s="6">
        <v>52</v>
      </c>
      <c r="Q715" t="s">
        <v>28</v>
      </c>
      <c r="R715" t="s">
        <v>125</v>
      </c>
      <c r="S715" s="33" t="str">
        <f t="shared" si="55"/>
        <v>Normal</v>
      </c>
      <c r="T715" s="33" t="str">
        <f t="shared" si="56"/>
        <v>Medium</v>
      </c>
      <c r="U715" s="33" t="str">
        <f t="shared" si="57"/>
        <v>Morning</v>
      </c>
      <c r="V715" s="33" t="str">
        <f t="shared" si="58"/>
        <v>Cold (20-30%)</v>
      </c>
      <c r="W715" s="33" t="str">
        <f t="shared" si="59"/>
        <v>Normal</v>
      </c>
    </row>
    <row r="716" spans="1:23" ht="17.25" thickBot="1">
      <c r="A716" s="112">
        <v>724</v>
      </c>
      <c r="B716" s="7">
        <v>40576</v>
      </c>
      <c r="C716" s="6">
        <v>1</v>
      </c>
      <c r="D716" s="6">
        <v>0</v>
      </c>
      <c r="E716" s="6">
        <v>2</v>
      </c>
      <c r="F716" s="6">
        <v>12</v>
      </c>
      <c r="G716" s="9" t="b">
        <v>0</v>
      </c>
      <c r="H716" s="6">
        <v>3</v>
      </c>
      <c r="I716" s="6">
        <v>2</v>
      </c>
      <c r="J716" s="6">
        <v>0.24</v>
      </c>
      <c r="K716" s="6">
        <v>0.2273</v>
      </c>
      <c r="L716" s="6">
        <v>0.93</v>
      </c>
      <c r="M716" s="6">
        <v>0.22389999999999999</v>
      </c>
      <c r="N716" s="6">
        <v>3</v>
      </c>
      <c r="O716" s="6">
        <v>61</v>
      </c>
      <c r="P716" s="6">
        <v>64</v>
      </c>
      <c r="Q716" t="s">
        <v>28</v>
      </c>
      <c r="R716" t="s">
        <v>125</v>
      </c>
      <c r="S716" s="33" t="str">
        <f t="shared" si="55"/>
        <v>Normal</v>
      </c>
      <c r="T716" s="33" t="str">
        <f t="shared" si="56"/>
        <v>Medium</v>
      </c>
      <c r="U716" s="33" t="str">
        <f t="shared" si="57"/>
        <v>Afternoon</v>
      </c>
      <c r="V716" s="33" t="str">
        <f t="shared" si="58"/>
        <v>Cold (20-30%)</v>
      </c>
      <c r="W716" s="33" t="str">
        <f t="shared" si="59"/>
        <v>Normal</v>
      </c>
    </row>
    <row r="717" spans="1:23" ht="17.25" thickBot="1">
      <c r="A717" s="112">
        <v>725</v>
      </c>
      <c r="B717" s="7">
        <v>40576</v>
      </c>
      <c r="C717" s="6">
        <v>1</v>
      </c>
      <c r="D717" s="6">
        <v>0</v>
      </c>
      <c r="E717" s="6">
        <v>2</v>
      </c>
      <c r="F717" s="6">
        <v>13</v>
      </c>
      <c r="G717" s="9" t="b">
        <v>0</v>
      </c>
      <c r="H717" s="6">
        <v>3</v>
      </c>
      <c r="I717" s="6">
        <v>1</v>
      </c>
      <c r="J717" s="6">
        <v>0.34</v>
      </c>
      <c r="K717" s="6">
        <v>0.33329999999999999</v>
      </c>
      <c r="L717" s="6">
        <v>0.93</v>
      </c>
      <c r="M717" s="6">
        <v>0.16420000000000001</v>
      </c>
      <c r="N717" s="6">
        <v>1</v>
      </c>
      <c r="O717" s="6">
        <v>74</v>
      </c>
      <c r="P717" s="6">
        <v>75</v>
      </c>
      <c r="Q717" t="s">
        <v>28</v>
      </c>
      <c r="R717" t="s">
        <v>124</v>
      </c>
      <c r="S717" s="33" t="str">
        <f t="shared" si="55"/>
        <v>Normal</v>
      </c>
      <c r="T717" s="33" t="str">
        <f t="shared" si="56"/>
        <v>Medium</v>
      </c>
      <c r="U717" s="33" t="str">
        <f t="shared" si="57"/>
        <v>Afternoon</v>
      </c>
      <c r="V717" s="33" t="str">
        <f t="shared" si="58"/>
        <v>Mild (30-40%)</v>
      </c>
      <c r="W717" s="33" t="str">
        <f t="shared" si="59"/>
        <v>Normal</v>
      </c>
    </row>
    <row r="718" spans="1:23" ht="17.25" thickBot="1">
      <c r="A718" s="112">
        <v>726</v>
      </c>
      <c r="B718" s="7">
        <v>40576</v>
      </c>
      <c r="C718" s="6">
        <v>1</v>
      </c>
      <c r="D718" s="6">
        <v>0</v>
      </c>
      <c r="E718" s="6">
        <v>2</v>
      </c>
      <c r="F718" s="6">
        <v>14</v>
      </c>
      <c r="G718" s="9" t="b">
        <v>0</v>
      </c>
      <c r="H718" s="6">
        <v>3</v>
      </c>
      <c r="I718" s="6">
        <v>1</v>
      </c>
      <c r="J718" s="6">
        <v>0.38</v>
      </c>
      <c r="K718" s="6">
        <v>0.39389999999999997</v>
      </c>
      <c r="L718" s="6">
        <v>0.82</v>
      </c>
      <c r="M718" s="6">
        <v>0.3881</v>
      </c>
      <c r="N718" s="6">
        <v>2</v>
      </c>
      <c r="O718" s="6">
        <v>61</v>
      </c>
      <c r="P718" s="6">
        <v>63</v>
      </c>
      <c r="Q718" t="s">
        <v>28</v>
      </c>
      <c r="R718" t="s">
        <v>124</v>
      </c>
      <c r="S718" s="33" t="str">
        <f t="shared" si="55"/>
        <v>Normal</v>
      </c>
      <c r="T718" s="33" t="str">
        <f t="shared" si="56"/>
        <v>Medium</v>
      </c>
      <c r="U718" s="33" t="str">
        <f t="shared" si="57"/>
        <v>Afternoon</v>
      </c>
      <c r="V718" s="33" t="str">
        <f t="shared" si="58"/>
        <v>Mild (30-40%)</v>
      </c>
      <c r="W718" s="33" t="str">
        <f t="shared" si="59"/>
        <v>Normal</v>
      </c>
    </row>
    <row r="719" spans="1:23" ht="17.25" thickBot="1">
      <c r="A719" s="112">
        <v>727</v>
      </c>
      <c r="B719" s="7">
        <v>40576</v>
      </c>
      <c r="C719" s="6">
        <v>1</v>
      </c>
      <c r="D719" s="6">
        <v>0</v>
      </c>
      <c r="E719" s="6">
        <v>2</v>
      </c>
      <c r="F719" s="6">
        <v>15</v>
      </c>
      <c r="G719" s="9" t="b">
        <v>0</v>
      </c>
      <c r="H719" s="6">
        <v>3</v>
      </c>
      <c r="I719" s="6">
        <v>1</v>
      </c>
      <c r="J719" s="6">
        <v>0.38</v>
      </c>
      <c r="K719" s="6">
        <v>0.39389999999999997</v>
      </c>
      <c r="L719" s="6">
        <v>0.76</v>
      </c>
      <c r="M719" s="6">
        <v>0.32840000000000003</v>
      </c>
      <c r="N719" s="6">
        <v>10</v>
      </c>
      <c r="O719" s="6">
        <v>66</v>
      </c>
      <c r="P719" s="6">
        <v>76</v>
      </c>
      <c r="Q719" t="s">
        <v>28</v>
      </c>
      <c r="R719" t="s">
        <v>124</v>
      </c>
      <c r="S719" s="33" t="str">
        <f t="shared" si="55"/>
        <v>Normal</v>
      </c>
      <c r="T719" s="33" t="str">
        <f t="shared" si="56"/>
        <v>Medium</v>
      </c>
      <c r="U719" s="33" t="str">
        <f t="shared" si="57"/>
        <v>Afternoon</v>
      </c>
      <c r="V719" s="33" t="str">
        <f t="shared" si="58"/>
        <v>Mild (30-40%)</v>
      </c>
      <c r="W719" s="33" t="str">
        <f t="shared" si="59"/>
        <v>Normal</v>
      </c>
    </row>
    <row r="720" spans="1:23" ht="17.25" thickBot="1">
      <c r="A720" s="112">
        <v>728</v>
      </c>
      <c r="B720" s="7">
        <v>40576</v>
      </c>
      <c r="C720" s="6">
        <v>1</v>
      </c>
      <c r="D720" s="6">
        <v>0</v>
      </c>
      <c r="E720" s="6">
        <v>2</v>
      </c>
      <c r="F720" s="6">
        <v>16</v>
      </c>
      <c r="G720" s="9" t="b">
        <v>0</v>
      </c>
      <c r="H720" s="6">
        <v>3</v>
      </c>
      <c r="I720" s="6">
        <v>1</v>
      </c>
      <c r="J720" s="6">
        <v>0.36</v>
      </c>
      <c r="K720" s="6">
        <v>0.33329999999999999</v>
      </c>
      <c r="L720" s="6">
        <v>0.71</v>
      </c>
      <c r="M720" s="6">
        <v>0.29849999999999999</v>
      </c>
      <c r="N720" s="6">
        <v>8</v>
      </c>
      <c r="O720" s="6">
        <v>95</v>
      </c>
      <c r="P720" s="6">
        <v>103</v>
      </c>
      <c r="Q720" t="s">
        <v>28</v>
      </c>
      <c r="R720" t="s">
        <v>124</v>
      </c>
      <c r="S720" s="33" t="str">
        <f t="shared" si="55"/>
        <v>Normal</v>
      </c>
      <c r="T720" s="33" t="str">
        <f t="shared" si="56"/>
        <v>Medium</v>
      </c>
      <c r="U720" s="33" t="str">
        <f t="shared" si="57"/>
        <v>Afternoon</v>
      </c>
      <c r="V720" s="33" t="str">
        <f t="shared" si="58"/>
        <v>Mild (30-40%)</v>
      </c>
      <c r="W720" s="33" t="str">
        <f t="shared" si="59"/>
        <v>Normal</v>
      </c>
    </row>
    <row r="721" spans="1:23" ht="17.25" thickBot="1">
      <c r="A721" s="112">
        <v>729</v>
      </c>
      <c r="B721" s="7">
        <v>40576</v>
      </c>
      <c r="C721" s="6">
        <v>1</v>
      </c>
      <c r="D721" s="6">
        <v>0</v>
      </c>
      <c r="E721" s="6">
        <v>2</v>
      </c>
      <c r="F721" s="6">
        <v>17</v>
      </c>
      <c r="G721" s="9" t="b">
        <v>0</v>
      </c>
      <c r="H721" s="6">
        <v>3</v>
      </c>
      <c r="I721" s="6">
        <v>1</v>
      </c>
      <c r="J721" s="6">
        <v>0.36</v>
      </c>
      <c r="K721" s="6">
        <v>0.31819999999999998</v>
      </c>
      <c r="L721" s="6">
        <v>0.53</v>
      </c>
      <c r="M721" s="6">
        <v>0.52239999999999998</v>
      </c>
      <c r="N721" s="6">
        <v>7</v>
      </c>
      <c r="O721" s="6">
        <v>183</v>
      </c>
      <c r="P721" s="6">
        <v>190</v>
      </c>
      <c r="Q721" t="s">
        <v>28</v>
      </c>
      <c r="R721" t="s">
        <v>124</v>
      </c>
      <c r="S721" s="33" t="str">
        <f t="shared" si="55"/>
        <v>Rush Hour</v>
      </c>
      <c r="T721" s="33" t="str">
        <f t="shared" si="56"/>
        <v>High</v>
      </c>
      <c r="U721" s="33" t="str">
        <f t="shared" si="57"/>
        <v>Afternoon</v>
      </c>
      <c r="V721" s="33" t="str">
        <f t="shared" si="58"/>
        <v>Mild (30-40%)</v>
      </c>
      <c r="W721" s="33" t="str">
        <f t="shared" si="59"/>
        <v>⬆ Spike</v>
      </c>
    </row>
    <row r="722" spans="1:23" ht="17.25" thickBot="1">
      <c r="A722" s="112">
        <v>730</v>
      </c>
      <c r="B722" s="7">
        <v>40576</v>
      </c>
      <c r="C722" s="6">
        <v>1</v>
      </c>
      <c r="D722" s="6">
        <v>0</v>
      </c>
      <c r="E722" s="6">
        <v>2</v>
      </c>
      <c r="F722" s="6">
        <v>18</v>
      </c>
      <c r="G722" s="9" t="b">
        <v>0</v>
      </c>
      <c r="H722" s="6">
        <v>3</v>
      </c>
      <c r="I722" s="6">
        <v>1</v>
      </c>
      <c r="J722" s="6">
        <v>0.34</v>
      </c>
      <c r="K722" s="6">
        <v>0.28789999999999999</v>
      </c>
      <c r="L722" s="6">
        <v>0.42</v>
      </c>
      <c r="M722" s="6">
        <v>0.55220000000000002</v>
      </c>
      <c r="N722" s="6">
        <v>7</v>
      </c>
      <c r="O722" s="6">
        <v>175</v>
      </c>
      <c r="P722" s="6">
        <v>182</v>
      </c>
      <c r="Q722" t="s">
        <v>28</v>
      </c>
      <c r="R722" t="s">
        <v>124</v>
      </c>
      <c r="S722" s="33" t="str">
        <f t="shared" si="55"/>
        <v>Rush Hour</v>
      </c>
      <c r="T722" s="33" t="str">
        <f t="shared" si="56"/>
        <v>High</v>
      </c>
      <c r="U722" s="33" t="str">
        <f t="shared" si="57"/>
        <v>Evening</v>
      </c>
      <c r="V722" s="33" t="str">
        <f t="shared" si="58"/>
        <v>Mild (30-40%)</v>
      </c>
      <c r="W722" s="33" t="str">
        <f t="shared" si="59"/>
        <v>⬆ Spike</v>
      </c>
    </row>
    <row r="723" spans="1:23" ht="17.25" thickBot="1">
      <c r="A723" s="112">
        <v>731</v>
      </c>
      <c r="B723" s="7">
        <v>40576</v>
      </c>
      <c r="C723" s="6">
        <v>1</v>
      </c>
      <c r="D723" s="6">
        <v>0</v>
      </c>
      <c r="E723" s="6">
        <v>2</v>
      </c>
      <c r="F723" s="6">
        <v>19</v>
      </c>
      <c r="G723" s="9" t="b">
        <v>0</v>
      </c>
      <c r="H723" s="6">
        <v>3</v>
      </c>
      <c r="I723" s="6">
        <v>1</v>
      </c>
      <c r="J723" s="6">
        <v>0.28000000000000003</v>
      </c>
      <c r="K723" s="6">
        <v>0.2424</v>
      </c>
      <c r="L723" s="6">
        <v>0.45</v>
      </c>
      <c r="M723" s="6">
        <v>0.49249999999999999</v>
      </c>
      <c r="N723" s="6">
        <v>3</v>
      </c>
      <c r="O723" s="6">
        <v>88</v>
      </c>
      <c r="P723" s="6">
        <v>91</v>
      </c>
      <c r="Q723" t="s">
        <v>28</v>
      </c>
      <c r="R723" t="s">
        <v>124</v>
      </c>
      <c r="S723" s="33" t="str">
        <f t="shared" si="55"/>
        <v>Rush Hour</v>
      </c>
      <c r="T723" s="33" t="str">
        <f t="shared" si="56"/>
        <v>Medium</v>
      </c>
      <c r="U723" s="33" t="str">
        <f t="shared" si="57"/>
        <v>Evening</v>
      </c>
      <c r="V723" s="33" t="str">
        <f t="shared" si="58"/>
        <v>Cold (20-30%)</v>
      </c>
      <c r="W723" s="33" t="str">
        <f t="shared" si="59"/>
        <v>Normal</v>
      </c>
    </row>
    <row r="724" spans="1:23" ht="17.25" thickBot="1">
      <c r="A724" s="112">
        <v>732</v>
      </c>
      <c r="B724" s="7">
        <v>40576</v>
      </c>
      <c r="C724" s="6">
        <v>1</v>
      </c>
      <c r="D724" s="6">
        <v>0</v>
      </c>
      <c r="E724" s="6">
        <v>2</v>
      </c>
      <c r="F724" s="6">
        <v>20</v>
      </c>
      <c r="G724" s="9" t="b">
        <v>0</v>
      </c>
      <c r="H724" s="6">
        <v>3</v>
      </c>
      <c r="I724" s="6">
        <v>1</v>
      </c>
      <c r="J724" s="6">
        <v>0.24</v>
      </c>
      <c r="K724" s="6">
        <v>0.19700000000000001</v>
      </c>
      <c r="L724" s="6">
        <v>0.48</v>
      </c>
      <c r="M724" s="6">
        <v>0.55220000000000002</v>
      </c>
      <c r="N724" s="6">
        <v>4</v>
      </c>
      <c r="O724" s="6">
        <v>71</v>
      </c>
      <c r="P724" s="6">
        <v>75</v>
      </c>
      <c r="Q724" t="s">
        <v>28</v>
      </c>
      <c r="R724" t="s">
        <v>124</v>
      </c>
      <c r="S724" s="33" t="str">
        <f t="shared" si="55"/>
        <v>Normal</v>
      </c>
      <c r="T724" s="33" t="str">
        <f t="shared" si="56"/>
        <v>Medium</v>
      </c>
      <c r="U724" s="33" t="str">
        <f t="shared" si="57"/>
        <v>Evening</v>
      </c>
      <c r="V724" s="33" t="str">
        <f t="shared" si="58"/>
        <v>Cold (20-30%)</v>
      </c>
      <c r="W724" s="33" t="str">
        <f t="shared" si="59"/>
        <v>Normal</v>
      </c>
    </row>
    <row r="725" spans="1:23" ht="17.25" thickBot="1">
      <c r="A725" s="112">
        <v>733</v>
      </c>
      <c r="B725" s="7">
        <v>40576</v>
      </c>
      <c r="C725" s="6">
        <v>1</v>
      </c>
      <c r="D725" s="6">
        <v>0</v>
      </c>
      <c r="E725" s="6">
        <v>2</v>
      </c>
      <c r="F725" s="6">
        <v>21</v>
      </c>
      <c r="G725" s="9" t="b">
        <v>0</v>
      </c>
      <c r="H725" s="6">
        <v>3</v>
      </c>
      <c r="I725" s="6">
        <v>1</v>
      </c>
      <c r="J725" s="6">
        <v>0.22</v>
      </c>
      <c r="K725" s="6">
        <v>0.19700000000000001</v>
      </c>
      <c r="L725" s="6">
        <v>0.47</v>
      </c>
      <c r="M725" s="6">
        <v>0.32840000000000003</v>
      </c>
      <c r="N725" s="6">
        <v>1</v>
      </c>
      <c r="O725" s="6">
        <v>62</v>
      </c>
      <c r="P725" s="6">
        <v>63</v>
      </c>
      <c r="Q725" t="s">
        <v>28</v>
      </c>
      <c r="R725" t="s">
        <v>124</v>
      </c>
      <c r="S725" s="33" t="str">
        <f t="shared" si="55"/>
        <v>Normal</v>
      </c>
      <c r="T725" s="33" t="str">
        <f t="shared" si="56"/>
        <v>Medium</v>
      </c>
      <c r="U725" s="33" t="str">
        <f t="shared" si="57"/>
        <v>Evening</v>
      </c>
      <c r="V725" s="33" t="str">
        <f t="shared" si="58"/>
        <v>Cold (20-30%)</v>
      </c>
      <c r="W725" s="33" t="str">
        <f t="shared" si="59"/>
        <v>Normal</v>
      </c>
    </row>
    <row r="726" spans="1:23" ht="17.25" thickBot="1">
      <c r="A726" s="112">
        <v>734</v>
      </c>
      <c r="B726" s="7">
        <v>40576</v>
      </c>
      <c r="C726" s="6">
        <v>1</v>
      </c>
      <c r="D726" s="6">
        <v>0</v>
      </c>
      <c r="E726" s="6">
        <v>2</v>
      </c>
      <c r="F726" s="6">
        <v>22</v>
      </c>
      <c r="G726" s="9" t="b">
        <v>0</v>
      </c>
      <c r="H726" s="6">
        <v>3</v>
      </c>
      <c r="I726" s="6">
        <v>1</v>
      </c>
      <c r="J726" s="6">
        <v>0.22</v>
      </c>
      <c r="K726" s="6">
        <v>0.21210000000000001</v>
      </c>
      <c r="L726" s="6">
        <v>0.44</v>
      </c>
      <c r="M726" s="6">
        <v>0.25369999999999998</v>
      </c>
      <c r="N726" s="6">
        <v>5</v>
      </c>
      <c r="O726" s="6">
        <v>35</v>
      </c>
      <c r="P726" s="6">
        <v>40</v>
      </c>
      <c r="Q726" t="s">
        <v>28</v>
      </c>
      <c r="R726" t="s">
        <v>124</v>
      </c>
      <c r="S726" s="33" t="str">
        <f t="shared" si="55"/>
        <v>Normal</v>
      </c>
      <c r="T726" s="33" t="str">
        <f t="shared" si="56"/>
        <v>Low</v>
      </c>
      <c r="U726" s="33" t="str">
        <f t="shared" si="57"/>
        <v>Evening</v>
      </c>
      <c r="V726" s="33" t="str">
        <f t="shared" si="58"/>
        <v>Cold (20-30%)</v>
      </c>
      <c r="W726" s="33" t="str">
        <f t="shared" si="59"/>
        <v>Normal</v>
      </c>
    </row>
    <row r="727" spans="1:23" ht="17.25" thickBot="1">
      <c r="A727" s="112">
        <v>735</v>
      </c>
      <c r="B727" s="7">
        <v>40576</v>
      </c>
      <c r="C727" s="6">
        <v>1</v>
      </c>
      <c r="D727" s="6">
        <v>0</v>
      </c>
      <c r="E727" s="6">
        <v>2</v>
      </c>
      <c r="F727" s="6">
        <v>23</v>
      </c>
      <c r="G727" s="9" t="b">
        <v>0</v>
      </c>
      <c r="H727" s="6">
        <v>3</v>
      </c>
      <c r="I727" s="6">
        <v>1</v>
      </c>
      <c r="J727" s="6">
        <v>0.2</v>
      </c>
      <c r="K727" s="6">
        <v>0.16669999999999999</v>
      </c>
      <c r="L727" s="6">
        <v>0.44</v>
      </c>
      <c r="M727" s="6">
        <v>0.44779999999999998</v>
      </c>
      <c r="N727" s="6">
        <v>3</v>
      </c>
      <c r="O727" s="6">
        <v>29</v>
      </c>
      <c r="P727" s="6">
        <v>32</v>
      </c>
      <c r="Q727" t="s">
        <v>28</v>
      </c>
      <c r="R727" t="s">
        <v>124</v>
      </c>
      <c r="S727" s="33" t="str">
        <f t="shared" si="55"/>
        <v>Normal</v>
      </c>
      <c r="T727" s="33" t="str">
        <f t="shared" si="56"/>
        <v>Low</v>
      </c>
      <c r="U727" s="33" t="str">
        <f t="shared" si="57"/>
        <v>Evening</v>
      </c>
      <c r="V727" s="33" t="str">
        <f t="shared" si="58"/>
        <v>Cold (20-30%)</v>
      </c>
      <c r="W727" s="33" t="str">
        <f t="shared" si="59"/>
        <v>Normal</v>
      </c>
    </row>
    <row r="728" spans="1:23" ht="17.25" thickBot="1">
      <c r="A728" s="112">
        <v>736</v>
      </c>
      <c r="B728" s="7">
        <v>40577</v>
      </c>
      <c r="C728" s="6">
        <v>1</v>
      </c>
      <c r="D728" s="6">
        <v>0</v>
      </c>
      <c r="E728" s="6">
        <v>2</v>
      </c>
      <c r="F728" s="6">
        <v>0</v>
      </c>
      <c r="G728" s="9" t="b">
        <v>0</v>
      </c>
      <c r="H728" s="6">
        <v>4</v>
      </c>
      <c r="I728" s="6">
        <v>1</v>
      </c>
      <c r="J728" s="6">
        <v>0.2</v>
      </c>
      <c r="K728" s="6">
        <v>0.16669999999999999</v>
      </c>
      <c r="L728" s="6">
        <v>0.4</v>
      </c>
      <c r="M728" s="6">
        <v>0.44779999999999998</v>
      </c>
      <c r="N728" s="6">
        <v>1</v>
      </c>
      <c r="O728" s="6">
        <v>11</v>
      </c>
      <c r="P728" s="6">
        <v>12</v>
      </c>
      <c r="Q728" t="s">
        <v>122</v>
      </c>
      <c r="R728" t="s">
        <v>124</v>
      </c>
      <c r="S728" s="33" t="str">
        <f t="shared" si="55"/>
        <v>Normal</v>
      </c>
      <c r="T728" s="33" t="str">
        <f t="shared" si="56"/>
        <v>Low</v>
      </c>
      <c r="U728" s="33" t="str">
        <f t="shared" si="57"/>
        <v>Night</v>
      </c>
      <c r="V728" s="33" t="str">
        <f t="shared" si="58"/>
        <v>Cold (20-30%)</v>
      </c>
      <c r="W728" s="33" t="str">
        <f t="shared" si="59"/>
        <v>Normal</v>
      </c>
    </row>
    <row r="729" spans="1:23" ht="17.25" thickBot="1">
      <c r="A729" s="112">
        <v>737</v>
      </c>
      <c r="B729" s="7">
        <v>40577</v>
      </c>
      <c r="C729" s="6">
        <v>1</v>
      </c>
      <c r="D729" s="6">
        <v>0</v>
      </c>
      <c r="E729" s="6">
        <v>2</v>
      </c>
      <c r="F729" s="6">
        <v>1</v>
      </c>
      <c r="G729" s="9" t="b">
        <v>0</v>
      </c>
      <c r="H729" s="6">
        <v>4</v>
      </c>
      <c r="I729" s="6">
        <v>1</v>
      </c>
      <c r="J729" s="6">
        <v>0.2</v>
      </c>
      <c r="K729" s="6">
        <v>0.1515</v>
      </c>
      <c r="L729" s="6">
        <v>0.44</v>
      </c>
      <c r="M729" s="6">
        <v>0.52239999999999998</v>
      </c>
      <c r="N729" s="6">
        <v>0</v>
      </c>
      <c r="O729" s="6">
        <v>5</v>
      </c>
      <c r="P729" s="6">
        <v>5</v>
      </c>
      <c r="Q729" t="s">
        <v>122</v>
      </c>
      <c r="R729" t="s">
        <v>124</v>
      </c>
      <c r="S729" s="33" t="str">
        <f t="shared" si="55"/>
        <v>Normal</v>
      </c>
      <c r="T729" s="33" t="str">
        <f t="shared" si="56"/>
        <v>Low</v>
      </c>
      <c r="U729" s="33" t="str">
        <f t="shared" si="57"/>
        <v>Night</v>
      </c>
      <c r="V729" s="33" t="str">
        <f t="shared" si="58"/>
        <v>Cold (20-30%)</v>
      </c>
      <c r="W729" s="33" t="str">
        <f t="shared" si="59"/>
        <v>Normal</v>
      </c>
    </row>
    <row r="730" spans="1:23" ht="17.25" thickBot="1">
      <c r="A730" s="112">
        <v>738</v>
      </c>
      <c r="B730" s="7">
        <v>40577</v>
      </c>
      <c r="C730" s="6">
        <v>1</v>
      </c>
      <c r="D730" s="6">
        <v>0</v>
      </c>
      <c r="E730" s="6">
        <v>2</v>
      </c>
      <c r="F730" s="6">
        <v>2</v>
      </c>
      <c r="G730" s="9" t="b">
        <v>0</v>
      </c>
      <c r="H730" s="6">
        <v>4</v>
      </c>
      <c r="I730" s="6">
        <v>1</v>
      </c>
      <c r="J730" s="6">
        <v>0.18</v>
      </c>
      <c r="K730" s="6">
        <v>0.16669999999999999</v>
      </c>
      <c r="L730" s="6">
        <v>0.43</v>
      </c>
      <c r="M730" s="6">
        <v>0.25369999999999998</v>
      </c>
      <c r="N730" s="6">
        <v>0</v>
      </c>
      <c r="O730" s="6">
        <v>2</v>
      </c>
      <c r="P730" s="6">
        <v>2</v>
      </c>
      <c r="Q730" t="s">
        <v>122</v>
      </c>
      <c r="R730" t="s">
        <v>124</v>
      </c>
      <c r="S730" s="33" t="str">
        <f t="shared" si="55"/>
        <v>Normal</v>
      </c>
      <c r="T730" s="33" t="str">
        <f t="shared" si="56"/>
        <v>Low</v>
      </c>
      <c r="U730" s="33" t="str">
        <f t="shared" si="57"/>
        <v>Night</v>
      </c>
      <c r="V730" s="33" t="str">
        <f t="shared" si="58"/>
        <v>Very Cold (10-20%)</v>
      </c>
      <c r="W730" s="33" t="str">
        <f t="shared" si="59"/>
        <v>Normal</v>
      </c>
    </row>
    <row r="731" spans="1:23" ht="17.25" thickBot="1">
      <c r="A731" s="112">
        <v>739</v>
      </c>
      <c r="B731" s="7">
        <v>40577</v>
      </c>
      <c r="C731" s="6">
        <v>1</v>
      </c>
      <c r="D731" s="6">
        <v>0</v>
      </c>
      <c r="E731" s="6">
        <v>2</v>
      </c>
      <c r="F731" s="6">
        <v>3</v>
      </c>
      <c r="G731" s="9" t="b">
        <v>0</v>
      </c>
      <c r="H731" s="6">
        <v>4</v>
      </c>
      <c r="I731" s="6">
        <v>1</v>
      </c>
      <c r="J731" s="6">
        <v>0.18</v>
      </c>
      <c r="K731" s="6">
        <v>0.16669999999999999</v>
      </c>
      <c r="L731" s="6">
        <v>0.43</v>
      </c>
      <c r="M731" s="6">
        <v>0.25369999999999998</v>
      </c>
      <c r="N731" s="6">
        <v>0</v>
      </c>
      <c r="O731" s="6">
        <v>1</v>
      </c>
      <c r="P731" s="6">
        <v>1</v>
      </c>
      <c r="Q731" t="s">
        <v>122</v>
      </c>
      <c r="R731" t="s">
        <v>124</v>
      </c>
      <c r="S731" s="33" t="str">
        <f t="shared" si="55"/>
        <v>Normal</v>
      </c>
      <c r="T731" s="33" t="str">
        <f t="shared" si="56"/>
        <v>Low</v>
      </c>
      <c r="U731" s="33" t="str">
        <f t="shared" si="57"/>
        <v>Night</v>
      </c>
      <c r="V731" s="33" t="str">
        <f t="shared" si="58"/>
        <v>Very Cold (10-20%)</v>
      </c>
      <c r="W731" s="33" t="str">
        <f t="shared" si="59"/>
        <v>Normal</v>
      </c>
    </row>
    <row r="732" spans="1:23" ht="17.25" thickBot="1">
      <c r="A732" s="112">
        <v>740</v>
      </c>
      <c r="B732" s="7">
        <v>40577</v>
      </c>
      <c r="C732" s="6">
        <v>1</v>
      </c>
      <c r="D732" s="6">
        <v>0</v>
      </c>
      <c r="E732" s="6">
        <v>2</v>
      </c>
      <c r="F732" s="6">
        <v>5</v>
      </c>
      <c r="G732" s="9" t="b">
        <v>0</v>
      </c>
      <c r="H732" s="6">
        <v>4</v>
      </c>
      <c r="I732" s="6">
        <v>1</v>
      </c>
      <c r="J732" s="6">
        <v>0.16</v>
      </c>
      <c r="K732" s="6">
        <v>0.13639999999999999</v>
      </c>
      <c r="L732" s="6">
        <v>0.5</v>
      </c>
      <c r="M732" s="6">
        <v>0.29849999999999999</v>
      </c>
      <c r="N732" s="6">
        <v>0</v>
      </c>
      <c r="O732" s="6">
        <v>2</v>
      </c>
      <c r="P732" s="6">
        <v>2</v>
      </c>
      <c r="Q732" t="s">
        <v>122</v>
      </c>
      <c r="R732" t="s">
        <v>124</v>
      </c>
      <c r="S732" s="33" t="str">
        <f t="shared" si="55"/>
        <v>Normal</v>
      </c>
      <c r="T732" s="33" t="str">
        <f t="shared" si="56"/>
        <v>Low</v>
      </c>
      <c r="U732" s="33" t="str">
        <f t="shared" si="57"/>
        <v>Night</v>
      </c>
      <c r="V732" s="33" t="str">
        <f t="shared" si="58"/>
        <v>Very Cold (10-20%)</v>
      </c>
      <c r="W732" s="33" t="str">
        <f t="shared" si="59"/>
        <v>Normal</v>
      </c>
    </row>
    <row r="733" spans="1:23" ht="17.25" thickBot="1">
      <c r="A733" s="112">
        <v>741</v>
      </c>
      <c r="B733" s="7">
        <v>40577</v>
      </c>
      <c r="C733" s="6">
        <v>1</v>
      </c>
      <c r="D733" s="6">
        <v>0</v>
      </c>
      <c r="E733" s="6">
        <v>2</v>
      </c>
      <c r="F733" s="6">
        <v>6</v>
      </c>
      <c r="G733" s="9" t="b">
        <v>0</v>
      </c>
      <c r="H733" s="6">
        <v>4</v>
      </c>
      <c r="I733" s="6">
        <v>1</v>
      </c>
      <c r="J733" s="6">
        <v>0.16</v>
      </c>
      <c r="K733" s="6">
        <v>0.13639999999999999</v>
      </c>
      <c r="L733" s="6">
        <v>0.43</v>
      </c>
      <c r="M733" s="6">
        <v>0.35820000000000002</v>
      </c>
      <c r="N733" s="6">
        <v>0</v>
      </c>
      <c r="O733" s="6">
        <v>39</v>
      </c>
      <c r="P733" s="6">
        <v>39</v>
      </c>
      <c r="Q733" t="s">
        <v>122</v>
      </c>
      <c r="R733" t="s">
        <v>124</v>
      </c>
      <c r="S733" s="33" t="str">
        <f t="shared" si="55"/>
        <v>Normal</v>
      </c>
      <c r="T733" s="33" t="str">
        <f t="shared" si="56"/>
        <v>Low</v>
      </c>
      <c r="U733" s="33" t="str">
        <f t="shared" si="57"/>
        <v>Morning</v>
      </c>
      <c r="V733" s="33" t="str">
        <f t="shared" si="58"/>
        <v>Very Cold (10-20%)</v>
      </c>
      <c r="W733" s="33" t="str">
        <f t="shared" si="59"/>
        <v>Normal</v>
      </c>
    </row>
    <row r="734" spans="1:23" ht="17.25" thickBot="1">
      <c r="A734" s="112">
        <v>742</v>
      </c>
      <c r="B734" s="7">
        <v>40577</v>
      </c>
      <c r="C734" s="6">
        <v>1</v>
      </c>
      <c r="D734" s="6">
        <v>0</v>
      </c>
      <c r="E734" s="6">
        <v>2</v>
      </c>
      <c r="F734" s="6">
        <v>7</v>
      </c>
      <c r="G734" s="9" t="b">
        <v>0</v>
      </c>
      <c r="H734" s="6">
        <v>4</v>
      </c>
      <c r="I734" s="6">
        <v>1</v>
      </c>
      <c r="J734" s="6">
        <v>0.14000000000000001</v>
      </c>
      <c r="K734" s="6">
        <v>0.1212</v>
      </c>
      <c r="L734" s="6">
        <v>0.5</v>
      </c>
      <c r="M734" s="6">
        <v>0.32840000000000003</v>
      </c>
      <c r="N734" s="6">
        <v>1</v>
      </c>
      <c r="O734" s="6">
        <v>86</v>
      </c>
      <c r="P734" s="6">
        <v>87</v>
      </c>
      <c r="Q734" t="s">
        <v>122</v>
      </c>
      <c r="R734" t="s">
        <v>124</v>
      </c>
      <c r="S734" s="33" t="str">
        <f t="shared" si="55"/>
        <v>Rush Hour</v>
      </c>
      <c r="T734" s="33" t="str">
        <f t="shared" si="56"/>
        <v>Medium</v>
      </c>
      <c r="U734" s="33" t="str">
        <f t="shared" si="57"/>
        <v>Morning</v>
      </c>
      <c r="V734" s="33" t="str">
        <f t="shared" si="58"/>
        <v>Very Cold (10-20%)</v>
      </c>
      <c r="W734" s="33" t="str">
        <f t="shared" si="59"/>
        <v>Normal</v>
      </c>
    </row>
    <row r="735" spans="1:23" ht="17.25" thickBot="1">
      <c r="A735" s="112">
        <v>743</v>
      </c>
      <c r="B735" s="7">
        <v>40577</v>
      </c>
      <c r="C735" s="6">
        <v>1</v>
      </c>
      <c r="D735" s="6">
        <v>0</v>
      </c>
      <c r="E735" s="6">
        <v>2</v>
      </c>
      <c r="F735" s="6">
        <v>8</v>
      </c>
      <c r="G735" s="9" t="b">
        <v>0</v>
      </c>
      <c r="H735" s="6">
        <v>4</v>
      </c>
      <c r="I735" s="6">
        <v>1</v>
      </c>
      <c r="J735" s="6">
        <v>0.14000000000000001</v>
      </c>
      <c r="K735" s="6">
        <v>0.1212</v>
      </c>
      <c r="L735" s="6">
        <v>0.5</v>
      </c>
      <c r="M735" s="6">
        <v>0.35820000000000002</v>
      </c>
      <c r="N735" s="6">
        <v>4</v>
      </c>
      <c r="O735" s="6">
        <v>184</v>
      </c>
      <c r="P735" s="6">
        <v>188</v>
      </c>
      <c r="Q735" t="s">
        <v>122</v>
      </c>
      <c r="R735" t="s">
        <v>124</v>
      </c>
      <c r="S735" s="33" t="str">
        <f t="shared" si="55"/>
        <v>Rush Hour</v>
      </c>
      <c r="T735" s="33" t="str">
        <f t="shared" si="56"/>
        <v>High</v>
      </c>
      <c r="U735" s="33" t="str">
        <f t="shared" si="57"/>
        <v>Morning</v>
      </c>
      <c r="V735" s="33" t="str">
        <f t="shared" si="58"/>
        <v>Very Cold (10-20%)</v>
      </c>
      <c r="W735" s="33" t="str">
        <f t="shared" si="59"/>
        <v>⬆ Spike</v>
      </c>
    </row>
    <row r="736" spans="1:23" ht="17.25" thickBot="1">
      <c r="A736" s="112">
        <v>744</v>
      </c>
      <c r="B736" s="7">
        <v>40577</v>
      </c>
      <c r="C736" s="6">
        <v>1</v>
      </c>
      <c r="D736" s="6">
        <v>0</v>
      </c>
      <c r="E736" s="6">
        <v>2</v>
      </c>
      <c r="F736" s="6">
        <v>9</v>
      </c>
      <c r="G736" s="9" t="b">
        <v>0</v>
      </c>
      <c r="H736" s="6">
        <v>4</v>
      </c>
      <c r="I736" s="6">
        <v>1</v>
      </c>
      <c r="J736" s="6">
        <v>0.16</v>
      </c>
      <c r="K736" s="6">
        <v>0.13639999999999999</v>
      </c>
      <c r="L736" s="6">
        <v>0.47</v>
      </c>
      <c r="M736" s="6">
        <v>0.29849999999999999</v>
      </c>
      <c r="N736" s="6">
        <v>6</v>
      </c>
      <c r="O736" s="6">
        <v>127</v>
      </c>
      <c r="P736" s="6">
        <v>133</v>
      </c>
      <c r="Q736" t="s">
        <v>122</v>
      </c>
      <c r="R736" t="s">
        <v>124</v>
      </c>
      <c r="S736" s="33" t="str">
        <f t="shared" si="55"/>
        <v>Rush Hour</v>
      </c>
      <c r="T736" s="33" t="str">
        <f t="shared" si="56"/>
        <v>Medium</v>
      </c>
      <c r="U736" s="33" t="str">
        <f t="shared" si="57"/>
        <v>Morning</v>
      </c>
      <c r="V736" s="33" t="str">
        <f t="shared" si="58"/>
        <v>Very Cold (10-20%)</v>
      </c>
      <c r="W736" s="33" t="str">
        <f t="shared" si="59"/>
        <v>Normal</v>
      </c>
    </row>
    <row r="737" spans="1:23" ht="17.25" thickBot="1">
      <c r="A737" s="112">
        <v>745</v>
      </c>
      <c r="B737" s="7">
        <v>40577</v>
      </c>
      <c r="C737" s="6">
        <v>1</v>
      </c>
      <c r="D737" s="6">
        <v>0</v>
      </c>
      <c r="E737" s="6">
        <v>2</v>
      </c>
      <c r="F737" s="6">
        <v>10</v>
      </c>
      <c r="G737" s="9" t="b">
        <v>0</v>
      </c>
      <c r="H737" s="6">
        <v>4</v>
      </c>
      <c r="I737" s="6">
        <v>1</v>
      </c>
      <c r="J737" s="6">
        <v>0.18</v>
      </c>
      <c r="K737" s="6">
        <v>0.1515</v>
      </c>
      <c r="L737" s="6">
        <v>0.43</v>
      </c>
      <c r="M737" s="6">
        <v>0.32840000000000003</v>
      </c>
      <c r="N737" s="6">
        <v>2</v>
      </c>
      <c r="O737" s="6">
        <v>50</v>
      </c>
      <c r="P737" s="6">
        <v>52</v>
      </c>
      <c r="Q737" t="s">
        <v>122</v>
      </c>
      <c r="R737" t="s">
        <v>124</v>
      </c>
      <c r="S737" s="33" t="str">
        <f t="shared" si="55"/>
        <v>Normal</v>
      </c>
      <c r="T737" s="33" t="str">
        <f t="shared" si="56"/>
        <v>Medium</v>
      </c>
      <c r="U737" s="33" t="str">
        <f t="shared" si="57"/>
        <v>Morning</v>
      </c>
      <c r="V737" s="33" t="str">
        <f t="shared" si="58"/>
        <v>Very Cold (10-20%)</v>
      </c>
      <c r="W737" s="33" t="str">
        <f t="shared" si="59"/>
        <v>Normal</v>
      </c>
    </row>
    <row r="738" spans="1:23" ht="17.25" thickBot="1">
      <c r="A738" s="112">
        <v>746</v>
      </c>
      <c r="B738" s="7">
        <v>40577</v>
      </c>
      <c r="C738" s="6">
        <v>1</v>
      </c>
      <c r="D738" s="6">
        <v>0</v>
      </c>
      <c r="E738" s="6">
        <v>2</v>
      </c>
      <c r="F738" s="6">
        <v>11</v>
      </c>
      <c r="G738" s="9" t="b">
        <v>0</v>
      </c>
      <c r="H738" s="6">
        <v>4</v>
      </c>
      <c r="I738" s="6">
        <v>1</v>
      </c>
      <c r="J738" s="6">
        <v>0.18</v>
      </c>
      <c r="K738" s="6">
        <v>0.13639999999999999</v>
      </c>
      <c r="L738" s="6">
        <v>0.43</v>
      </c>
      <c r="M738" s="6">
        <v>0.44779999999999998</v>
      </c>
      <c r="N738" s="6">
        <v>9</v>
      </c>
      <c r="O738" s="6">
        <v>55</v>
      </c>
      <c r="P738" s="6">
        <v>64</v>
      </c>
      <c r="Q738" t="s">
        <v>122</v>
      </c>
      <c r="R738" t="s">
        <v>124</v>
      </c>
      <c r="S738" s="33" t="str">
        <f t="shared" si="55"/>
        <v>Normal</v>
      </c>
      <c r="T738" s="33" t="str">
        <f t="shared" si="56"/>
        <v>Medium</v>
      </c>
      <c r="U738" s="33" t="str">
        <f t="shared" si="57"/>
        <v>Morning</v>
      </c>
      <c r="V738" s="33" t="str">
        <f t="shared" si="58"/>
        <v>Very Cold (10-20%)</v>
      </c>
      <c r="W738" s="33" t="str">
        <f t="shared" si="59"/>
        <v>Normal</v>
      </c>
    </row>
    <row r="739" spans="1:23" ht="17.25" thickBot="1">
      <c r="A739" s="112">
        <v>747</v>
      </c>
      <c r="B739" s="7">
        <v>40577</v>
      </c>
      <c r="C739" s="6">
        <v>1</v>
      </c>
      <c r="D739" s="6">
        <v>0</v>
      </c>
      <c r="E739" s="6">
        <v>2</v>
      </c>
      <c r="F739" s="6">
        <v>12</v>
      </c>
      <c r="G739" s="9" t="b">
        <v>0</v>
      </c>
      <c r="H739" s="6">
        <v>4</v>
      </c>
      <c r="I739" s="6">
        <v>1</v>
      </c>
      <c r="J739" s="6">
        <v>0.2</v>
      </c>
      <c r="K739" s="6">
        <v>0.18179999999999999</v>
      </c>
      <c r="L739" s="6">
        <v>0.4</v>
      </c>
      <c r="M739" s="6">
        <v>0.35820000000000002</v>
      </c>
      <c r="N739" s="6">
        <v>2</v>
      </c>
      <c r="O739" s="6">
        <v>67</v>
      </c>
      <c r="P739" s="6">
        <v>69</v>
      </c>
      <c r="Q739" t="s">
        <v>122</v>
      </c>
      <c r="R739" t="s">
        <v>124</v>
      </c>
      <c r="S739" s="33" t="str">
        <f t="shared" si="55"/>
        <v>Normal</v>
      </c>
      <c r="T739" s="33" t="str">
        <f t="shared" si="56"/>
        <v>Medium</v>
      </c>
      <c r="U739" s="33" t="str">
        <f t="shared" si="57"/>
        <v>Afternoon</v>
      </c>
      <c r="V739" s="33" t="str">
        <f t="shared" si="58"/>
        <v>Cold (20-30%)</v>
      </c>
      <c r="W739" s="33" t="str">
        <f t="shared" si="59"/>
        <v>Normal</v>
      </c>
    </row>
    <row r="740" spans="1:23" ht="17.25" thickBot="1">
      <c r="A740" s="112">
        <v>748</v>
      </c>
      <c r="B740" s="7">
        <v>40577</v>
      </c>
      <c r="C740" s="6">
        <v>1</v>
      </c>
      <c r="D740" s="6">
        <v>0</v>
      </c>
      <c r="E740" s="6">
        <v>2</v>
      </c>
      <c r="F740" s="6">
        <v>13</v>
      </c>
      <c r="G740" s="9" t="b">
        <v>0</v>
      </c>
      <c r="H740" s="6">
        <v>4</v>
      </c>
      <c r="I740" s="6">
        <v>1</v>
      </c>
      <c r="J740" s="6">
        <v>0.2</v>
      </c>
      <c r="K740" s="6">
        <v>0.16669999999999999</v>
      </c>
      <c r="L740" s="6">
        <v>0.4</v>
      </c>
      <c r="M740" s="6">
        <v>0.41789999999999999</v>
      </c>
      <c r="N740" s="6">
        <v>4</v>
      </c>
      <c r="O740" s="6">
        <v>47</v>
      </c>
      <c r="P740" s="6">
        <v>51</v>
      </c>
      <c r="Q740" t="s">
        <v>122</v>
      </c>
      <c r="R740" t="s">
        <v>124</v>
      </c>
      <c r="S740" s="33" t="str">
        <f t="shared" si="55"/>
        <v>Normal</v>
      </c>
      <c r="T740" s="33" t="str">
        <f t="shared" si="56"/>
        <v>Medium</v>
      </c>
      <c r="U740" s="33" t="str">
        <f t="shared" si="57"/>
        <v>Afternoon</v>
      </c>
      <c r="V740" s="33" t="str">
        <f t="shared" si="58"/>
        <v>Cold (20-30%)</v>
      </c>
      <c r="W740" s="33" t="str">
        <f t="shared" si="59"/>
        <v>Normal</v>
      </c>
    </row>
    <row r="741" spans="1:23" ht="17.25" thickBot="1">
      <c r="A741" s="112">
        <v>749</v>
      </c>
      <c r="B741" s="7">
        <v>40577</v>
      </c>
      <c r="C741" s="6">
        <v>1</v>
      </c>
      <c r="D741" s="6">
        <v>0</v>
      </c>
      <c r="E741" s="6">
        <v>2</v>
      </c>
      <c r="F741" s="6">
        <v>14</v>
      </c>
      <c r="G741" s="9" t="b">
        <v>0</v>
      </c>
      <c r="H741" s="6">
        <v>4</v>
      </c>
      <c r="I741" s="6">
        <v>1</v>
      </c>
      <c r="J741" s="6">
        <v>0.22</v>
      </c>
      <c r="K741" s="6">
        <v>0.19700000000000001</v>
      </c>
      <c r="L741" s="6">
        <v>0.37</v>
      </c>
      <c r="M741" s="6">
        <v>0.3881</v>
      </c>
      <c r="N741" s="6">
        <v>4</v>
      </c>
      <c r="O741" s="6">
        <v>43</v>
      </c>
      <c r="P741" s="6">
        <v>47</v>
      </c>
      <c r="Q741" t="s">
        <v>122</v>
      </c>
      <c r="R741" t="s">
        <v>124</v>
      </c>
      <c r="S741" s="33" t="str">
        <f t="shared" si="55"/>
        <v>Normal</v>
      </c>
      <c r="T741" s="33" t="str">
        <f t="shared" si="56"/>
        <v>Low</v>
      </c>
      <c r="U741" s="33" t="str">
        <f t="shared" si="57"/>
        <v>Afternoon</v>
      </c>
      <c r="V741" s="33" t="str">
        <f t="shared" si="58"/>
        <v>Cold (20-30%)</v>
      </c>
      <c r="W741" s="33" t="str">
        <f t="shared" si="59"/>
        <v>Normal</v>
      </c>
    </row>
    <row r="742" spans="1:23" ht="17.25" thickBot="1">
      <c r="A742" s="112">
        <v>750</v>
      </c>
      <c r="B742" s="7">
        <v>40577</v>
      </c>
      <c r="C742" s="6">
        <v>1</v>
      </c>
      <c r="D742" s="6">
        <v>0</v>
      </c>
      <c r="E742" s="6">
        <v>2</v>
      </c>
      <c r="F742" s="6">
        <v>15</v>
      </c>
      <c r="G742" s="9" t="b">
        <v>0</v>
      </c>
      <c r="H742" s="6">
        <v>4</v>
      </c>
      <c r="I742" s="6">
        <v>1</v>
      </c>
      <c r="J742" s="6">
        <v>0.22</v>
      </c>
      <c r="K742" s="6">
        <v>0.19700000000000001</v>
      </c>
      <c r="L742" s="6">
        <v>0.37</v>
      </c>
      <c r="M742" s="6">
        <v>0.32840000000000003</v>
      </c>
      <c r="N742" s="6">
        <v>4</v>
      </c>
      <c r="O742" s="6">
        <v>56</v>
      </c>
      <c r="P742" s="6">
        <v>60</v>
      </c>
      <c r="Q742" t="s">
        <v>122</v>
      </c>
      <c r="R742" t="s">
        <v>124</v>
      </c>
      <c r="S742" s="33" t="str">
        <f t="shared" si="55"/>
        <v>Normal</v>
      </c>
      <c r="T742" s="33" t="str">
        <f t="shared" si="56"/>
        <v>Medium</v>
      </c>
      <c r="U742" s="33" t="str">
        <f t="shared" si="57"/>
        <v>Afternoon</v>
      </c>
      <c r="V742" s="33" t="str">
        <f t="shared" si="58"/>
        <v>Cold (20-30%)</v>
      </c>
      <c r="W742" s="33" t="str">
        <f t="shared" si="59"/>
        <v>Normal</v>
      </c>
    </row>
    <row r="743" spans="1:23" ht="17.25" thickBot="1">
      <c r="A743" s="112">
        <v>751</v>
      </c>
      <c r="B743" s="7">
        <v>40577</v>
      </c>
      <c r="C743" s="6">
        <v>1</v>
      </c>
      <c r="D743" s="6">
        <v>0</v>
      </c>
      <c r="E743" s="6">
        <v>2</v>
      </c>
      <c r="F743" s="6">
        <v>16</v>
      </c>
      <c r="G743" s="9" t="b">
        <v>0</v>
      </c>
      <c r="H743" s="6">
        <v>4</v>
      </c>
      <c r="I743" s="6">
        <v>1</v>
      </c>
      <c r="J743" s="6">
        <v>0.22</v>
      </c>
      <c r="K743" s="6">
        <v>0.21210000000000001</v>
      </c>
      <c r="L743" s="6">
        <v>0.37</v>
      </c>
      <c r="M743" s="6">
        <v>0.25369999999999998</v>
      </c>
      <c r="N743" s="6">
        <v>5</v>
      </c>
      <c r="O743" s="6">
        <v>73</v>
      </c>
      <c r="P743" s="6">
        <v>78</v>
      </c>
      <c r="Q743" t="s">
        <v>122</v>
      </c>
      <c r="R743" t="s">
        <v>124</v>
      </c>
      <c r="S743" s="33" t="str">
        <f t="shared" si="55"/>
        <v>Normal</v>
      </c>
      <c r="T743" s="33" t="str">
        <f t="shared" si="56"/>
        <v>Medium</v>
      </c>
      <c r="U743" s="33" t="str">
        <f t="shared" si="57"/>
        <v>Afternoon</v>
      </c>
      <c r="V743" s="33" t="str">
        <f t="shared" si="58"/>
        <v>Cold (20-30%)</v>
      </c>
      <c r="W743" s="33" t="str">
        <f t="shared" si="59"/>
        <v>Normal</v>
      </c>
    </row>
    <row r="744" spans="1:23" ht="17.25" thickBot="1">
      <c r="A744" s="112">
        <v>752</v>
      </c>
      <c r="B744" s="7">
        <v>40577</v>
      </c>
      <c r="C744" s="6">
        <v>1</v>
      </c>
      <c r="D744" s="6">
        <v>0</v>
      </c>
      <c r="E744" s="6">
        <v>2</v>
      </c>
      <c r="F744" s="6">
        <v>17</v>
      </c>
      <c r="G744" s="9" t="b">
        <v>0</v>
      </c>
      <c r="H744" s="6">
        <v>4</v>
      </c>
      <c r="I744" s="6">
        <v>1</v>
      </c>
      <c r="J744" s="6">
        <v>0.2</v>
      </c>
      <c r="K744" s="6">
        <v>0.19700000000000001</v>
      </c>
      <c r="L744" s="6">
        <v>0.4</v>
      </c>
      <c r="M744" s="6">
        <v>0.19400000000000001</v>
      </c>
      <c r="N744" s="6">
        <v>5</v>
      </c>
      <c r="O744" s="6">
        <v>170</v>
      </c>
      <c r="P744" s="6">
        <v>175</v>
      </c>
      <c r="Q744" t="s">
        <v>122</v>
      </c>
      <c r="R744" t="s">
        <v>124</v>
      </c>
      <c r="S744" s="33" t="str">
        <f t="shared" si="55"/>
        <v>Rush Hour</v>
      </c>
      <c r="T744" s="33" t="str">
        <f t="shared" si="56"/>
        <v>High</v>
      </c>
      <c r="U744" s="33" t="str">
        <f t="shared" si="57"/>
        <v>Afternoon</v>
      </c>
      <c r="V744" s="33" t="str">
        <f t="shared" si="58"/>
        <v>Cold (20-30%)</v>
      </c>
      <c r="W744" s="33" t="str">
        <f t="shared" si="59"/>
        <v>⬆ Spike</v>
      </c>
    </row>
    <row r="745" spans="1:23" ht="17.25" thickBot="1">
      <c r="A745" s="112">
        <v>753</v>
      </c>
      <c r="B745" s="7">
        <v>40577</v>
      </c>
      <c r="C745" s="6">
        <v>1</v>
      </c>
      <c r="D745" s="6">
        <v>0</v>
      </c>
      <c r="E745" s="6">
        <v>2</v>
      </c>
      <c r="F745" s="6">
        <v>18</v>
      </c>
      <c r="G745" s="9" t="b">
        <v>0</v>
      </c>
      <c r="H745" s="6">
        <v>4</v>
      </c>
      <c r="I745" s="6">
        <v>1</v>
      </c>
      <c r="J745" s="6">
        <v>0.2</v>
      </c>
      <c r="K745" s="6">
        <v>0.21210000000000001</v>
      </c>
      <c r="L745" s="6">
        <v>0.4</v>
      </c>
      <c r="M745" s="6">
        <v>0.16420000000000001</v>
      </c>
      <c r="N745" s="6">
        <v>2</v>
      </c>
      <c r="O745" s="6">
        <v>145</v>
      </c>
      <c r="P745" s="6">
        <v>147</v>
      </c>
      <c r="Q745" t="s">
        <v>122</v>
      </c>
      <c r="R745" t="s">
        <v>124</v>
      </c>
      <c r="S745" s="33" t="str">
        <f t="shared" si="55"/>
        <v>Rush Hour</v>
      </c>
      <c r="T745" s="33" t="str">
        <f t="shared" si="56"/>
        <v>Medium</v>
      </c>
      <c r="U745" s="33" t="str">
        <f t="shared" si="57"/>
        <v>Evening</v>
      </c>
      <c r="V745" s="33" t="str">
        <f t="shared" si="58"/>
        <v>Cold (20-30%)</v>
      </c>
      <c r="W745" s="33" t="str">
        <f t="shared" si="59"/>
        <v>Normal</v>
      </c>
    </row>
    <row r="746" spans="1:23" ht="17.25" thickBot="1">
      <c r="A746" s="112">
        <v>754</v>
      </c>
      <c r="B746" s="7">
        <v>40577</v>
      </c>
      <c r="C746" s="6">
        <v>1</v>
      </c>
      <c r="D746" s="6">
        <v>0</v>
      </c>
      <c r="E746" s="6">
        <v>2</v>
      </c>
      <c r="F746" s="6">
        <v>19</v>
      </c>
      <c r="G746" s="9" t="b">
        <v>0</v>
      </c>
      <c r="H746" s="6">
        <v>4</v>
      </c>
      <c r="I746" s="6">
        <v>1</v>
      </c>
      <c r="J746" s="6">
        <v>0.2</v>
      </c>
      <c r="K746" s="6">
        <v>0.2576</v>
      </c>
      <c r="L746" s="6">
        <v>0.4</v>
      </c>
      <c r="M746" s="6">
        <v>0</v>
      </c>
      <c r="N746" s="6">
        <v>4</v>
      </c>
      <c r="O746" s="6">
        <v>92</v>
      </c>
      <c r="P746" s="6">
        <v>96</v>
      </c>
      <c r="Q746" t="s">
        <v>122</v>
      </c>
      <c r="R746" t="s">
        <v>124</v>
      </c>
      <c r="S746" s="33" t="str">
        <f t="shared" si="55"/>
        <v>Rush Hour</v>
      </c>
      <c r="T746" s="33" t="str">
        <f t="shared" si="56"/>
        <v>Medium</v>
      </c>
      <c r="U746" s="33" t="str">
        <f t="shared" si="57"/>
        <v>Evening</v>
      </c>
      <c r="V746" s="33" t="str">
        <f t="shared" si="58"/>
        <v>Cold (20-30%)</v>
      </c>
      <c r="W746" s="33" t="str">
        <f t="shared" si="59"/>
        <v>Normal</v>
      </c>
    </row>
    <row r="747" spans="1:23" ht="17.25" thickBot="1">
      <c r="A747" s="112">
        <v>755</v>
      </c>
      <c r="B747" s="7">
        <v>40577</v>
      </c>
      <c r="C747" s="6">
        <v>1</v>
      </c>
      <c r="D747" s="6">
        <v>0</v>
      </c>
      <c r="E747" s="6">
        <v>2</v>
      </c>
      <c r="F747" s="6">
        <v>20</v>
      </c>
      <c r="G747" s="9" t="b">
        <v>0</v>
      </c>
      <c r="H747" s="6">
        <v>4</v>
      </c>
      <c r="I747" s="6">
        <v>1</v>
      </c>
      <c r="J747" s="6">
        <v>0.2</v>
      </c>
      <c r="K747" s="6">
        <v>0.2273</v>
      </c>
      <c r="L747" s="6">
        <v>0.47</v>
      </c>
      <c r="M747" s="6">
        <v>8.9599999999999999E-2</v>
      </c>
      <c r="N747" s="6">
        <v>1</v>
      </c>
      <c r="O747" s="6">
        <v>108</v>
      </c>
      <c r="P747" s="6">
        <v>109</v>
      </c>
      <c r="Q747" t="s">
        <v>122</v>
      </c>
      <c r="R747" t="s">
        <v>124</v>
      </c>
      <c r="S747" s="33" t="str">
        <f t="shared" si="55"/>
        <v>Normal</v>
      </c>
      <c r="T747" s="33" t="str">
        <f t="shared" si="56"/>
        <v>Medium</v>
      </c>
      <c r="U747" s="33" t="str">
        <f t="shared" si="57"/>
        <v>Evening</v>
      </c>
      <c r="V747" s="33" t="str">
        <f t="shared" si="58"/>
        <v>Cold (20-30%)</v>
      </c>
      <c r="W747" s="33" t="str">
        <f t="shared" si="59"/>
        <v>Normal</v>
      </c>
    </row>
    <row r="748" spans="1:23" ht="17.25" thickBot="1">
      <c r="A748" s="112">
        <v>756</v>
      </c>
      <c r="B748" s="7">
        <v>40577</v>
      </c>
      <c r="C748" s="6">
        <v>1</v>
      </c>
      <c r="D748" s="6">
        <v>0</v>
      </c>
      <c r="E748" s="6">
        <v>2</v>
      </c>
      <c r="F748" s="6">
        <v>21</v>
      </c>
      <c r="G748" s="9" t="b">
        <v>0</v>
      </c>
      <c r="H748" s="6">
        <v>4</v>
      </c>
      <c r="I748" s="6">
        <v>1</v>
      </c>
      <c r="J748" s="6">
        <v>0.18</v>
      </c>
      <c r="K748" s="6">
        <v>0.21210000000000001</v>
      </c>
      <c r="L748" s="6">
        <v>0.55000000000000004</v>
      </c>
      <c r="M748" s="6">
        <v>0.1045</v>
      </c>
      <c r="N748" s="6">
        <v>1</v>
      </c>
      <c r="O748" s="6">
        <v>53</v>
      </c>
      <c r="P748" s="6">
        <v>54</v>
      </c>
      <c r="Q748" t="s">
        <v>122</v>
      </c>
      <c r="R748" t="s">
        <v>124</v>
      </c>
      <c r="S748" s="33" t="str">
        <f t="shared" si="55"/>
        <v>Normal</v>
      </c>
      <c r="T748" s="33" t="str">
        <f t="shared" si="56"/>
        <v>Medium</v>
      </c>
      <c r="U748" s="33" t="str">
        <f t="shared" si="57"/>
        <v>Evening</v>
      </c>
      <c r="V748" s="33" t="str">
        <f t="shared" si="58"/>
        <v>Very Cold (10-20%)</v>
      </c>
      <c r="W748" s="33" t="str">
        <f t="shared" si="59"/>
        <v>Normal</v>
      </c>
    </row>
    <row r="749" spans="1:23" ht="17.25" thickBot="1">
      <c r="A749" s="112">
        <v>757</v>
      </c>
      <c r="B749" s="7">
        <v>40577</v>
      </c>
      <c r="C749" s="6">
        <v>1</v>
      </c>
      <c r="D749" s="6">
        <v>0</v>
      </c>
      <c r="E749" s="6">
        <v>2</v>
      </c>
      <c r="F749" s="6">
        <v>22</v>
      </c>
      <c r="G749" s="9" t="b">
        <v>0</v>
      </c>
      <c r="H749" s="6">
        <v>4</v>
      </c>
      <c r="I749" s="6">
        <v>1</v>
      </c>
      <c r="J749" s="6">
        <v>0.18</v>
      </c>
      <c r="K749" s="6">
        <v>0.21210000000000001</v>
      </c>
      <c r="L749" s="6">
        <v>0.51</v>
      </c>
      <c r="M749" s="6">
        <v>8.9599999999999999E-2</v>
      </c>
      <c r="N749" s="6">
        <v>2</v>
      </c>
      <c r="O749" s="6">
        <v>39</v>
      </c>
      <c r="P749" s="6">
        <v>41</v>
      </c>
      <c r="Q749" t="s">
        <v>122</v>
      </c>
      <c r="R749" t="s">
        <v>124</v>
      </c>
      <c r="S749" s="33" t="str">
        <f t="shared" si="55"/>
        <v>Normal</v>
      </c>
      <c r="T749" s="33" t="str">
        <f t="shared" si="56"/>
        <v>Low</v>
      </c>
      <c r="U749" s="33" t="str">
        <f t="shared" si="57"/>
        <v>Evening</v>
      </c>
      <c r="V749" s="33" t="str">
        <f t="shared" si="58"/>
        <v>Very Cold (10-20%)</v>
      </c>
      <c r="W749" s="33" t="str">
        <f t="shared" si="59"/>
        <v>Normal</v>
      </c>
    </row>
    <row r="750" spans="1:23" ht="17.25" thickBot="1">
      <c r="A750" s="112">
        <v>758</v>
      </c>
      <c r="B750" s="7">
        <v>40577</v>
      </c>
      <c r="C750" s="6">
        <v>1</v>
      </c>
      <c r="D750" s="6">
        <v>0</v>
      </c>
      <c r="E750" s="6">
        <v>2</v>
      </c>
      <c r="F750" s="6">
        <v>23</v>
      </c>
      <c r="G750" s="9" t="b">
        <v>0</v>
      </c>
      <c r="H750" s="6">
        <v>4</v>
      </c>
      <c r="I750" s="6">
        <v>1</v>
      </c>
      <c r="J750" s="6">
        <v>0.2</v>
      </c>
      <c r="K750" s="6">
        <v>0.2273</v>
      </c>
      <c r="L750" s="6">
        <v>0.47</v>
      </c>
      <c r="M750" s="6">
        <v>0.1045</v>
      </c>
      <c r="N750" s="6">
        <v>4</v>
      </c>
      <c r="O750" s="6">
        <v>34</v>
      </c>
      <c r="P750" s="6">
        <v>38</v>
      </c>
      <c r="Q750" t="s">
        <v>122</v>
      </c>
      <c r="R750" t="s">
        <v>124</v>
      </c>
      <c r="S750" s="33" t="str">
        <f t="shared" si="55"/>
        <v>Normal</v>
      </c>
      <c r="T750" s="33" t="str">
        <f t="shared" si="56"/>
        <v>Low</v>
      </c>
      <c r="U750" s="33" t="str">
        <f t="shared" si="57"/>
        <v>Evening</v>
      </c>
      <c r="V750" s="33" t="str">
        <f t="shared" si="58"/>
        <v>Cold (20-30%)</v>
      </c>
      <c r="W750" s="33" t="str">
        <f t="shared" si="59"/>
        <v>Normal</v>
      </c>
    </row>
    <row r="751" spans="1:23" ht="17.25" thickBot="1">
      <c r="A751" s="112">
        <v>759</v>
      </c>
      <c r="B751" s="7">
        <v>40578</v>
      </c>
      <c r="C751" s="6">
        <v>1</v>
      </c>
      <c r="D751" s="6">
        <v>0</v>
      </c>
      <c r="E751" s="6">
        <v>2</v>
      </c>
      <c r="F751" s="6">
        <v>0</v>
      </c>
      <c r="G751" s="9" t="b">
        <v>0</v>
      </c>
      <c r="H751" s="6">
        <v>5</v>
      </c>
      <c r="I751" s="6">
        <v>2</v>
      </c>
      <c r="J751" s="6">
        <v>0.2</v>
      </c>
      <c r="K751" s="6">
        <v>0.2576</v>
      </c>
      <c r="L751" s="6">
        <v>0.44</v>
      </c>
      <c r="M751" s="6">
        <v>0</v>
      </c>
      <c r="N751" s="6">
        <v>3</v>
      </c>
      <c r="O751" s="6">
        <v>10</v>
      </c>
      <c r="P751" s="6">
        <v>13</v>
      </c>
      <c r="Q751" t="s">
        <v>30</v>
      </c>
      <c r="R751" t="s">
        <v>125</v>
      </c>
      <c r="S751" s="33" t="str">
        <f t="shared" si="55"/>
        <v>Normal</v>
      </c>
      <c r="T751" s="33" t="str">
        <f t="shared" si="56"/>
        <v>Low</v>
      </c>
      <c r="U751" s="33" t="str">
        <f t="shared" si="57"/>
        <v>Night</v>
      </c>
      <c r="V751" s="33" t="str">
        <f t="shared" si="58"/>
        <v>Cold (20-30%)</v>
      </c>
      <c r="W751" s="33" t="str">
        <f t="shared" si="59"/>
        <v>Normal</v>
      </c>
    </row>
    <row r="752" spans="1:23" ht="17.25" thickBot="1">
      <c r="A752" s="112">
        <v>760</v>
      </c>
      <c r="B752" s="7">
        <v>40578</v>
      </c>
      <c r="C752" s="6">
        <v>1</v>
      </c>
      <c r="D752" s="6">
        <v>0</v>
      </c>
      <c r="E752" s="6">
        <v>2</v>
      </c>
      <c r="F752" s="6">
        <v>1</v>
      </c>
      <c r="G752" s="9" t="b">
        <v>0</v>
      </c>
      <c r="H752" s="6">
        <v>5</v>
      </c>
      <c r="I752" s="6">
        <v>2</v>
      </c>
      <c r="J752" s="6">
        <v>0.16</v>
      </c>
      <c r="K752" s="6">
        <v>0.2273</v>
      </c>
      <c r="L752" s="6">
        <v>0.59</v>
      </c>
      <c r="M752" s="6">
        <v>0</v>
      </c>
      <c r="N752" s="6">
        <v>0</v>
      </c>
      <c r="O752" s="6">
        <v>7</v>
      </c>
      <c r="P752" s="6">
        <v>7</v>
      </c>
      <c r="Q752" t="s">
        <v>30</v>
      </c>
      <c r="R752" t="s">
        <v>125</v>
      </c>
      <c r="S752" s="33" t="str">
        <f t="shared" si="55"/>
        <v>Normal</v>
      </c>
      <c r="T752" s="33" t="str">
        <f t="shared" si="56"/>
        <v>Low</v>
      </c>
      <c r="U752" s="33" t="str">
        <f t="shared" si="57"/>
        <v>Night</v>
      </c>
      <c r="V752" s="33" t="str">
        <f t="shared" si="58"/>
        <v>Very Cold (10-20%)</v>
      </c>
      <c r="W752" s="33" t="str">
        <f t="shared" si="59"/>
        <v>Normal</v>
      </c>
    </row>
    <row r="753" spans="1:23" ht="17.25" thickBot="1">
      <c r="A753" s="112">
        <v>761</v>
      </c>
      <c r="B753" s="7">
        <v>40578</v>
      </c>
      <c r="C753" s="6">
        <v>1</v>
      </c>
      <c r="D753" s="6">
        <v>0</v>
      </c>
      <c r="E753" s="6">
        <v>2</v>
      </c>
      <c r="F753" s="6">
        <v>2</v>
      </c>
      <c r="G753" s="9" t="b">
        <v>0</v>
      </c>
      <c r="H753" s="6">
        <v>5</v>
      </c>
      <c r="I753" s="6">
        <v>2</v>
      </c>
      <c r="J753" s="6">
        <v>0.14000000000000001</v>
      </c>
      <c r="K753" s="6">
        <v>0.16669999999999999</v>
      </c>
      <c r="L753" s="6">
        <v>0.63</v>
      </c>
      <c r="M753" s="6">
        <v>0.1045</v>
      </c>
      <c r="N753" s="6">
        <v>0</v>
      </c>
      <c r="O753" s="6">
        <v>1</v>
      </c>
      <c r="P753" s="6">
        <v>1</v>
      </c>
      <c r="Q753" t="s">
        <v>30</v>
      </c>
      <c r="R753" t="s">
        <v>125</v>
      </c>
      <c r="S753" s="33" t="str">
        <f t="shared" si="55"/>
        <v>Normal</v>
      </c>
      <c r="T753" s="33" t="str">
        <f t="shared" si="56"/>
        <v>Low</v>
      </c>
      <c r="U753" s="33" t="str">
        <f t="shared" si="57"/>
        <v>Night</v>
      </c>
      <c r="V753" s="33" t="str">
        <f t="shared" si="58"/>
        <v>Very Cold (10-20%)</v>
      </c>
      <c r="W753" s="33" t="str">
        <f t="shared" si="59"/>
        <v>Normal</v>
      </c>
    </row>
    <row r="754" spans="1:23" ht="17.25" thickBot="1">
      <c r="A754" s="112">
        <v>762</v>
      </c>
      <c r="B754" s="7">
        <v>40578</v>
      </c>
      <c r="C754" s="6">
        <v>1</v>
      </c>
      <c r="D754" s="6">
        <v>0</v>
      </c>
      <c r="E754" s="6">
        <v>2</v>
      </c>
      <c r="F754" s="6">
        <v>3</v>
      </c>
      <c r="G754" s="9" t="b">
        <v>0</v>
      </c>
      <c r="H754" s="6">
        <v>5</v>
      </c>
      <c r="I754" s="6">
        <v>2</v>
      </c>
      <c r="J754" s="6">
        <v>0.14000000000000001</v>
      </c>
      <c r="K754" s="6">
        <v>0.16669999999999999</v>
      </c>
      <c r="L754" s="6">
        <v>0.63</v>
      </c>
      <c r="M754" s="6">
        <v>0.1045</v>
      </c>
      <c r="N754" s="6">
        <v>0</v>
      </c>
      <c r="O754" s="6">
        <v>1</v>
      </c>
      <c r="P754" s="6">
        <v>1</v>
      </c>
      <c r="Q754" t="s">
        <v>30</v>
      </c>
      <c r="R754" t="s">
        <v>125</v>
      </c>
      <c r="S754" s="33" t="str">
        <f t="shared" si="55"/>
        <v>Normal</v>
      </c>
      <c r="T754" s="33" t="str">
        <f t="shared" si="56"/>
        <v>Low</v>
      </c>
      <c r="U754" s="33" t="str">
        <f t="shared" si="57"/>
        <v>Night</v>
      </c>
      <c r="V754" s="33" t="str">
        <f t="shared" si="58"/>
        <v>Very Cold (10-20%)</v>
      </c>
      <c r="W754" s="33" t="str">
        <f t="shared" si="59"/>
        <v>Normal</v>
      </c>
    </row>
    <row r="755" spans="1:23" ht="17.25" thickBot="1">
      <c r="A755" s="112">
        <v>763</v>
      </c>
      <c r="B755" s="7">
        <v>40578</v>
      </c>
      <c r="C755" s="6">
        <v>1</v>
      </c>
      <c r="D755" s="6">
        <v>0</v>
      </c>
      <c r="E755" s="6">
        <v>2</v>
      </c>
      <c r="F755" s="6">
        <v>5</v>
      </c>
      <c r="G755" s="9" t="b">
        <v>0</v>
      </c>
      <c r="H755" s="6">
        <v>5</v>
      </c>
      <c r="I755" s="6">
        <v>2</v>
      </c>
      <c r="J755" s="6">
        <v>0.14000000000000001</v>
      </c>
      <c r="K755" s="6">
        <v>0.1515</v>
      </c>
      <c r="L755" s="6">
        <v>0.63</v>
      </c>
      <c r="M755" s="6">
        <v>0.1343</v>
      </c>
      <c r="N755" s="6">
        <v>0</v>
      </c>
      <c r="O755" s="6">
        <v>7</v>
      </c>
      <c r="P755" s="6">
        <v>7</v>
      </c>
      <c r="Q755" t="s">
        <v>30</v>
      </c>
      <c r="R755" t="s">
        <v>125</v>
      </c>
      <c r="S755" s="33" t="str">
        <f t="shared" si="55"/>
        <v>Normal</v>
      </c>
      <c r="T755" s="33" t="str">
        <f t="shared" si="56"/>
        <v>Low</v>
      </c>
      <c r="U755" s="33" t="str">
        <f t="shared" si="57"/>
        <v>Night</v>
      </c>
      <c r="V755" s="33" t="str">
        <f t="shared" si="58"/>
        <v>Very Cold (10-20%)</v>
      </c>
      <c r="W755" s="33" t="str">
        <f t="shared" si="59"/>
        <v>Normal</v>
      </c>
    </row>
    <row r="756" spans="1:23" ht="17.25" thickBot="1">
      <c r="A756" s="112">
        <v>764</v>
      </c>
      <c r="B756" s="7">
        <v>40578</v>
      </c>
      <c r="C756" s="6">
        <v>1</v>
      </c>
      <c r="D756" s="6">
        <v>0</v>
      </c>
      <c r="E756" s="6">
        <v>2</v>
      </c>
      <c r="F756" s="6">
        <v>6</v>
      </c>
      <c r="G756" s="9" t="b">
        <v>0</v>
      </c>
      <c r="H756" s="6">
        <v>5</v>
      </c>
      <c r="I756" s="6">
        <v>2</v>
      </c>
      <c r="J756" s="6">
        <v>0.16</v>
      </c>
      <c r="K756" s="6">
        <v>0.2273</v>
      </c>
      <c r="L756" s="6">
        <v>0.55000000000000004</v>
      </c>
      <c r="M756" s="6">
        <v>0</v>
      </c>
      <c r="N756" s="6">
        <v>2</v>
      </c>
      <c r="O756" s="6">
        <v>26</v>
      </c>
      <c r="P756" s="6">
        <v>28</v>
      </c>
      <c r="Q756" t="s">
        <v>30</v>
      </c>
      <c r="R756" t="s">
        <v>125</v>
      </c>
      <c r="S756" s="33" t="str">
        <f t="shared" si="55"/>
        <v>Normal</v>
      </c>
      <c r="T756" s="33" t="str">
        <f t="shared" si="56"/>
        <v>Low</v>
      </c>
      <c r="U756" s="33" t="str">
        <f t="shared" si="57"/>
        <v>Morning</v>
      </c>
      <c r="V756" s="33" t="str">
        <f t="shared" si="58"/>
        <v>Very Cold (10-20%)</v>
      </c>
      <c r="W756" s="33" t="str">
        <f t="shared" si="59"/>
        <v>Normal</v>
      </c>
    </row>
    <row r="757" spans="1:23" ht="17.25" thickBot="1">
      <c r="A757" s="112">
        <v>765</v>
      </c>
      <c r="B757" s="7">
        <v>40578</v>
      </c>
      <c r="C757" s="6">
        <v>1</v>
      </c>
      <c r="D757" s="6">
        <v>0</v>
      </c>
      <c r="E757" s="6">
        <v>2</v>
      </c>
      <c r="F757" s="6">
        <v>7</v>
      </c>
      <c r="G757" s="9" t="b">
        <v>0</v>
      </c>
      <c r="H757" s="6">
        <v>5</v>
      </c>
      <c r="I757" s="6">
        <v>1</v>
      </c>
      <c r="J757" s="6">
        <v>0.14000000000000001</v>
      </c>
      <c r="K757" s="6">
        <v>0.21210000000000001</v>
      </c>
      <c r="L757" s="6">
        <v>0.59</v>
      </c>
      <c r="M757" s="6">
        <v>0</v>
      </c>
      <c r="N757" s="6">
        <v>0</v>
      </c>
      <c r="O757" s="6">
        <v>87</v>
      </c>
      <c r="P757" s="6">
        <v>87</v>
      </c>
      <c r="Q757" t="s">
        <v>30</v>
      </c>
      <c r="R757" t="s">
        <v>124</v>
      </c>
      <c r="S757" s="33" t="str">
        <f t="shared" si="55"/>
        <v>Rush Hour</v>
      </c>
      <c r="T757" s="33" t="str">
        <f t="shared" si="56"/>
        <v>Medium</v>
      </c>
      <c r="U757" s="33" t="str">
        <f t="shared" si="57"/>
        <v>Morning</v>
      </c>
      <c r="V757" s="33" t="str">
        <f t="shared" si="58"/>
        <v>Very Cold (10-20%)</v>
      </c>
      <c r="W757" s="33" t="str">
        <f t="shared" si="59"/>
        <v>Normal</v>
      </c>
    </row>
    <row r="758" spans="1:23" ht="17.25" thickBot="1">
      <c r="A758" s="112">
        <v>766</v>
      </c>
      <c r="B758" s="7">
        <v>40578</v>
      </c>
      <c r="C758" s="6">
        <v>1</v>
      </c>
      <c r="D758" s="6">
        <v>0</v>
      </c>
      <c r="E758" s="6">
        <v>2</v>
      </c>
      <c r="F758" s="6">
        <v>8</v>
      </c>
      <c r="G758" s="9" t="b">
        <v>0</v>
      </c>
      <c r="H758" s="6">
        <v>5</v>
      </c>
      <c r="I758" s="6">
        <v>1</v>
      </c>
      <c r="J758" s="6">
        <v>0.14000000000000001</v>
      </c>
      <c r="K758" s="6">
        <v>0.1515</v>
      </c>
      <c r="L758" s="6">
        <v>0.74</v>
      </c>
      <c r="M758" s="6">
        <v>0.1343</v>
      </c>
      <c r="N758" s="6">
        <v>3</v>
      </c>
      <c r="O758" s="6">
        <v>217</v>
      </c>
      <c r="P758" s="6">
        <v>220</v>
      </c>
      <c r="Q758" t="s">
        <v>30</v>
      </c>
      <c r="R758" t="s">
        <v>124</v>
      </c>
      <c r="S758" s="33" t="str">
        <f t="shared" si="55"/>
        <v>Rush Hour</v>
      </c>
      <c r="T758" s="33" t="str">
        <f t="shared" si="56"/>
        <v>High</v>
      </c>
      <c r="U758" s="33" t="str">
        <f t="shared" si="57"/>
        <v>Morning</v>
      </c>
      <c r="V758" s="33" t="str">
        <f t="shared" si="58"/>
        <v>Very Cold (10-20%)</v>
      </c>
      <c r="W758" s="33" t="str">
        <f t="shared" si="59"/>
        <v>⬆ Spike</v>
      </c>
    </row>
    <row r="759" spans="1:23" ht="17.25" thickBot="1">
      <c r="A759" s="112">
        <v>767</v>
      </c>
      <c r="B759" s="7">
        <v>40578</v>
      </c>
      <c r="C759" s="6">
        <v>1</v>
      </c>
      <c r="D759" s="6">
        <v>0</v>
      </c>
      <c r="E759" s="6">
        <v>2</v>
      </c>
      <c r="F759" s="6">
        <v>9</v>
      </c>
      <c r="G759" s="9" t="b">
        <v>0</v>
      </c>
      <c r="H759" s="6">
        <v>5</v>
      </c>
      <c r="I759" s="6">
        <v>2</v>
      </c>
      <c r="J759" s="6">
        <v>0.16</v>
      </c>
      <c r="K759" s="6">
        <v>0.18179999999999999</v>
      </c>
      <c r="L759" s="6">
        <v>0.8</v>
      </c>
      <c r="M759" s="6">
        <v>0.1343</v>
      </c>
      <c r="N759" s="6">
        <v>3</v>
      </c>
      <c r="O759" s="6">
        <v>124</v>
      </c>
      <c r="P759" s="6">
        <v>127</v>
      </c>
      <c r="Q759" t="s">
        <v>30</v>
      </c>
      <c r="R759" t="s">
        <v>125</v>
      </c>
      <c r="S759" s="33" t="str">
        <f t="shared" si="55"/>
        <v>Rush Hour</v>
      </c>
      <c r="T759" s="33" t="str">
        <f t="shared" si="56"/>
        <v>Medium</v>
      </c>
      <c r="U759" s="33" t="str">
        <f t="shared" si="57"/>
        <v>Morning</v>
      </c>
      <c r="V759" s="33" t="str">
        <f t="shared" si="58"/>
        <v>Very Cold (10-20%)</v>
      </c>
      <c r="W759" s="33" t="str">
        <f t="shared" si="59"/>
        <v>Normal</v>
      </c>
    </row>
    <row r="760" spans="1:23" ht="17.25" thickBot="1">
      <c r="A760" s="112">
        <v>768</v>
      </c>
      <c r="B760" s="7">
        <v>40578</v>
      </c>
      <c r="C760" s="6">
        <v>1</v>
      </c>
      <c r="D760" s="6">
        <v>0</v>
      </c>
      <c r="E760" s="6">
        <v>2</v>
      </c>
      <c r="F760" s="6">
        <v>10</v>
      </c>
      <c r="G760" s="9" t="b">
        <v>0</v>
      </c>
      <c r="H760" s="6">
        <v>5</v>
      </c>
      <c r="I760" s="6">
        <v>2</v>
      </c>
      <c r="J760" s="6">
        <v>0.2</v>
      </c>
      <c r="K760" s="6">
        <v>0.21210000000000001</v>
      </c>
      <c r="L760" s="6">
        <v>0.51</v>
      </c>
      <c r="M760" s="6">
        <v>0.1343</v>
      </c>
      <c r="N760" s="6">
        <v>5</v>
      </c>
      <c r="O760" s="6">
        <v>46</v>
      </c>
      <c r="P760" s="6">
        <v>51</v>
      </c>
      <c r="Q760" t="s">
        <v>30</v>
      </c>
      <c r="R760" t="s">
        <v>125</v>
      </c>
      <c r="S760" s="33" t="str">
        <f t="shared" si="55"/>
        <v>Normal</v>
      </c>
      <c r="T760" s="33" t="str">
        <f t="shared" si="56"/>
        <v>Medium</v>
      </c>
      <c r="U760" s="33" t="str">
        <f t="shared" si="57"/>
        <v>Morning</v>
      </c>
      <c r="V760" s="33" t="str">
        <f t="shared" si="58"/>
        <v>Cold (20-30%)</v>
      </c>
      <c r="W760" s="33" t="str">
        <f t="shared" si="59"/>
        <v>Normal</v>
      </c>
    </row>
    <row r="761" spans="1:23" ht="17.25" thickBot="1">
      <c r="A761" s="112">
        <v>769</v>
      </c>
      <c r="B761" s="7">
        <v>40578</v>
      </c>
      <c r="C761" s="6">
        <v>1</v>
      </c>
      <c r="D761" s="6">
        <v>0</v>
      </c>
      <c r="E761" s="6">
        <v>2</v>
      </c>
      <c r="F761" s="6">
        <v>11</v>
      </c>
      <c r="G761" s="9" t="b">
        <v>0</v>
      </c>
      <c r="H761" s="6">
        <v>5</v>
      </c>
      <c r="I761" s="6">
        <v>1</v>
      </c>
      <c r="J761" s="6">
        <v>0.22</v>
      </c>
      <c r="K761" s="6">
        <v>0.2273</v>
      </c>
      <c r="L761" s="6">
        <v>0.51</v>
      </c>
      <c r="M761" s="6">
        <v>0.16420000000000001</v>
      </c>
      <c r="N761" s="6">
        <v>3</v>
      </c>
      <c r="O761" s="6">
        <v>61</v>
      </c>
      <c r="P761" s="6">
        <v>64</v>
      </c>
      <c r="Q761" t="s">
        <v>30</v>
      </c>
      <c r="R761" t="s">
        <v>124</v>
      </c>
      <c r="S761" s="33" t="str">
        <f t="shared" si="55"/>
        <v>Normal</v>
      </c>
      <c r="T761" s="33" t="str">
        <f t="shared" si="56"/>
        <v>Medium</v>
      </c>
      <c r="U761" s="33" t="str">
        <f t="shared" si="57"/>
        <v>Morning</v>
      </c>
      <c r="V761" s="33" t="str">
        <f t="shared" si="58"/>
        <v>Cold (20-30%)</v>
      </c>
      <c r="W761" s="33" t="str">
        <f t="shared" si="59"/>
        <v>Normal</v>
      </c>
    </row>
    <row r="762" spans="1:23" ht="17.25" thickBot="1">
      <c r="A762" s="112">
        <v>770</v>
      </c>
      <c r="B762" s="7">
        <v>40578</v>
      </c>
      <c r="C762" s="6">
        <v>1</v>
      </c>
      <c r="D762" s="6">
        <v>0</v>
      </c>
      <c r="E762" s="6">
        <v>2</v>
      </c>
      <c r="F762" s="6">
        <v>12</v>
      </c>
      <c r="G762" s="9" t="b">
        <v>0</v>
      </c>
      <c r="H762" s="6">
        <v>5</v>
      </c>
      <c r="I762" s="6">
        <v>2</v>
      </c>
      <c r="J762" s="6">
        <v>0.24</v>
      </c>
      <c r="K762" s="6">
        <v>0.2424</v>
      </c>
      <c r="L762" s="6">
        <v>0.48</v>
      </c>
      <c r="M762" s="6">
        <v>0.16420000000000001</v>
      </c>
      <c r="N762" s="6">
        <v>8</v>
      </c>
      <c r="O762" s="6">
        <v>78</v>
      </c>
      <c r="P762" s="6">
        <v>86</v>
      </c>
      <c r="Q762" t="s">
        <v>30</v>
      </c>
      <c r="R762" t="s">
        <v>125</v>
      </c>
      <c r="S762" s="33" t="str">
        <f t="shared" si="55"/>
        <v>Normal</v>
      </c>
      <c r="T762" s="33" t="str">
        <f t="shared" si="56"/>
        <v>Medium</v>
      </c>
      <c r="U762" s="33" t="str">
        <f t="shared" si="57"/>
        <v>Afternoon</v>
      </c>
      <c r="V762" s="33" t="str">
        <f t="shared" si="58"/>
        <v>Cold (20-30%)</v>
      </c>
      <c r="W762" s="33" t="str">
        <f t="shared" si="59"/>
        <v>Normal</v>
      </c>
    </row>
    <row r="763" spans="1:23" ht="17.25" thickBot="1">
      <c r="A763" s="112">
        <v>771</v>
      </c>
      <c r="B763" s="7">
        <v>40578</v>
      </c>
      <c r="C763" s="6">
        <v>1</v>
      </c>
      <c r="D763" s="6">
        <v>0</v>
      </c>
      <c r="E763" s="6">
        <v>2</v>
      </c>
      <c r="F763" s="6">
        <v>13</v>
      </c>
      <c r="G763" s="9" t="b">
        <v>0</v>
      </c>
      <c r="H763" s="6">
        <v>5</v>
      </c>
      <c r="I763" s="6">
        <v>2</v>
      </c>
      <c r="J763" s="6">
        <v>0.26</v>
      </c>
      <c r="K763" s="6">
        <v>0.2576</v>
      </c>
      <c r="L763" s="6">
        <v>0.5</v>
      </c>
      <c r="M763" s="6">
        <v>0.22389999999999999</v>
      </c>
      <c r="N763" s="6">
        <v>9</v>
      </c>
      <c r="O763" s="6">
        <v>73</v>
      </c>
      <c r="P763" s="6">
        <v>82</v>
      </c>
      <c r="Q763" t="s">
        <v>30</v>
      </c>
      <c r="R763" t="s">
        <v>125</v>
      </c>
      <c r="S763" s="33" t="str">
        <f t="shared" si="55"/>
        <v>Normal</v>
      </c>
      <c r="T763" s="33" t="str">
        <f t="shared" si="56"/>
        <v>Medium</v>
      </c>
      <c r="U763" s="33" t="str">
        <f t="shared" si="57"/>
        <v>Afternoon</v>
      </c>
      <c r="V763" s="33" t="str">
        <f t="shared" si="58"/>
        <v>Cold (20-30%)</v>
      </c>
      <c r="W763" s="33" t="str">
        <f t="shared" si="59"/>
        <v>Normal</v>
      </c>
    </row>
    <row r="764" spans="1:23" ht="17.25" thickBot="1">
      <c r="A764" s="112">
        <v>772</v>
      </c>
      <c r="B764" s="7">
        <v>40578</v>
      </c>
      <c r="C764" s="6">
        <v>1</v>
      </c>
      <c r="D764" s="6">
        <v>0</v>
      </c>
      <c r="E764" s="6">
        <v>2</v>
      </c>
      <c r="F764" s="6">
        <v>14</v>
      </c>
      <c r="G764" s="9" t="b">
        <v>0</v>
      </c>
      <c r="H764" s="6">
        <v>5</v>
      </c>
      <c r="I764" s="6">
        <v>2</v>
      </c>
      <c r="J764" s="6">
        <v>0.28000000000000003</v>
      </c>
      <c r="K764" s="6">
        <v>0.2727</v>
      </c>
      <c r="L764" s="6">
        <v>0.45</v>
      </c>
      <c r="M764" s="6">
        <v>0.16420000000000001</v>
      </c>
      <c r="N764" s="6">
        <v>15</v>
      </c>
      <c r="O764" s="6">
        <v>76</v>
      </c>
      <c r="P764" s="6">
        <v>91</v>
      </c>
      <c r="Q764" t="s">
        <v>30</v>
      </c>
      <c r="R764" t="s">
        <v>125</v>
      </c>
      <c r="S764" s="33" t="str">
        <f t="shared" si="55"/>
        <v>Normal</v>
      </c>
      <c r="T764" s="33" t="str">
        <f t="shared" si="56"/>
        <v>Medium</v>
      </c>
      <c r="U764" s="33" t="str">
        <f t="shared" si="57"/>
        <v>Afternoon</v>
      </c>
      <c r="V764" s="33" t="str">
        <f t="shared" si="58"/>
        <v>Cold (20-30%)</v>
      </c>
      <c r="W764" s="33" t="str">
        <f t="shared" si="59"/>
        <v>Normal</v>
      </c>
    </row>
    <row r="765" spans="1:23" ht="17.25" thickBot="1">
      <c r="A765" s="112">
        <v>773</v>
      </c>
      <c r="B765" s="7">
        <v>40578</v>
      </c>
      <c r="C765" s="6">
        <v>1</v>
      </c>
      <c r="D765" s="6">
        <v>0</v>
      </c>
      <c r="E765" s="6">
        <v>2</v>
      </c>
      <c r="F765" s="6">
        <v>15</v>
      </c>
      <c r="G765" s="9" t="b">
        <v>0</v>
      </c>
      <c r="H765" s="6">
        <v>5</v>
      </c>
      <c r="I765" s="6">
        <v>2</v>
      </c>
      <c r="J765" s="6">
        <v>0.28000000000000003</v>
      </c>
      <c r="K765" s="6">
        <v>0.2727</v>
      </c>
      <c r="L765" s="6">
        <v>0.48</v>
      </c>
      <c r="M765" s="6">
        <v>0.25369999999999998</v>
      </c>
      <c r="N765" s="6">
        <v>9</v>
      </c>
      <c r="O765" s="6">
        <v>81</v>
      </c>
      <c r="P765" s="6">
        <v>90</v>
      </c>
      <c r="Q765" t="s">
        <v>30</v>
      </c>
      <c r="R765" t="s">
        <v>125</v>
      </c>
      <c r="S765" s="33" t="str">
        <f t="shared" si="55"/>
        <v>Normal</v>
      </c>
      <c r="T765" s="33" t="str">
        <f t="shared" si="56"/>
        <v>Medium</v>
      </c>
      <c r="U765" s="33" t="str">
        <f t="shared" si="57"/>
        <v>Afternoon</v>
      </c>
      <c r="V765" s="33" t="str">
        <f t="shared" si="58"/>
        <v>Cold (20-30%)</v>
      </c>
      <c r="W765" s="33" t="str">
        <f t="shared" si="59"/>
        <v>Normal</v>
      </c>
    </row>
    <row r="766" spans="1:23" ht="17.25" thickBot="1">
      <c r="A766" s="112">
        <v>774</v>
      </c>
      <c r="B766" s="7">
        <v>40578</v>
      </c>
      <c r="C766" s="6">
        <v>1</v>
      </c>
      <c r="D766" s="6">
        <v>0</v>
      </c>
      <c r="E766" s="6">
        <v>2</v>
      </c>
      <c r="F766" s="6">
        <v>16</v>
      </c>
      <c r="G766" s="9" t="b">
        <v>0</v>
      </c>
      <c r="H766" s="6">
        <v>5</v>
      </c>
      <c r="I766" s="6">
        <v>2</v>
      </c>
      <c r="J766" s="6">
        <v>0.3</v>
      </c>
      <c r="K766" s="6">
        <v>0.28789999999999999</v>
      </c>
      <c r="L766" s="6">
        <v>0.42</v>
      </c>
      <c r="M766" s="6">
        <v>0.22389999999999999</v>
      </c>
      <c r="N766" s="6">
        <v>8</v>
      </c>
      <c r="O766" s="6">
        <v>91</v>
      </c>
      <c r="P766" s="6">
        <v>99</v>
      </c>
      <c r="Q766" t="s">
        <v>30</v>
      </c>
      <c r="R766" t="s">
        <v>125</v>
      </c>
      <c r="S766" s="33" t="str">
        <f t="shared" si="55"/>
        <v>Normal</v>
      </c>
      <c r="T766" s="33" t="str">
        <f t="shared" si="56"/>
        <v>Medium</v>
      </c>
      <c r="U766" s="33" t="str">
        <f t="shared" si="57"/>
        <v>Afternoon</v>
      </c>
      <c r="V766" s="33" t="str">
        <f t="shared" si="58"/>
        <v>Mild (30-40%)</v>
      </c>
      <c r="W766" s="33" t="str">
        <f t="shared" si="59"/>
        <v>Normal</v>
      </c>
    </row>
    <row r="767" spans="1:23" ht="17.25" thickBot="1">
      <c r="A767" s="112">
        <v>775</v>
      </c>
      <c r="B767" s="7">
        <v>40578</v>
      </c>
      <c r="C767" s="6">
        <v>1</v>
      </c>
      <c r="D767" s="6">
        <v>0</v>
      </c>
      <c r="E767" s="6">
        <v>2</v>
      </c>
      <c r="F767" s="6">
        <v>17</v>
      </c>
      <c r="G767" s="9" t="b">
        <v>0</v>
      </c>
      <c r="H767" s="6">
        <v>5</v>
      </c>
      <c r="I767" s="6">
        <v>2</v>
      </c>
      <c r="J767" s="6">
        <v>0.26</v>
      </c>
      <c r="K767" s="6">
        <v>0.2727</v>
      </c>
      <c r="L767" s="6">
        <v>0.56000000000000005</v>
      </c>
      <c r="M767" s="6">
        <v>0.1343</v>
      </c>
      <c r="N767" s="6">
        <v>10</v>
      </c>
      <c r="O767" s="6">
        <v>195</v>
      </c>
      <c r="P767" s="6">
        <v>205</v>
      </c>
      <c r="Q767" t="s">
        <v>30</v>
      </c>
      <c r="R767" t="s">
        <v>125</v>
      </c>
      <c r="S767" s="33" t="str">
        <f t="shared" si="55"/>
        <v>Rush Hour</v>
      </c>
      <c r="T767" s="33" t="str">
        <f t="shared" si="56"/>
        <v>High</v>
      </c>
      <c r="U767" s="33" t="str">
        <f t="shared" si="57"/>
        <v>Afternoon</v>
      </c>
      <c r="V767" s="33" t="str">
        <f t="shared" si="58"/>
        <v>Cold (20-30%)</v>
      </c>
      <c r="W767" s="33" t="str">
        <f t="shared" si="59"/>
        <v>⬆ Spike</v>
      </c>
    </row>
    <row r="768" spans="1:23" ht="17.25" thickBot="1">
      <c r="A768" s="112">
        <v>776</v>
      </c>
      <c r="B768" s="7">
        <v>40578</v>
      </c>
      <c r="C768" s="6">
        <v>1</v>
      </c>
      <c r="D768" s="6">
        <v>0</v>
      </c>
      <c r="E768" s="6">
        <v>2</v>
      </c>
      <c r="F768" s="6">
        <v>18</v>
      </c>
      <c r="G768" s="9" t="b">
        <v>0</v>
      </c>
      <c r="H768" s="6">
        <v>5</v>
      </c>
      <c r="I768" s="6">
        <v>2</v>
      </c>
      <c r="J768" s="6">
        <v>0.24</v>
      </c>
      <c r="K768" s="6">
        <v>0.2576</v>
      </c>
      <c r="L768" s="6">
        <v>0.6</v>
      </c>
      <c r="M768" s="6">
        <v>0.1045</v>
      </c>
      <c r="N768" s="6">
        <v>3</v>
      </c>
      <c r="O768" s="6">
        <v>152</v>
      </c>
      <c r="P768" s="6">
        <v>155</v>
      </c>
      <c r="Q768" t="s">
        <v>30</v>
      </c>
      <c r="R768" t="s">
        <v>125</v>
      </c>
      <c r="S768" s="33" t="str">
        <f t="shared" si="55"/>
        <v>Rush Hour</v>
      </c>
      <c r="T768" s="33" t="str">
        <f t="shared" si="56"/>
        <v>High</v>
      </c>
      <c r="U768" s="33" t="str">
        <f t="shared" si="57"/>
        <v>Evening</v>
      </c>
      <c r="V768" s="33" t="str">
        <f t="shared" si="58"/>
        <v>Cold (20-30%)</v>
      </c>
      <c r="W768" s="33" t="str">
        <f t="shared" si="59"/>
        <v>Normal</v>
      </c>
    </row>
    <row r="769" spans="1:23" ht="17.25" thickBot="1">
      <c r="A769" s="112">
        <v>777</v>
      </c>
      <c r="B769" s="7">
        <v>40578</v>
      </c>
      <c r="C769" s="6">
        <v>1</v>
      </c>
      <c r="D769" s="6">
        <v>0</v>
      </c>
      <c r="E769" s="6">
        <v>2</v>
      </c>
      <c r="F769" s="6">
        <v>19</v>
      </c>
      <c r="G769" s="9" t="b">
        <v>0</v>
      </c>
      <c r="H769" s="6">
        <v>5</v>
      </c>
      <c r="I769" s="6">
        <v>2</v>
      </c>
      <c r="J769" s="6">
        <v>0.24</v>
      </c>
      <c r="K769" s="6">
        <v>0.2424</v>
      </c>
      <c r="L769" s="6">
        <v>0.65</v>
      </c>
      <c r="M769" s="6">
        <v>0.1343</v>
      </c>
      <c r="N769" s="6">
        <v>1</v>
      </c>
      <c r="O769" s="6">
        <v>102</v>
      </c>
      <c r="P769" s="6">
        <v>103</v>
      </c>
      <c r="Q769" t="s">
        <v>30</v>
      </c>
      <c r="R769" t="s">
        <v>125</v>
      </c>
      <c r="S769" s="33" t="str">
        <f t="shared" si="55"/>
        <v>Rush Hour</v>
      </c>
      <c r="T769" s="33" t="str">
        <f t="shared" si="56"/>
        <v>Medium</v>
      </c>
      <c r="U769" s="33" t="str">
        <f t="shared" si="57"/>
        <v>Evening</v>
      </c>
      <c r="V769" s="33" t="str">
        <f t="shared" si="58"/>
        <v>Cold (20-30%)</v>
      </c>
      <c r="W769" s="33" t="str">
        <f t="shared" si="59"/>
        <v>Normal</v>
      </c>
    </row>
    <row r="770" spans="1:23" ht="17.25" thickBot="1">
      <c r="A770" s="112">
        <v>778</v>
      </c>
      <c r="B770" s="7">
        <v>40578</v>
      </c>
      <c r="C770" s="6">
        <v>1</v>
      </c>
      <c r="D770" s="6">
        <v>0</v>
      </c>
      <c r="E770" s="6">
        <v>2</v>
      </c>
      <c r="F770" s="6">
        <v>20</v>
      </c>
      <c r="G770" s="9" t="b">
        <v>0</v>
      </c>
      <c r="H770" s="6">
        <v>5</v>
      </c>
      <c r="I770" s="6">
        <v>2</v>
      </c>
      <c r="J770" s="6">
        <v>0.24</v>
      </c>
      <c r="K770" s="6">
        <v>0.2424</v>
      </c>
      <c r="L770" s="6">
        <v>0.65</v>
      </c>
      <c r="M770" s="6">
        <v>0.16420000000000001</v>
      </c>
      <c r="N770" s="6">
        <v>2</v>
      </c>
      <c r="O770" s="6">
        <v>69</v>
      </c>
      <c r="P770" s="6">
        <v>71</v>
      </c>
      <c r="Q770" t="s">
        <v>30</v>
      </c>
      <c r="R770" t="s">
        <v>125</v>
      </c>
      <c r="S770" s="33" t="str">
        <f t="shared" si="55"/>
        <v>Normal</v>
      </c>
      <c r="T770" s="33" t="str">
        <f t="shared" si="56"/>
        <v>Medium</v>
      </c>
      <c r="U770" s="33" t="str">
        <f t="shared" si="57"/>
        <v>Evening</v>
      </c>
      <c r="V770" s="33" t="str">
        <f t="shared" si="58"/>
        <v>Cold (20-30%)</v>
      </c>
      <c r="W770" s="33" t="str">
        <f t="shared" si="59"/>
        <v>Normal</v>
      </c>
    </row>
    <row r="771" spans="1:23" ht="17.25" thickBot="1">
      <c r="A771" s="112">
        <v>779</v>
      </c>
      <c r="B771" s="7">
        <v>40578</v>
      </c>
      <c r="C771" s="6">
        <v>1</v>
      </c>
      <c r="D771" s="6">
        <v>0</v>
      </c>
      <c r="E771" s="6">
        <v>2</v>
      </c>
      <c r="F771" s="6">
        <v>21</v>
      </c>
      <c r="G771" s="9" t="b">
        <v>0</v>
      </c>
      <c r="H771" s="6">
        <v>5</v>
      </c>
      <c r="I771" s="6">
        <v>2</v>
      </c>
      <c r="J771" s="6">
        <v>0.24</v>
      </c>
      <c r="K771" s="6">
        <v>0.2424</v>
      </c>
      <c r="L771" s="6">
        <v>0.7</v>
      </c>
      <c r="M771" s="6">
        <v>0.16420000000000001</v>
      </c>
      <c r="N771" s="6">
        <v>2</v>
      </c>
      <c r="O771" s="6">
        <v>41</v>
      </c>
      <c r="P771" s="6">
        <v>43</v>
      </c>
      <c r="Q771" t="s">
        <v>30</v>
      </c>
      <c r="R771" t="s">
        <v>125</v>
      </c>
      <c r="S771" s="33" t="str">
        <f t="shared" ref="S771:S834" si="60">IF(OR(AND(F771&gt;=7,F771&lt;=9),AND(F771&gt;=17,F771&lt;=19)),"Rush Hour","Normal")</f>
        <v>Normal</v>
      </c>
      <c r="T771" s="33" t="str">
        <f t="shared" ref="T771:T834" si="61">IF(P771&gt;150,"High",IF(P771&gt;50,"Medium","Low"))</f>
        <v>Low</v>
      </c>
      <c r="U771" s="33" t="str">
        <f t="shared" ref="U771:U834" si="62">IF(F771&lt;6,"Night", IF(F771&lt;12,"Morning", IF(F771&lt;18,"Afternoon","Evening")))</f>
        <v>Evening</v>
      </c>
      <c r="V771" s="33" t="str">
        <f t="shared" ref="V771:V834" si="63">IF(J771&lt;0.1,"Freezing (0-10%)",
 IF(J771&lt;0.2,"Very Cold (10-20%)",
 IF(J771&lt;0.3,"Cold (20-30%)",
 IF(J771&lt;0.4,"Mild (30-40%)",
 IF(J771&lt;0.5,"Warm (40-50%)",
 "Hot (50%+)")))))</f>
        <v>Cold (20-30%)</v>
      </c>
      <c r="W771" s="33" t="str">
        <f t="shared" ref="W771:W834" si="64">IF(ABS(P771-AVERAGE($P$2:$P$1001))&gt;2*STDEV($P$2:$P$1001),IF(P771&gt;AVERAGE($P$2:$P$1001),"⬆ Spike","⬇ Drop"),  "Normal")</f>
        <v>Normal</v>
      </c>
    </row>
    <row r="772" spans="1:23" ht="17.25" thickBot="1">
      <c r="A772" s="112">
        <v>780</v>
      </c>
      <c r="B772" s="7">
        <v>40578</v>
      </c>
      <c r="C772" s="6">
        <v>1</v>
      </c>
      <c r="D772" s="6">
        <v>0</v>
      </c>
      <c r="E772" s="6">
        <v>2</v>
      </c>
      <c r="F772" s="6">
        <v>22</v>
      </c>
      <c r="G772" s="9" t="b">
        <v>0</v>
      </c>
      <c r="H772" s="6">
        <v>5</v>
      </c>
      <c r="I772" s="6">
        <v>2</v>
      </c>
      <c r="J772" s="6">
        <v>0.24</v>
      </c>
      <c r="K772" s="6">
        <v>0.2424</v>
      </c>
      <c r="L772" s="6">
        <v>0.65</v>
      </c>
      <c r="M772" s="6">
        <v>0.16420000000000001</v>
      </c>
      <c r="N772" s="6">
        <v>1</v>
      </c>
      <c r="O772" s="6">
        <v>45</v>
      </c>
      <c r="P772" s="6">
        <v>46</v>
      </c>
      <c r="Q772" t="s">
        <v>30</v>
      </c>
      <c r="R772" t="s">
        <v>125</v>
      </c>
      <c r="S772" s="33" t="str">
        <f t="shared" si="60"/>
        <v>Normal</v>
      </c>
      <c r="T772" s="33" t="str">
        <f t="shared" si="61"/>
        <v>Low</v>
      </c>
      <c r="U772" s="33" t="str">
        <f t="shared" si="62"/>
        <v>Evening</v>
      </c>
      <c r="V772" s="33" t="str">
        <f t="shared" si="63"/>
        <v>Cold (20-30%)</v>
      </c>
      <c r="W772" s="33" t="str">
        <f t="shared" si="64"/>
        <v>Normal</v>
      </c>
    </row>
    <row r="773" spans="1:23" ht="17.25" thickBot="1">
      <c r="A773" s="112">
        <v>781</v>
      </c>
      <c r="B773" s="7">
        <v>40578</v>
      </c>
      <c r="C773" s="6">
        <v>1</v>
      </c>
      <c r="D773" s="6">
        <v>0</v>
      </c>
      <c r="E773" s="6">
        <v>2</v>
      </c>
      <c r="F773" s="6">
        <v>23</v>
      </c>
      <c r="G773" s="9" t="b">
        <v>0</v>
      </c>
      <c r="H773" s="6">
        <v>5</v>
      </c>
      <c r="I773" s="6">
        <v>2</v>
      </c>
      <c r="J773" s="6">
        <v>0.24</v>
      </c>
      <c r="K773" s="6">
        <v>0.2424</v>
      </c>
      <c r="L773" s="6">
        <v>0.7</v>
      </c>
      <c r="M773" s="6">
        <v>0.1343</v>
      </c>
      <c r="N773" s="6">
        <v>1</v>
      </c>
      <c r="O773" s="6">
        <v>30</v>
      </c>
      <c r="P773" s="6">
        <v>31</v>
      </c>
      <c r="Q773" t="s">
        <v>30</v>
      </c>
      <c r="R773" t="s">
        <v>125</v>
      </c>
      <c r="S773" s="33" t="str">
        <f t="shared" si="60"/>
        <v>Normal</v>
      </c>
      <c r="T773" s="33" t="str">
        <f t="shared" si="61"/>
        <v>Low</v>
      </c>
      <c r="U773" s="33" t="str">
        <f t="shared" si="62"/>
        <v>Evening</v>
      </c>
      <c r="V773" s="33" t="str">
        <f t="shared" si="63"/>
        <v>Cold (20-30%)</v>
      </c>
      <c r="W773" s="33" t="str">
        <f t="shared" si="64"/>
        <v>Normal</v>
      </c>
    </row>
    <row r="774" spans="1:23" ht="17.25" thickBot="1">
      <c r="A774" s="112">
        <v>782</v>
      </c>
      <c r="B774" s="7">
        <v>40579</v>
      </c>
      <c r="C774" s="6">
        <v>1</v>
      </c>
      <c r="D774" s="6">
        <v>0</v>
      </c>
      <c r="E774" s="6">
        <v>2</v>
      </c>
      <c r="F774" s="6">
        <v>0</v>
      </c>
      <c r="G774" s="9" t="b">
        <v>0</v>
      </c>
      <c r="H774" s="6">
        <v>6</v>
      </c>
      <c r="I774" s="6">
        <v>2</v>
      </c>
      <c r="J774" s="6">
        <v>0.24</v>
      </c>
      <c r="K774" s="6">
        <v>0.2424</v>
      </c>
      <c r="L774" s="6">
        <v>0.7</v>
      </c>
      <c r="M774" s="6">
        <v>0.16420000000000001</v>
      </c>
      <c r="N774" s="6">
        <v>3</v>
      </c>
      <c r="O774" s="6">
        <v>36</v>
      </c>
      <c r="P774" s="6">
        <v>39</v>
      </c>
      <c r="Q774" t="s">
        <v>13</v>
      </c>
      <c r="R774" t="s">
        <v>125</v>
      </c>
      <c r="S774" s="33" t="str">
        <f t="shared" si="60"/>
        <v>Normal</v>
      </c>
      <c r="T774" s="33" t="str">
        <f t="shared" si="61"/>
        <v>Low</v>
      </c>
      <c r="U774" s="33" t="str">
        <f t="shared" si="62"/>
        <v>Night</v>
      </c>
      <c r="V774" s="33" t="str">
        <f t="shared" si="63"/>
        <v>Cold (20-30%)</v>
      </c>
      <c r="W774" s="33" t="str">
        <f t="shared" si="64"/>
        <v>Normal</v>
      </c>
    </row>
    <row r="775" spans="1:23" ht="17.25" thickBot="1">
      <c r="A775" s="112">
        <v>783</v>
      </c>
      <c r="B775" s="7">
        <v>40579</v>
      </c>
      <c r="C775" s="6">
        <v>1</v>
      </c>
      <c r="D775" s="6">
        <v>0</v>
      </c>
      <c r="E775" s="6">
        <v>2</v>
      </c>
      <c r="F775" s="6">
        <v>1</v>
      </c>
      <c r="G775" s="9" t="b">
        <v>0</v>
      </c>
      <c r="H775" s="6">
        <v>6</v>
      </c>
      <c r="I775" s="6">
        <v>2</v>
      </c>
      <c r="J775" s="6">
        <v>0.24</v>
      </c>
      <c r="K775" s="6">
        <v>0.2424</v>
      </c>
      <c r="L775" s="6">
        <v>0.65</v>
      </c>
      <c r="M775" s="6">
        <v>0.16420000000000001</v>
      </c>
      <c r="N775" s="6">
        <v>1</v>
      </c>
      <c r="O775" s="6">
        <v>17</v>
      </c>
      <c r="P775" s="6">
        <v>18</v>
      </c>
      <c r="Q775" t="s">
        <v>13</v>
      </c>
      <c r="R775" t="s">
        <v>125</v>
      </c>
      <c r="S775" s="33" t="str">
        <f t="shared" si="60"/>
        <v>Normal</v>
      </c>
      <c r="T775" s="33" t="str">
        <f t="shared" si="61"/>
        <v>Low</v>
      </c>
      <c r="U775" s="33" t="str">
        <f t="shared" si="62"/>
        <v>Night</v>
      </c>
      <c r="V775" s="33" t="str">
        <f t="shared" si="63"/>
        <v>Cold (20-30%)</v>
      </c>
      <c r="W775" s="33" t="str">
        <f t="shared" si="64"/>
        <v>Normal</v>
      </c>
    </row>
    <row r="776" spans="1:23" ht="17.25" thickBot="1">
      <c r="A776" s="112">
        <v>784</v>
      </c>
      <c r="B776" s="7">
        <v>40579</v>
      </c>
      <c r="C776" s="6">
        <v>1</v>
      </c>
      <c r="D776" s="6">
        <v>0</v>
      </c>
      <c r="E776" s="6">
        <v>2</v>
      </c>
      <c r="F776" s="6">
        <v>2</v>
      </c>
      <c r="G776" s="9" t="b">
        <v>0</v>
      </c>
      <c r="H776" s="6">
        <v>6</v>
      </c>
      <c r="I776" s="6">
        <v>2</v>
      </c>
      <c r="J776" s="6">
        <v>0.24</v>
      </c>
      <c r="K776" s="6">
        <v>0.2424</v>
      </c>
      <c r="L776" s="6">
        <v>0.75</v>
      </c>
      <c r="M776" s="6">
        <v>0.16420000000000001</v>
      </c>
      <c r="N776" s="6">
        <v>5</v>
      </c>
      <c r="O776" s="6">
        <v>12</v>
      </c>
      <c r="P776" s="6">
        <v>17</v>
      </c>
      <c r="Q776" t="s">
        <v>13</v>
      </c>
      <c r="R776" t="s">
        <v>125</v>
      </c>
      <c r="S776" s="33" t="str">
        <f t="shared" si="60"/>
        <v>Normal</v>
      </c>
      <c r="T776" s="33" t="str">
        <f t="shared" si="61"/>
        <v>Low</v>
      </c>
      <c r="U776" s="33" t="str">
        <f t="shared" si="62"/>
        <v>Night</v>
      </c>
      <c r="V776" s="33" t="str">
        <f t="shared" si="63"/>
        <v>Cold (20-30%)</v>
      </c>
      <c r="W776" s="33" t="str">
        <f t="shared" si="64"/>
        <v>Normal</v>
      </c>
    </row>
    <row r="777" spans="1:23" ht="17.25" thickBot="1">
      <c r="A777" s="112">
        <v>785</v>
      </c>
      <c r="B777" s="7">
        <v>40579</v>
      </c>
      <c r="C777" s="6">
        <v>1</v>
      </c>
      <c r="D777" s="6">
        <v>0</v>
      </c>
      <c r="E777" s="6">
        <v>2</v>
      </c>
      <c r="F777" s="6">
        <v>3</v>
      </c>
      <c r="G777" s="9" t="b">
        <v>0</v>
      </c>
      <c r="H777" s="6">
        <v>6</v>
      </c>
      <c r="I777" s="6">
        <v>2</v>
      </c>
      <c r="J777" s="6">
        <v>0.24</v>
      </c>
      <c r="K777" s="6">
        <v>0.2424</v>
      </c>
      <c r="L777" s="6">
        <v>0.75</v>
      </c>
      <c r="M777" s="6">
        <v>0.16420000000000001</v>
      </c>
      <c r="N777" s="6">
        <v>1</v>
      </c>
      <c r="O777" s="6">
        <v>10</v>
      </c>
      <c r="P777" s="6">
        <v>11</v>
      </c>
      <c r="Q777" t="s">
        <v>13</v>
      </c>
      <c r="R777" t="s">
        <v>125</v>
      </c>
      <c r="S777" s="33" t="str">
        <f t="shared" si="60"/>
        <v>Normal</v>
      </c>
      <c r="T777" s="33" t="str">
        <f t="shared" si="61"/>
        <v>Low</v>
      </c>
      <c r="U777" s="33" t="str">
        <f t="shared" si="62"/>
        <v>Night</v>
      </c>
      <c r="V777" s="33" t="str">
        <f t="shared" si="63"/>
        <v>Cold (20-30%)</v>
      </c>
      <c r="W777" s="33" t="str">
        <f t="shared" si="64"/>
        <v>Normal</v>
      </c>
    </row>
    <row r="778" spans="1:23" ht="17.25" thickBot="1">
      <c r="A778" s="112">
        <v>786</v>
      </c>
      <c r="B778" s="7">
        <v>40579</v>
      </c>
      <c r="C778" s="6">
        <v>1</v>
      </c>
      <c r="D778" s="6">
        <v>0</v>
      </c>
      <c r="E778" s="6">
        <v>2</v>
      </c>
      <c r="F778" s="6">
        <v>4</v>
      </c>
      <c r="G778" s="9" t="b">
        <v>0</v>
      </c>
      <c r="H778" s="6">
        <v>6</v>
      </c>
      <c r="I778" s="6">
        <v>3</v>
      </c>
      <c r="J778" s="6">
        <v>0.22</v>
      </c>
      <c r="K778" s="6">
        <v>0.2273</v>
      </c>
      <c r="L778" s="6">
        <v>0.93</v>
      </c>
      <c r="M778" s="6">
        <v>0.1343</v>
      </c>
      <c r="N778" s="6">
        <v>0</v>
      </c>
      <c r="O778" s="6">
        <v>8</v>
      </c>
      <c r="P778" s="6">
        <v>8</v>
      </c>
      <c r="Q778" t="s">
        <v>13</v>
      </c>
      <c r="R778" t="s">
        <v>24</v>
      </c>
      <c r="S778" s="33" t="str">
        <f t="shared" si="60"/>
        <v>Normal</v>
      </c>
      <c r="T778" s="33" t="str">
        <f t="shared" si="61"/>
        <v>Low</v>
      </c>
      <c r="U778" s="33" t="str">
        <f t="shared" si="62"/>
        <v>Night</v>
      </c>
      <c r="V778" s="33" t="str">
        <f t="shared" si="63"/>
        <v>Cold (20-30%)</v>
      </c>
      <c r="W778" s="33" t="str">
        <f t="shared" si="64"/>
        <v>Normal</v>
      </c>
    </row>
    <row r="779" spans="1:23" ht="17.25" thickBot="1">
      <c r="A779" s="112">
        <v>787</v>
      </c>
      <c r="B779" s="7">
        <v>40579</v>
      </c>
      <c r="C779" s="6">
        <v>1</v>
      </c>
      <c r="D779" s="6">
        <v>0</v>
      </c>
      <c r="E779" s="6">
        <v>2</v>
      </c>
      <c r="F779" s="6">
        <v>5</v>
      </c>
      <c r="G779" s="9" t="b">
        <v>0</v>
      </c>
      <c r="H779" s="6">
        <v>6</v>
      </c>
      <c r="I779" s="6">
        <v>3</v>
      </c>
      <c r="J779" s="6">
        <v>0.2</v>
      </c>
      <c r="K779" s="6">
        <v>0.2273</v>
      </c>
      <c r="L779" s="6">
        <v>1</v>
      </c>
      <c r="M779" s="6">
        <v>8.9599999999999999E-2</v>
      </c>
      <c r="N779" s="6">
        <v>0</v>
      </c>
      <c r="O779" s="6">
        <v>9</v>
      </c>
      <c r="P779" s="6">
        <v>9</v>
      </c>
      <c r="Q779" t="s">
        <v>13</v>
      </c>
      <c r="R779" t="s">
        <v>24</v>
      </c>
      <c r="S779" s="33" t="str">
        <f t="shared" si="60"/>
        <v>Normal</v>
      </c>
      <c r="T779" s="33" t="str">
        <f t="shared" si="61"/>
        <v>Low</v>
      </c>
      <c r="U779" s="33" t="str">
        <f t="shared" si="62"/>
        <v>Night</v>
      </c>
      <c r="V779" s="33" t="str">
        <f t="shared" si="63"/>
        <v>Cold (20-30%)</v>
      </c>
      <c r="W779" s="33" t="str">
        <f t="shared" si="64"/>
        <v>Normal</v>
      </c>
    </row>
    <row r="780" spans="1:23" ht="17.25" thickBot="1">
      <c r="A780" s="112">
        <v>788</v>
      </c>
      <c r="B780" s="7">
        <v>40579</v>
      </c>
      <c r="C780" s="6">
        <v>1</v>
      </c>
      <c r="D780" s="6">
        <v>0</v>
      </c>
      <c r="E780" s="6">
        <v>2</v>
      </c>
      <c r="F780" s="6">
        <v>6</v>
      </c>
      <c r="G780" s="9" t="b">
        <v>0</v>
      </c>
      <c r="H780" s="6">
        <v>6</v>
      </c>
      <c r="I780" s="6">
        <v>3</v>
      </c>
      <c r="J780" s="6">
        <v>0.2</v>
      </c>
      <c r="K780" s="6">
        <v>0.2576</v>
      </c>
      <c r="L780" s="6">
        <v>1</v>
      </c>
      <c r="M780" s="6">
        <v>0</v>
      </c>
      <c r="N780" s="6">
        <v>0</v>
      </c>
      <c r="O780" s="6">
        <v>4</v>
      </c>
      <c r="P780" s="6">
        <v>4</v>
      </c>
      <c r="Q780" t="s">
        <v>13</v>
      </c>
      <c r="R780" t="s">
        <v>24</v>
      </c>
      <c r="S780" s="33" t="str">
        <f t="shared" si="60"/>
        <v>Normal</v>
      </c>
      <c r="T780" s="33" t="str">
        <f t="shared" si="61"/>
        <v>Low</v>
      </c>
      <c r="U780" s="33" t="str">
        <f t="shared" si="62"/>
        <v>Morning</v>
      </c>
      <c r="V780" s="33" t="str">
        <f t="shared" si="63"/>
        <v>Cold (20-30%)</v>
      </c>
      <c r="W780" s="33" t="str">
        <f t="shared" si="64"/>
        <v>Normal</v>
      </c>
    </row>
    <row r="781" spans="1:23" ht="17.25" thickBot="1">
      <c r="A781" s="112">
        <v>789</v>
      </c>
      <c r="B781" s="7">
        <v>40579</v>
      </c>
      <c r="C781" s="6">
        <v>1</v>
      </c>
      <c r="D781" s="6">
        <v>0</v>
      </c>
      <c r="E781" s="6">
        <v>2</v>
      </c>
      <c r="F781" s="6">
        <v>7</v>
      </c>
      <c r="G781" s="9" t="b">
        <v>0</v>
      </c>
      <c r="H781" s="6">
        <v>6</v>
      </c>
      <c r="I781" s="6">
        <v>3</v>
      </c>
      <c r="J781" s="6">
        <v>0.22</v>
      </c>
      <c r="K781" s="6">
        <v>0.2576</v>
      </c>
      <c r="L781" s="6">
        <v>0.93</v>
      </c>
      <c r="M781" s="6">
        <v>8.9599999999999999E-2</v>
      </c>
      <c r="N781" s="6">
        <v>0</v>
      </c>
      <c r="O781" s="6">
        <v>4</v>
      </c>
      <c r="P781" s="6">
        <v>4</v>
      </c>
      <c r="Q781" t="s">
        <v>13</v>
      </c>
      <c r="R781" t="s">
        <v>24</v>
      </c>
      <c r="S781" s="33" t="str">
        <f t="shared" si="60"/>
        <v>Rush Hour</v>
      </c>
      <c r="T781" s="33" t="str">
        <f t="shared" si="61"/>
        <v>Low</v>
      </c>
      <c r="U781" s="33" t="str">
        <f t="shared" si="62"/>
        <v>Morning</v>
      </c>
      <c r="V781" s="33" t="str">
        <f t="shared" si="63"/>
        <v>Cold (20-30%)</v>
      </c>
      <c r="W781" s="33" t="str">
        <f t="shared" si="64"/>
        <v>Normal</v>
      </c>
    </row>
    <row r="782" spans="1:23" ht="17.25" thickBot="1">
      <c r="A782" s="112">
        <v>790</v>
      </c>
      <c r="B782" s="7">
        <v>40579</v>
      </c>
      <c r="C782" s="6">
        <v>1</v>
      </c>
      <c r="D782" s="6">
        <v>0</v>
      </c>
      <c r="E782" s="6">
        <v>2</v>
      </c>
      <c r="F782" s="6">
        <v>8</v>
      </c>
      <c r="G782" s="9" t="b">
        <v>0</v>
      </c>
      <c r="H782" s="6">
        <v>6</v>
      </c>
      <c r="I782" s="6">
        <v>3</v>
      </c>
      <c r="J782" s="6">
        <v>0.2</v>
      </c>
      <c r="K782" s="6">
        <v>0.2273</v>
      </c>
      <c r="L782" s="6">
        <v>1</v>
      </c>
      <c r="M782" s="6">
        <v>8.9599999999999999E-2</v>
      </c>
      <c r="N782" s="6">
        <v>0</v>
      </c>
      <c r="O782" s="6">
        <v>10</v>
      </c>
      <c r="P782" s="6">
        <v>10</v>
      </c>
      <c r="Q782" t="s">
        <v>13</v>
      </c>
      <c r="R782" t="s">
        <v>24</v>
      </c>
      <c r="S782" s="33" t="str">
        <f t="shared" si="60"/>
        <v>Rush Hour</v>
      </c>
      <c r="T782" s="33" t="str">
        <f t="shared" si="61"/>
        <v>Low</v>
      </c>
      <c r="U782" s="33" t="str">
        <f t="shared" si="62"/>
        <v>Morning</v>
      </c>
      <c r="V782" s="33" t="str">
        <f t="shared" si="63"/>
        <v>Cold (20-30%)</v>
      </c>
      <c r="W782" s="33" t="str">
        <f t="shared" si="64"/>
        <v>Normal</v>
      </c>
    </row>
    <row r="783" spans="1:23" ht="17.25" thickBot="1">
      <c r="A783" s="112">
        <v>791</v>
      </c>
      <c r="B783" s="7">
        <v>40579</v>
      </c>
      <c r="C783" s="6">
        <v>1</v>
      </c>
      <c r="D783" s="6">
        <v>0</v>
      </c>
      <c r="E783" s="6">
        <v>2</v>
      </c>
      <c r="F783" s="6">
        <v>9</v>
      </c>
      <c r="G783" s="9" t="b">
        <v>0</v>
      </c>
      <c r="H783" s="6">
        <v>6</v>
      </c>
      <c r="I783" s="6">
        <v>3</v>
      </c>
      <c r="J783" s="6">
        <v>0.2</v>
      </c>
      <c r="K783" s="6">
        <v>0.2273</v>
      </c>
      <c r="L783" s="6">
        <v>1</v>
      </c>
      <c r="M783" s="6">
        <v>8.9599999999999999E-2</v>
      </c>
      <c r="N783" s="6">
        <v>3</v>
      </c>
      <c r="O783" s="6">
        <v>17</v>
      </c>
      <c r="P783" s="6">
        <v>20</v>
      </c>
      <c r="Q783" t="s">
        <v>13</v>
      </c>
      <c r="R783" t="s">
        <v>24</v>
      </c>
      <c r="S783" s="33" t="str">
        <f t="shared" si="60"/>
        <v>Rush Hour</v>
      </c>
      <c r="T783" s="33" t="str">
        <f t="shared" si="61"/>
        <v>Low</v>
      </c>
      <c r="U783" s="33" t="str">
        <f t="shared" si="62"/>
        <v>Morning</v>
      </c>
      <c r="V783" s="33" t="str">
        <f t="shared" si="63"/>
        <v>Cold (20-30%)</v>
      </c>
      <c r="W783" s="33" t="str">
        <f t="shared" si="64"/>
        <v>Normal</v>
      </c>
    </row>
    <row r="784" spans="1:23" ht="17.25" thickBot="1">
      <c r="A784" s="112">
        <v>792</v>
      </c>
      <c r="B784" s="7">
        <v>40579</v>
      </c>
      <c r="C784" s="6">
        <v>1</v>
      </c>
      <c r="D784" s="6">
        <v>0</v>
      </c>
      <c r="E784" s="6">
        <v>2</v>
      </c>
      <c r="F784" s="6">
        <v>10</v>
      </c>
      <c r="G784" s="9" t="b">
        <v>0</v>
      </c>
      <c r="H784" s="6">
        <v>6</v>
      </c>
      <c r="I784" s="6">
        <v>3</v>
      </c>
      <c r="J784" s="6">
        <v>0.2</v>
      </c>
      <c r="K784" s="6">
        <v>0.21210000000000001</v>
      </c>
      <c r="L784" s="6">
        <v>1</v>
      </c>
      <c r="M784" s="6">
        <v>0.1343</v>
      </c>
      <c r="N784" s="6">
        <v>3</v>
      </c>
      <c r="O784" s="6">
        <v>31</v>
      </c>
      <c r="P784" s="6">
        <v>34</v>
      </c>
      <c r="Q784" t="s">
        <v>13</v>
      </c>
      <c r="R784" t="s">
        <v>24</v>
      </c>
      <c r="S784" s="33" t="str">
        <f t="shared" si="60"/>
        <v>Normal</v>
      </c>
      <c r="T784" s="33" t="str">
        <f t="shared" si="61"/>
        <v>Low</v>
      </c>
      <c r="U784" s="33" t="str">
        <f t="shared" si="62"/>
        <v>Morning</v>
      </c>
      <c r="V784" s="33" t="str">
        <f t="shared" si="63"/>
        <v>Cold (20-30%)</v>
      </c>
      <c r="W784" s="33" t="str">
        <f t="shared" si="64"/>
        <v>Normal</v>
      </c>
    </row>
    <row r="785" spans="1:23" ht="17.25" thickBot="1">
      <c r="A785" s="112">
        <v>793</v>
      </c>
      <c r="B785" s="7">
        <v>40579</v>
      </c>
      <c r="C785" s="6">
        <v>1</v>
      </c>
      <c r="D785" s="6">
        <v>0</v>
      </c>
      <c r="E785" s="6">
        <v>2</v>
      </c>
      <c r="F785" s="6">
        <v>11</v>
      </c>
      <c r="G785" s="9" t="b">
        <v>0</v>
      </c>
      <c r="H785" s="6">
        <v>6</v>
      </c>
      <c r="I785" s="6">
        <v>3</v>
      </c>
      <c r="J785" s="6">
        <v>0.22</v>
      </c>
      <c r="K785" s="6">
        <v>0.2273</v>
      </c>
      <c r="L785" s="6">
        <v>1</v>
      </c>
      <c r="M785" s="6">
        <v>0.1343</v>
      </c>
      <c r="N785" s="6">
        <v>1</v>
      </c>
      <c r="O785" s="6">
        <v>46</v>
      </c>
      <c r="P785" s="6">
        <v>47</v>
      </c>
      <c r="Q785" t="s">
        <v>13</v>
      </c>
      <c r="R785" t="s">
        <v>24</v>
      </c>
      <c r="S785" s="33" t="str">
        <f t="shared" si="60"/>
        <v>Normal</v>
      </c>
      <c r="T785" s="33" t="str">
        <f t="shared" si="61"/>
        <v>Low</v>
      </c>
      <c r="U785" s="33" t="str">
        <f t="shared" si="62"/>
        <v>Morning</v>
      </c>
      <c r="V785" s="33" t="str">
        <f t="shared" si="63"/>
        <v>Cold (20-30%)</v>
      </c>
      <c r="W785" s="33" t="str">
        <f t="shared" si="64"/>
        <v>Normal</v>
      </c>
    </row>
    <row r="786" spans="1:23" ht="17.25" thickBot="1">
      <c r="A786" s="112">
        <v>794</v>
      </c>
      <c r="B786" s="7">
        <v>40579</v>
      </c>
      <c r="C786" s="6">
        <v>1</v>
      </c>
      <c r="D786" s="6">
        <v>0</v>
      </c>
      <c r="E786" s="6">
        <v>2</v>
      </c>
      <c r="F786" s="6">
        <v>12</v>
      </c>
      <c r="G786" s="9" t="b">
        <v>0</v>
      </c>
      <c r="H786" s="6">
        <v>6</v>
      </c>
      <c r="I786" s="6">
        <v>3</v>
      </c>
      <c r="J786" s="6">
        <v>0.22</v>
      </c>
      <c r="K786" s="6">
        <v>0.2273</v>
      </c>
      <c r="L786" s="6">
        <v>1</v>
      </c>
      <c r="M786" s="6">
        <v>0.16420000000000001</v>
      </c>
      <c r="N786" s="6">
        <v>10</v>
      </c>
      <c r="O786" s="6">
        <v>42</v>
      </c>
      <c r="P786" s="6">
        <v>52</v>
      </c>
      <c r="Q786" t="s">
        <v>13</v>
      </c>
      <c r="R786" t="s">
        <v>24</v>
      </c>
      <c r="S786" s="33" t="str">
        <f t="shared" si="60"/>
        <v>Normal</v>
      </c>
      <c r="T786" s="33" t="str">
        <f t="shared" si="61"/>
        <v>Medium</v>
      </c>
      <c r="U786" s="33" t="str">
        <f t="shared" si="62"/>
        <v>Afternoon</v>
      </c>
      <c r="V786" s="33" t="str">
        <f t="shared" si="63"/>
        <v>Cold (20-30%)</v>
      </c>
      <c r="W786" s="33" t="str">
        <f t="shared" si="64"/>
        <v>Normal</v>
      </c>
    </row>
    <row r="787" spans="1:23" ht="17.25" thickBot="1">
      <c r="A787" s="112">
        <v>795</v>
      </c>
      <c r="B787" s="7">
        <v>40579</v>
      </c>
      <c r="C787" s="6">
        <v>1</v>
      </c>
      <c r="D787" s="6">
        <v>0</v>
      </c>
      <c r="E787" s="6">
        <v>2</v>
      </c>
      <c r="F787" s="6">
        <v>13</v>
      </c>
      <c r="G787" s="9" t="b">
        <v>0</v>
      </c>
      <c r="H787" s="6">
        <v>6</v>
      </c>
      <c r="I787" s="6">
        <v>3</v>
      </c>
      <c r="J787" s="6">
        <v>0.22</v>
      </c>
      <c r="K787" s="6">
        <v>0.2273</v>
      </c>
      <c r="L787" s="6">
        <v>1</v>
      </c>
      <c r="M787" s="6">
        <v>0.16420000000000001</v>
      </c>
      <c r="N787" s="6">
        <v>10</v>
      </c>
      <c r="O787" s="6">
        <v>62</v>
      </c>
      <c r="P787" s="6">
        <v>72</v>
      </c>
      <c r="Q787" t="s">
        <v>13</v>
      </c>
      <c r="R787" t="s">
        <v>24</v>
      </c>
      <c r="S787" s="33" t="str">
        <f t="shared" si="60"/>
        <v>Normal</v>
      </c>
      <c r="T787" s="33" t="str">
        <f t="shared" si="61"/>
        <v>Medium</v>
      </c>
      <c r="U787" s="33" t="str">
        <f t="shared" si="62"/>
        <v>Afternoon</v>
      </c>
      <c r="V787" s="33" t="str">
        <f t="shared" si="63"/>
        <v>Cold (20-30%)</v>
      </c>
      <c r="W787" s="33" t="str">
        <f t="shared" si="64"/>
        <v>Normal</v>
      </c>
    </row>
    <row r="788" spans="1:23" ht="17.25" thickBot="1">
      <c r="A788" s="112">
        <v>796</v>
      </c>
      <c r="B788" s="7">
        <v>40579</v>
      </c>
      <c r="C788" s="6">
        <v>1</v>
      </c>
      <c r="D788" s="6">
        <v>0</v>
      </c>
      <c r="E788" s="6">
        <v>2</v>
      </c>
      <c r="F788" s="6">
        <v>14</v>
      </c>
      <c r="G788" s="9" t="b">
        <v>0</v>
      </c>
      <c r="H788" s="6">
        <v>6</v>
      </c>
      <c r="I788" s="6">
        <v>3</v>
      </c>
      <c r="J788" s="6">
        <v>0.22</v>
      </c>
      <c r="K788" s="6">
        <v>0.2727</v>
      </c>
      <c r="L788" s="6">
        <v>1</v>
      </c>
      <c r="M788" s="6">
        <v>0</v>
      </c>
      <c r="N788" s="6">
        <v>5</v>
      </c>
      <c r="O788" s="6">
        <v>50</v>
      </c>
      <c r="P788" s="6">
        <v>55</v>
      </c>
      <c r="Q788" t="s">
        <v>13</v>
      </c>
      <c r="R788" t="s">
        <v>24</v>
      </c>
      <c r="S788" s="33" t="str">
        <f t="shared" si="60"/>
        <v>Normal</v>
      </c>
      <c r="T788" s="33" t="str">
        <f t="shared" si="61"/>
        <v>Medium</v>
      </c>
      <c r="U788" s="33" t="str">
        <f t="shared" si="62"/>
        <v>Afternoon</v>
      </c>
      <c r="V788" s="33" t="str">
        <f t="shared" si="63"/>
        <v>Cold (20-30%)</v>
      </c>
      <c r="W788" s="33" t="str">
        <f t="shared" si="64"/>
        <v>Normal</v>
      </c>
    </row>
    <row r="789" spans="1:23" ht="17.25" thickBot="1">
      <c r="A789" s="112">
        <v>797</v>
      </c>
      <c r="B789" s="7">
        <v>40579</v>
      </c>
      <c r="C789" s="6">
        <v>1</v>
      </c>
      <c r="D789" s="6">
        <v>0</v>
      </c>
      <c r="E789" s="6">
        <v>2</v>
      </c>
      <c r="F789" s="6">
        <v>15</v>
      </c>
      <c r="G789" s="9" t="b">
        <v>0</v>
      </c>
      <c r="H789" s="6">
        <v>6</v>
      </c>
      <c r="I789" s="6">
        <v>3</v>
      </c>
      <c r="J789" s="6">
        <v>0.22</v>
      </c>
      <c r="K789" s="6">
        <v>0.2727</v>
      </c>
      <c r="L789" s="6">
        <v>1</v>
      </c>
      <c r="M789" s="6">
        <v>0</v>
      </c>
      <c r="N789" s="6">
        <v>11</v>
      </c>
      <c r="O789" s="6">
        <v>49</v>
      </c>
      <c r="P789" s="6">
        <v>60</v>
      </c>
      <c r="Q789" t="s">
        <v>13</v>
      </c>
      <c r="R789" t="s">
        <v>24</v>
      </c>
      <c r="S789" s="33" t="str">
        <f t="shared" si="60"/>
        <v>Normal</v>
      </c>
      <c r="T789" s="33" t="str">
        <f t="shared" si="61"/>
        <v>Medium</v>
      </c>
      <c r="U789" s="33" t="str">
        <f t="shared" si="62"/>
        <v>Afternoon</v>
      </c>
      <c r="V789" s="33" t="str">
        <f t="shared" si="63"/>
        <v>Cold (20-30%)</v>
      </c>
      <c r="W789" s="33" t="str">
        <f t="shared" si="64"/>
        <v>Normal</v>
      </c>
    </row>
    <row r="790" spans="1:23" ht="17.25" thickBot="1">
      <c r="A790" s="112">
        <v>798</v>
      </c>
      <c r="B790" s="7">
        <v>40579</v>
      </c>
      <c r="C790" s="6">
        <v>1</v>
      </c>
      <c r="D790" s="6">
        <v>0</v>
      </c>
      <c r="E790" s="6">
        <v>2</v>
      </c>
      <c r="F790" s="6">
        <v>16</v>
      </c>
      <c r="G790" s="9" t="b">
        <v>0</v>
      </c>
      <c r="H790" s="6">
        <v>6</v>
      </c>
      <c r="I790" s="6">
        <v>3</v>
      </c>
      <c r="J790" s="6">
        <v>0.22</v>
      </c>
      <c r="K790" s="6">
        <v>0.2273</v>
      </c>
      <c r="L790" s="6">
        <v>1</v>
      </c>
      <c r="M790" s="6">
        <v>0.1343</v>
      </c>
      <c r="N790" s="6">
        <v>8</v>
      </c>
      <c r="O790" s="6">
        <v>63</v>
      </c>
      <c r="P790" s="6">
        <v>71</v>
      </c>
      <c r="Q790" t="s">
        <v>13</v>
      </c>
      <c r="R790" t="s">
        <v>24</v>
      </c>
      <c r="S790" s="33" t="str">
        <f t="shared" si="60"/>
        <v>Normal</v>
      </c>
      <c r="T790" s="33" t="str">
        <f t="shared" si="61"/>
        <v>Medium</v>
      </c>
      <c r="U790" s="33" t="str">
        <f t="shared" si="62"/>
        <v>Afternoon</v>
      </c>
      <c r="V790" s="33" t="str">
        <f t="shared" si="63"/>
        <v>Cold (20-30%)</v>
      </c>
      <c r="W790" s="33" t="str">
        <f t="shared" si="64"/>
        <v>Normal</v>
      </c>
    </row>
    <row r="791" spans="1:23" ht="17.25" thickBot="1">
      <c r="A791" s="112">
        <v>799</v>
      </c>
      <c r="B791" s="7">
        <v>40579</v>
      </c>
      <c r="C791" s="6">
        <v>1</v>
      </c>
      <c r="D791" s="6">
        <v>0</v>
      </c>
      <c r="E791" s="6">
        <v>2</v>
      </c>
      <c r="F791" s="6">
        <v>17</v>
      </c>
      <c r="G791" s="9" t="b">
        <v>0</v>
      </c>
      <c r="H791" s="6">
        <v>6</v>
      </c>
      <c r="I791" s="6">
        <v>2</v>
      </c>
      <c r="J791" s="6">
        <v>0.24</v>
      </c>
      <c r="K791" s="6">
        <v>0.21210000000000001</v>
      </c>
      <c r="L791" s="6">
        <v>1</v>
      </c>
      <c r="M791" s="6">
        <v>0.28360000000000002</v>
      </c>
      <c r="N791" s="6">
        <v>14</v>
      </c>
      <c r="O791" s="6">
        <v>64</v>
      </c>
      <c r="P791" s="6">
        <v>78</v>
      </c>
      <c r="Q791" t="s">
        <v>13</v>
      </c>
      <c r="R791" t="s">
        <v>125</v>
      </c>
      <c r="S791" s="33" t="str">
        <f t="shared" si="60"/>
        <v>Rush Hour</v>
      </c>
      <c r="T791" s="33" t="str">
        <f t="shared" si="61"/>
        <v>Medium</v>
      </c>
      <c r="U791" s="33" t="str">
        <f t="shared" si="62"/>
        <v>Afternoon</v>
      </c>
      <c r="V791" s="33" t="str">
        <f t="shared" si="63"/>
        <v>Cold (20-30%)</v>
      </c>
      <c r="W791" s="33" t="str">
        <f t="shared" si="64"/>
        <v>Normal</v>
      </c>
    </row>
    <row r="792" spans="1:23" ht="17.25" thickBot="1">
      <c r="A792" s="112">
        <v>800</v>
      </c>
      <c r="B792" s="7">
        <v>40579</v>
      </c>
      <c r="C792" s="6">
        <v>1</v>
      </c>
      <c r="D792" s="6">
        <v>0</v>
      </c>
      <c r="E792" s="6">
        <v>2</v>
      </c>
      <c r="F792" s="6">
        <v>18</v>
      </c>
      <c r="G792" s="9" t="b">
        <v>0</v>
      </c>
      <c r="H792" s="6">
        <v>6</v>
      </c>
      <c r="I792" s="6">
        <v>2</v>
      </c>
      <c r="J792" s="6">
        <v>0.28000000000000003</v>
      </c>
      <c r="K792" s="6">
        <v>0.2424</v>
      </c>
      <c r="L792" s="6">
        <v>0.93</v>
      </c>
      <c r="M792" s="6">
        <v>0.44779999999999998</v>
      </c>
      <c r="N792" s="6">
        <v>2</v>
      </c>
      <c r="O792" s="6">
        <v>81</v>
      </c>
      <c r="P792" s="6">
        <v>83</v>
      </c>
      <c r="Q792" t="s">
        <v>13</v>
      </c>
      <c r="R792" t="s">
        <v>125</v>
      </c>
      <c r="S792" s="33" t="str">
        <f t="shared" si="60"/>
        <v>Rush Hour</v>
      </c>
      <c r="T792" s="33" t="str">
        <f t="shared" si="61"/>
        <v>Medium</v>
      </c>
      <c r="U792" s="33" t="str">
        <f t="shared" si="62"/>
        <v>Evening</v>
      </c>
      <c r="V792" s="33" t="str">
        <f t="shared" si="63"/>
        <v>Cold (20-30%)</v>
      </c>
      <c r="W792" s="33" t="str">
        <f t="shared" si="64"/>
        <v>Normal</v>
      </c>
    </row>
    <row r="793" spans="1:23" ht="17.25" thickBot="1">
      <c r="A793" s="112">
        <v>801</v>
      </c>
      <c r="B793" s="7">
        <v>40579</v>
      </c>
      <c r="C793" s="6">
        <v>1</v>
      </c>
      <c r="D793" s="6">
        <v>0</v>
      </c>
      <c r="E793" s="6">
        <v>2</v>
      </c>
      <c r="F793" s="6">
        <v>19</v>
      </c>
      <c r="G793" s="9" t="b">
        <v>0</v>
      </c>
      <c r="H793" s="6">
        <v>6</v>
      </c>
      <c r="I793" s="6">
        <v>2</v>
      </c>
      <c r="J793" s="6">
        <v>0.28000000000000003</v>
      </c>
      <c r="K793" s="6">
        <v>0.2424</v>
      </c>
      <c r="L793" s="6">
        <v>0.93</v>
      </c>
      <c r="M793" s="6">
        <v>0.44779999999999998</v>
      </c>
      <c r="N793" s="6">
        <v>6</v>
      </c>
      <c r="O793" s="6">
        <v>78</v>
      </c>
      <c r="P793" s="6">
        <v>84</v>
      </c>
      <c r="Q793" t="s">
        <v>13</v>
      </c>
      <c r="R793" t="s">
        <v>125</v>
      </c>
      <c r="S793" s="33" t="str">
        <f t="shared" si="60"/>
        <v>Rush Hour</v>
      </c>
      <c r="T793" s="33" t="str">
        <f t="shared" si="61"/>
        <v>Medium</v>
      </c>
      <c r="U793" s="33" t="str">
        <f t="shared" si="62"/>
        <v>Evening</v>
      </c>
      <c r="V793" s="33" t="str">
        <f t="shared" si="63"/>
        <v>Cold (20-30%)</v>
      </c>
      <c r="W793" s="33" t="str">
        <f t="shared" si="64"/>
        <v>Normal</v>
      </c>
    </row>
    <row r="794" spans="1:23" ht="17.25" thickBot="1">
      <c r="A794" s="112">
        <v>802</v>
      </c>
      <c r="B794" s="7">
        <v>40579</v>
      </c>
      <c r="C794" s="6">
        <v>1</v>
      </c>
      <c r="D794" s="6">
        <v>0</v>
      </c>
      <c r="E794" s="6">
        <v>2</v>
      </c>
      <c r="F794" s="6">
        <v>20</v>
      </c>
      <c r="G794" s="9" t="b">
        <v>0</v>
      </c>
      <c r="H794" s="6">
        <v>6</v>
      </c>
      <c r="I794" s="6">
        <v>1</v>
      </c>
      <c r="J794" s="6">
        <v>0.3</v>
      </c>
      <c r="K794" s="6">
        <v>0.28789999999999999</v>
      </c>
      <c r="L794" s="6">
        <v>0.87</v>
      </c>
      <c r="M794" s="6">
        <v>0.25369999999999998</v>
      </c>
      <c r="N794" s="6">
        <v>5</v>
      </c>
      <c r="O794" s="6">
        <v>64</v>
      </c>
      <c r="P794" s="6">
        <v>69</v>
      </c>
      <c r="Q794" t="s">
        <v>13</v>
      </c>
      <c r="R794" t="s">
        <v>124</v>
      </c>
      <c r="S794" s="33" t="str">
        <f t="shared" si="60"/>
        <v>Normal</v>
      </c>
      <c r="T794" s="33" t="str">
        <f t="shared" si="61"/>
        <v>Medium</v>
      </c>
      <c r="U794" s="33" t="str">
        <f t="shared" si="62"/>
        <v>Evening</v>
      </c>
      <c r="V794" s="33" t="str">
        <f t="shared" si="63"/>
        <v>Mild (30-40%)</v>
      </c>
      <c r="W794" s="33" t="str">
        <f t="shared" si="64"/>
        <v>Normal</v>
      </c>
    </row>
    <row r="795" spans="1:23" ht="17.25" thickBot="1">
      <c r="A795" s="112">
        <v>803</v>
      </c>
      <c r="B795" s="7">
        <v>40579</v>
      </c>
      <c r="C795" s="6">
        <v>1</v>
      </c>
      <c r="D795" s="6">
        <v>0</v>
      </c>
      <c r="E795" s="6">
        <v>2</v>
      </c>
      <c r="F795" s="6">
        <v>21</v>
      </c>
      <c r="G795" s="9" t="b">
        <v>0</v>
      </c>
      <c r="H795" s="6">
        <v>6</v>
      </c>
      <c r="I795" s="6">
        <v>1</v>
      </c>
      <c r="J795" s="6">
        <v>0.26</v>
      </c>
      <c r="K795" s="6">
        <v>0.2576</v>
      </c>
      <c r="L795" s="6">
        <v>1</v>
      </c>
      <c r="M795" s="6">
        <v>0.19400000000000001</v>
      </c>
      <c r="N795" s="6">
        <v>3</v>
      </c>
      <c r="O795" s="6">
        <v>53</v>
      </c>
      <c r="P795" s="6">
        <v>56</v>
      </c>
      <c r="Q795" t="s">
        <v>13</v>
      </c>
      <c r="R795" t="s">
        <v>124</v>
      </c>
      <c r="S795" s="33" t="str">
        <f t="shared" si="60"/>
        <v>Normal</v>
      </c>
      <c r="T795" s="33" t="str">
        <f t="shared" si="61"/>
        <v>Medium</v>
      </c>
      <c r="U795" s="33" t="str">
        <f t="shared" si="62"/>
        <v>Evening</v>
      </c>
      <c r="V795" s="33" t="str">
        <f t="shared" si="63"/>
        <v>Cold (20-30%)</v>
      </c>
      <c r="W795" s="33" t="str">
        <f t="shared" si="64"/>
        <v>Normal</v>
      </c>
    </row>
    <row r="796" spans="1:23" ht="17.25" thickBot="1">
      <c r="A796" s="112">
        <v>804</v>
      </c>
      <c r="B796" s="7">
        <v>40579</v>
      </c>
      <c r="C796" s="6">
        <v>1</v>
      </c>
      <c r="D796" s="6">
        <v>0</v>
      </c>
      <c r="E796" s="6">
        <v>2</v>
      </c>
      <c r="F796" s="6">
        <v>22</v>
      </c>
      <c r="G796" s="9" t="b">
        <v>0</v>
      </c>
      <c r="H796" s="6">
        <v>6</v>
      </c>
      <c r="I796" s="6">
        <v>1</v>
      </c>
      <c r="J796" s="6">
        <v>0.26</v>
      </c>
      <c r="K796" s="6">
        <v>0.2727</v>
      </c>
      <c r="L796" s="6">
        <v>0.93</v>
      </c>
      <c r="M796" s="6">
        <v>0.1343</v>
      </c>
      <c r="N796" s="6">
        <v>2</v>
      </c>
      <c r="O796" s="6">
        <v>43</v>
      </c>
      <c r="P796" s="6">
        <v>45</v>
      </c>
      <c r="Q796" t="s">
        <v>13</v>
      </c>
      <c r="R796" t="s">
        <v>124</v>
      </c>
      <c r="S796" s="33" t="str">
        <f t="shared" si="60"/>
        <v>Normal</v>
      </c>
      <c r="T796" s="33" t="str">
        <f t="shared" si="61"/>
        <v>Low</v>
      </c>
      <c r="U796" s="33" t="str">
        <f t="shared" si="62"/>
        <v>Evening</v>
      </c>
      <c r="V796" s="33" t="str">
        <f t="shared" si="63"/>
        <v>Cold (20-30%)</v>
      </c>
      <c r="W796" s="33" t="str">
        <f t="shared" si="64"/>
        <v>Normal</v>
      </c>
    </row>
    <row r="797" spans="1:23" ht="17.25" thickBot="1">
      <c r="A797" s="112">
        <v>805</v>
      </c>
      <c r="B797" s="7">
        <v>40579</v>
      </c>
      <c r="C797" s="6">
        <v>1</v>
      </c>
      <c r="D797" s="6">
        <v>0</v>
      </c>
      <c r="E797" s="6">
        <v>2</v>
      </c>
      <c r="F797" s="6">
        <v>23</v>
      </c>
      <c r="G797" s="9" t="b">
        <v>0</v>
      </c>
      <c r="H797" s="6">
        <v>6</v>
      </c>
      <c r="I797" s="6">
        <v>1</v>
      </c>
      <c r="J797" s="6">
        <v>0.26</v>
      </c>
      <c r="K797" s="6">
        <v>0.2576</v>
      </c>
      <c r="L797" s="6">
        <v>0.93</v>
      </c>
      <c r="M797" s="6">
        <v>0.22389999999999999</v>
      </c>
      <c r="N797" s="6">
        <v>7</v>
      </c>
      <c r="O797" s="6">
        <v>52</v>
      </c>
      <c r="P797" s="6">
        <v>59</v>
      </c>
      <c r="Q797" t="s">
        <v>13</v>
      </c>
      <c r="R797" t="s">
        <v>124</v>
      </c>
      <c r="S797" s="33" t="str">
        <f t="shared" si="60"/>
        <v>Normal</v>
      </c>
      <c r="T797" s="33" t="str">
        <f t="shared" si="61"/>
        <v>Medium</v>
      </c>
      <c r="U797" s="33" t="str">
        <f t="shared" si="62"/>
        <v>Evening</v>
      </c>
      <c r="V797" s="33" t="str">
        <f t="shared" si="63"/>
        <v>Cold (20-30%)</v>
      </c>
      <c r="W797" s="33" t="str">
        <f t="shared" si="64"/>
        <v>Normal</v>
      </c>
    </row>
    <row r="798" spans="1:23" ht="17.25" thickBot="1">
      <c r="A798" s="112">
        <v>806</v>
      </c>
      <c r="B798" s="7">
        <v>40580</v>
      </c>
      <c r="C798" s="6">
        <v>1</v>
      </c>
      <c r="D798" s="6">
        <v>0</v>
      </c>
      <c r="E798" s="6">
        <v>2</v>
      </c>
      <c r="F798" s="6">
        <v>0</v>
      </c>
      <c r="G798" s="9" t="b">
        <v>0</v>
      </c>
      <c r="H798" s="6">
        <v>0</v>
      </c>
      <c r="I798" s="6">
        <v>1</v>
      </c>
      <c r="J798" s="6">
        <v>0.26</v>
      </c>
      <c r="K798" s="6">
        <v>0.2576</v>
      </c>
      <c r="L798" s="6">
        <v>0.7</v>
      </c>
      <c r="M798" s="6">
        <v>0.19400000000000001</v>
      </c>
      <c r="N798" s="6">
        <v>2</v>
      </c>
      <c r="O798" s="6">
        <v>37</v>
      </c>
      <c r="P798" s="6">
        <v>39</v>
      </c>
      <c r="Q798" t="s">
        <v>25</v>
      </c>
      <c r="R798" t="s">
        <v>124</v>
      </c>
      <c r="S798" s="33" t="str">
        <f t="shared" si="60"/>
        <v>Normal</v>
      </c>
      <c r="T798" s="33" t="str">
        <f t="shared" si="61"/>
        <v>Low</v>
      </c>
      <c r="U798" s="33" t="str">
        <f t="shared" si="62"/>
        <v>Night</v>
      </c>
      <c r="V798" s="33" t="str">
        <f t="shared" si="63"/>
        <v>Cold (20-30%)</v>
      </c>
      <c r="W798" s="33" t="str">
        <f t="shared" si="64"/>
        <v>Normal</v>
      </c>
    </row>
    <row r="799" spans="1:23" ht="17.25" thickBot="1">
      <c r="A799" s="112">
        <v>807</v>
      </c>
      <c r="B799" s="7">
        <v>40580</v>
      </c>
      <c r="C799" s="6">
        <v>1</v>
      </c>
      <c r="D799" s="6">
        <v>0</v>
      </c>
      <c r="E799" s="6">
        <v>2</v>
      </c>
      <c r="F799" s="6">
        <v>1</v>
      </c>
      <c r="G799" s="9" t="b">
        <v>0</v>
      </c>
      <c r="H799" s="6">
        <v>0</v>
      </c>
      <c r="I799" s="6">
        <v>1</v>
      </c>
      <c r="J799" s="6">
        <v>0.26</v>
      </c>
      <c r="K799" s="6">
        <v>0.2273</v>
      </c>
      <c r="L799" s="6">
        <v>0.65</v>
      </c>
      <c r="M799" s="6">
        <v>0.41789999999999999</v>
      </c>
      <c r="N799" s="6">
        <v>4</v>
      </c>
      <c r="O799" s="6">
        <v>40</v>
      </c>
      <c r="P799" s="6">
        <v>44</v>
      </c>
      <c r="Q799" t="s">
        <v>25</v>
      </c>
      <c r="R799" t="s">
        <v>124</v>
      </c>
      <c r="S799" s="33" t="str">
        <f t="shared" si="60"/>
        <v>Normal</v>
      </c>
      <c r="T799" s="33" t="str">
        <f t="shared" si="61"/>
        <v>Low</v>
      </c>
      <c r="U799" s="33" t="str">
        <f t="shared" si="62"/>
        <v>Night</v>
      </c>
      <c r="V799" s="33" t="str">
        <f t="shared" si="63"/>
        <v>Cold (20-30%)</v>
      </c>
      <c r="W799" s="33" t="str">
        <f t="shared" si="64"/>
        <v>Normal</v>
      </c>
    </row>
    <row r="800" spans="1:23" ht="17.25" thickBot="1">
      <c r="A800" s="112">
        <v>808</v>
      </c>
      <c r="B800" s="7">
        <v>40580</v>
      </c>
      <c r="C800" s="6">
        <v>1</v>
      </c>
      <c r="D800" s="6">
        <v>0</v>
      </c>
      <c r="E800" s="6">
        <v>2</v>
      </c>
      <c r="F800" s="6">
        <v>2</v>
      </c>
      <c r="G800" s="9" t="b">
        <v>0</v>
      </c>
      <c r="H800" s="6">
        <v>0</v>
      </c>
      <c r="I800" s="6">
        <v>1</v>
      </c>
      <c r="J800" s="6">
        <v>0.26</v>
      </c>
      <c r="K800" s="6">
        <v>0.2273</v>
      </c>
      <c r="L800" s="6">
        <v>0.6</v>
      </c>
      <c r="M800" s="6">
        <v>0.32840000000000003</v>
      </c>
      <c r="N800" s="6">
        <v>0</v>
      </c>
      <c r="O800" s="6">
        <v>20</v>
      </c>
      <c r="P800" s="6">
        <v>20</v>
      </c>
      <c r="Q800" t="s">
        <v>25</v>
      </c>
      <c r="R800" t="s">
        <v>124</v>
      </c>
      <c r="S800" s="33" t="str">
        <f t="shared" si="60"/>
        <v>Normal</v>
      </c>
      <c r="T800" s="33" t="str">
        <f t="shared" si="61"/>
        <v>Low</v>
      </c>
      <c r="U800" s="33" t="str">
        <f t="shared" si="62"/>
        <v>Night</v>
      </c>
      <c r="V800" s="33" t="str">
        <f t="shared" si="63"/>
        <v>Cold (20-30%)</v>
      </c>
      <c r="W800" s="33" t="str">
        <f t="shared" si="64"/>
        <v>Normal</v>
      </c>
    </row>
    <row r="801" spans="1:23" ht="17.25" thickBot="1">
      <c r="A801" s="112">
        <v>809</v>
      </c>
      <c r="B801" s="7">
        <v>40580</v>
      </c>
      <c r="C801" s="6">
        <v>1</v>
      </c>
      <c r="D801" s="6">
        <v>0</v>
      </c>
      <c r="E801" s="6">
        <v>2</v>
      </c>
      <c r="F801" s="6">
        <v>3</v>
      </c>
      <c r="G801" s="9" t="b">
        <v>0</v>
      </c>
      <c r="H801" s="6">
        <v>0</v>
      </c>
      <c r="I801" s="6">
        <v>1</v>
      </c>
      <c r="J801" s="6">
        <v>0.26</v>
      </c>
      <c r="K801" s="6">
        <v>0.28789999999999999</v>
      </c>
      <c r="L801" s="6">
        <v>0.6</v>
      </c>
      <c r="M801" s="6">
        <v>8.9599999999999999E-2</v>
      </c>
      <c r="N801" s="6">
        <v>3</v>
      </c>
      <c r="O801" s="6">
        <v>10</v>
      </c>
      <c r="P801" s="6">
        <v>13</v>
      </c>
      <c r="Q801" t="s">
        <v>25</v>
      </c>
      <c r="R801" t="s">
        <v>124</v>
      </c>
      <c r="S801" s="33" t="str">
        <f t="shared" si="60"/>
        <v>Normal</v>
      </c>
      <c r="T801" s="33" t="str">
        <f t="shared" si="61"/>
        <v>Low</v>
      </c>
      <c r="U801" s="33" t="str">
        <f t="shared" si="62"/>
        <v>Night</v>
      </c>
      <c r="V801" s="33" t="str">
        <f t="shared" si="63"/>
        <v>Cold (20-30%)</v>
      </c>
      <c r="W801" s="33" t="str">
        <f t="shared" si="64"/>
        <v>Normal</v>
      </c>
    </row>
    <row r="802" spans="1:23" ht="17.25" thickBot="1">
      <c r="A802" s="112">
        <v>810</v>
      </c>
      <c r="B802" s="7">
        <v>40580</v>
      </c>
      <c r="C802" s="6">
        <v>1</v>
      </c>
      <c r="D802" s="6">
        <v>0</v>
      </c>
      <c r="E802" s="6">
        <v>2</v>
      </c>
      <c r="F802" s="6">
        <v>4</v>
      </c>
      <c r="G802" s="9" t="b">
        <v>0</v>
      </c>
      <c r="H802" s="6">
        <v>0</v>
      </c>
      <c r="I802" s="6">
        <v>1</v>
      </c>
      <c r="J802" s="6">
        <v>0.26</v>
      </c>
      <c r="K802" s="6">
        <v>0.2273</v>
      </c>
      <c r="L802" s="6">
        <v>0.6</v>
      </c>
      <c r="M802" s="6">
        <v>0.35820000000000002</v>
      </c>
      <c r="N802" s="6">
        <v>0</v>
      </c>
      <c r="O802" s="6">
        <v>2</v>
      </c>
      <c r="P802" s="6">
        <v>2</v>
      </c>
      <c r="Q802" t="s">
        <v>25</v>
      </c>
      <c r="R802" t="s">
        <v>124</v>
      </c>
      <c r="S802" s="33" t="str">
        <f t="shared" si="60"/>
        <v>Normal</v>
      </c>
      <c r="T802" s="33" t="str">
        <f t="shared" si="61"/>
        <v>Low</v>
      </c>
      <c r="U802" s="33" t="str">
        <f t="shared" si="62"/>
        <v>Night</v>
      </c>
      <c r="V802" s="33" t="str">
        <f t="shared" si="63"/>
        <v>Cold (20-30%)</v>
      </c>
      <c r="W802" s="33" t="str">
        <f t="shared" si="64"/>
        <v>Normal</v>
      </c>
    </row>
    <row r="803" spans="1:23" ht="17.25" thickBot="1">
      <c r="A803" s="112">
        <v>811</v>
      </c>
      <c r="B803" s="7">
        <v>40580</v>
      </c>
      <c r="C803" s="6">
        <v>1</v>
      </c>
      <c r="D803" s="6">
        <v>0</v>
      </c>
      <c r="E803" s="6">
        <v>2</v>
      </c>
      <c r="F803" s="6">
        <v>5</v>
      </c>
      <c r="G803" s="9" t="b">
        <v>0</v>
      </c>
      <c r="H803" s="6">
        <v>0</v>
      </c>
      <c r="I803" s="6">
        <v>1</v>
      </c>
      <c r="J803" s="6">
        <v>0.26</v>
      </c>
      <c r="K803" s="6">
        <v>0.2576</v>
      </c>
      <c r="L803" s="6">
        <v>0.6</v>
      </c>
      <c r="M803" s="6">
        <v>0.22389999999999999</v>
      </c>
      <c r="N803" s="6">
        <v>0</v>
      </c>
      <c r="O803" s="6">
        <v>1</v>
      </c>
      <c r="P803" s="6">
        <v>1</v>
      </c>
      <c r="Q803" t="s">
        <v>25</v>
      </c>
      <c r="R803" t="s">
        <v>124</v>
      </c>
      <c r="S803" s="33" t="str">
        <f t="shared" si="60"/>
        <v>Normal</v>
      </c>
      <c r="T803" s="33" t="str">
        <f t="shared" si="61"/>
        <v>Low</v>
      </c>
      <c r="U803" s="33" t="str">
        <f t="shared" si="62"/>
        <v>Night</v>
      </c>
      <c r="V803" s="33" t="str">
        <f t="shared" si="63"/>
        <v>Cold (20-30%)</v>
      </c>
      <c r="W803" s="33" t="str">
        <f t="shared" si="64"/>
        <v>Normal</v>
      </c>
    </row>
    <row r="804" spans="1:23" ht="17.25" thickBot="1">
      <c r="A804" s="112">
        <v>812</v>
      </c>
      <c r="B804" s="7">
        <v>40580</v>
      </c>
      <c r="C804" s="6">
        <v>1</v>
      </c>
      <c r="D804" s="6">
        <v>0</v>
      </c>
      <c r="E804" s="6">
        <v>2</v>
      </c>
      <c r="F804" s="6">
        <v>6</v>
      </c>
      <c r="G804" s="9" t="b">
        <v>0</v>
      </c>
      <c r="H804" s="6">
        <v>0</v>
      </c>
      <c r="I804" s="6">
        <v>1</v>
      </c>
      <c r="J804" s="6">
        <v>0.26</v>
      </c>
      <c r="K804" s="6">
        <v>0.2576</v>
      </c>
      <c r="L804" s="6">
        <v>0.6</v>
      </c>
      <c r="M804" s="6">
        <v>0.22389999999999999</v>
      </c>
      <c r="N804" s="6">
        <v>0</v>
      </c>
      <c r="O804" s="6">
        <v>1</v>
      </c>
      <c r="P804" s="6">
        <v>1</v>
      </c>
      <c r="Q804" t="s">
        <v>25</v>
      </c>
      <c r="R804" t="s">
        <v>124</v>
      </c>
      <c r="S804" s="33" t="str">
        <f t="shared" si="60"/>
        <v>Normal</v>
      </c>
      <c r="T804" s="33" t="str">
        <f t="shared" si="61"/>
        <v>Low</v>
      </c>
      <c r="U804" s="33" t="str">
        <f t="shared" si="62"/>
        <v>Morning</v>
      </c>
      <c r="V804" s="33" t="str">
        <f t="shared" si="63"/>
        <v>Cold (20-30%)</v>
      </c>
      <c r="W804" s="33" t="str">
        <f t="shared" si="64"/>
        <v>Normal</v>
      </c>
    </row>
    <row r="805" spans="1:23" ht="17.25" thickBot="1">
      <c r="A805" s="112">
        <v>813</v>
      </c>
      <c r="B805" s="7">
        <v>40580</v>
      </c>
      <c r="C805" s="6">
        <v>1</v>
      </c>
      <c r="D805" s="6">
        <v>0</v>
      </c>
      <c r="E805" s="6">
        <v>2</v>
      </c>
      <c r="F805" s="6">
        <v>7</v>
      </c>
      <c r="G805" s="9" t="b">
        <v>0</v>
      </c>
      <c r="H805" s="6">
        <v>0</v>
      </c>
      <c r="I805" s="6">
        <v>1</v>
      </c>
      <c r="J805" s="6">
        <v>0.24</v>
      </c>
      <c r="K805" s="6">
        <v>0.2424</v>
      </c>
      <c r="L805" s="6">
        <v>0.65</v>
      </c>
      <c r="M805" s="6">
        <v>0.16420000000000001</v>
      </c>
      <c r="N805" s="6">
        <v>0</v>
      </c>
      <c r="O805" s="6">
        <v>8</v>
      </c>
      <c r="P805" s="6">
        <v>8</v>
      </c>
      <c r="Q805" t="s">
        <v>25</v>
      </c>
      <c r="R805" t="s">
        <v>124</v>
      </c>
      <c r="S805" s="33" t="str">
        <f t="shared" si="60"/>
        <v>Rush Hour</v>
      </c>
      <c r="T805" s="33" t="str">
        <f t="shared" si="61"/>
        <v>Low</v>
      </c>
      <c r="U805" s="33" t="str">
        <f t="shared" si="62"/>
        <v>Morning</v>
      </c>
      <c r="V805" s="33" t="str">
        <f t="shared" si="63"/>
        <v>Cold (20-30%)</v>
      </c>
      <c r="W805" s="33" t="str">
        <f t="shared" si="64"/>
        <v>Normal</v>
      </c>
    </row>
    <row r="806" spans="1:23" ht="17.25" thickBot="1">
      <c r="A806" s="112">
        <v>814</v>
      </c>
      <c r="B806" s="7">
        <v>40580</v>
      </c>
      <c r="C806" s="6">
        <v>1</v>
      </c>
      <c r="D806" s="6">
        <v>0</v>
      </c>
      <c r="E806" s="6">
        <v>2</v>
      </c>
      <c r="F806" s="6">
        <v>8</v>
      </c>
      <c r="G806" s="9" t="b">
        <v>0</v>
      </c>
      <c r="H806" s="6">
        <v>0</v>
      </c>
      <c r="I806" s="6">
        <v>1</v>
      </c>
      <c r="J806" s="6">
        <v>0.24</v>
      </c>
      <c r="K806" s="6">
        <v>0.2576</v>
      </c>
      <c r="L806" s="6">
        <v>0.65</v>
      </c>
      <c r="M806" s="6">
        <v>0.1045</v>
      </c>
      <c r="N806" s="6">
        <v>2</v>
      </c>
      <c r="O806" s="6">
        <v>21</v>
      </c>
      <c r="P806" s="6">
        <v>23</v>
      </c>
      <c r="Q806" t="s">
        <v>25</v>
      </c>
      <c r="R806" t="s">
        <v>124</v>
      </c>
      <c r="S806" s="33" t="str">
        <f t="shared" si="60"/>
        <v>Rush Hour</v>
      </c>
      <c r="T806" s="33" t="str">
        <f t="shared" si="61"/>
        <v>Low</v>
      </c>
      <c r="U806" s="33" t="str">
        <f t="shared" si="62"/>
        <v>Morning</v>
      </c>
      <c r="V806" s="33" t="str">
        <f t="shared" si="63"/>
        <v>Cold (20-30%)</v>
      </c>
      <c r="W806" s="33" t="str">
        <f t="shared" si="64"/>
        <v>Normal</v>
      </c>
    </row>
    <row r="807" spans="1:23" ht="17.25" thickBot="1">
      <c r="A807" s="112">
        <v>815</v>
      </c>
      <c r="B807" s="7">
        <v>40580</v>
      </c>
      <c r="C807" s="6">
        <v>1</v>
      </c>
      <c r="D807" s="6">
        <v>0</v>
      </c>
      <c r="E807" s="6">
        <v>2</v>
      </c>
      <c r="F807" s="6">
        <v>9</v>
      </c>
      <c r="G807" s="9" t="b">
        <v>0</v>
      </c>
      <c r="H807" s="6">
        <v>0</v>
      </c>
      <c r="I807" s="6">
        <v>1</v>
      </c>
      <c r="J807" s="6">
        <v>0.28000000000000003</v>
      </c>
      <c r="K807" s="6">
        <v>0.28789999999999999</v>
      </c>
      <c r="L807" s="6">
        <v>0.56000000000000005</v>
      </c>
      <c r="M807" s="6">
        <v>0.1045</v>
      </c>
      <c r="N807" s="6">
        <v>7</v>
      </c>
      <c r="O807" s="6">
        <v>38</v>
      </c>
      <c r="P807" s="6">
        <v>45</v>
      </c>
      <c r="Q807" t="s">
        <v>25</v>
      </c>
      <c r="R807" t="s">
        <v>124</v>
      </c>
      <c r="S807" s="33" t="str">
        <f t="shared" si="60"/>
        <v>Rush Hour</v>
      </c>
      <c r="T807" s="33" t="str">
        <f t="shared" si="61"/>
        <v>Low</v>
      </c>
      <c r="U807" s="33" t="str">
        <f t="shared" si="62"/>
        <v>Morning</v>
      </c>
      <c r="V807" s="33" t="str">
        <f t="shared" si="63"/>
        <v>Cold (20-30%)</v>
      </c>
      <c r="W807" s="33" t="str">
        <f t="shared" si="64"/>
        <v>Normal</v>
      </c>
    </row>
    <row r="808" spans="1:23" ht="17.25" thickBot="1">
      <c r="A808" s="112">
        <v>816</v>
      </c>
      <c r="B808" s="7">
        <v>40580</v>
      </c>
      <c r="C808" s="6">
        <v>1</v>
      </c>
      <c r="D808" s="6">
        <v>0</v>
      </c>
      <c r="E808" s="6">
        <v>2</v>
      </c>
      <c r="F808" s="6">
        <v>10</v>
      </c>
      <c r="G808" s="9" t="b">
        <v>0</v>
      </c>
      <c r="H808" s="6">
        <v>0</v>
      </c>
      <c r="I808" s="6">
        <v>1</v>
      </c>
      <c r="J808" s="6">
        <v>0.3</v>
      </c>
      <c r="K808" s="6">
        <v>0.28789999999999999</v>
      </c>
      <c r="L808" s="6">
        <v>0.52</v>
      </c>
      <c r="M808" s="6">
        <v>0.25369999999999998</v>
      </c>
      <c r="N808" s="6">
        <v>15</v>
      </c>
      <c r="O808" s="6">
        <v>74</v>
      </c>
      <c r="P808" s="6">
        <v>89</v>
      </c>
      <c r="Q808" t="s">
        <v>25</v>
      </c>
      <c r="R808" t="s">
        <v>124</v>
      </c>
      <c r="S808" s="33" t="str">
        <f t="shared" si="60"/>
        <v>Normal</v>
      </c>
      <c r="T808" s="33" t="str">
        <f t="shared" si="61"/>
        <v>Medium</v>
      </c>
      <c r="U808" s="33" t="str">
        <f t="shared" si="62"/>
        <v>Morning</v>
      </c>
      <c r="V808" s="33" t="str">
        <f t="shared" si="63"/>
        <v>Mild (30-40%)</v>
      </c>
      <c r="W808" s="33" t="str">
        <f t="shared" si="64"/>
        <v>Normal</v>
      </c>
    </row>
    <row r="809" spans="1:23" ht="17.25" thickBot="1">
      <c r="A809" s="112">
        <v>817</v>
      </c>
      <c r="B809" s="7">
        <v>40580</v>
      </c>
      <c r="C809" s="6">
        <v>1</v>
      </c>
      <c r="D809" s="6">
        <v>0</v>
      </c>
      <c r="E809" s="6">
        <v>2</v>
      </c>
      <c r="F809" s="6">
        <v>11</v>
      </c>
      <c r="G809" s="9" t="b">
        <v>0</v>
      </c>
      <c r="H809" s="6">
        <v>0</v>
      </c>
      <c r="I809" s="6">
        <v>1</v>
      </c>
      <c r="J809" s="6">
        <v>0.32</v>
      </c>
      <c r="K809" s="6">
        <v>0.30299999999999999</v>
      </c>
      <c r="L809" s="6">
        <v>0.49</v>
      </c>
      <c r="M809" s="6">
        <v>0.25369999999999998</v>
      </c>
      <c r="N809" s="6">
        <v>28</v>
      </c>
      <c r="O809" s="6">
        <v>89</v>
      </c>
      <c r="P809" s="6">
        <v>117</v>
      </c>
      <c r="Q809" t="s">
        <v>25</v>
      </c>
      <c r="R809" t="s">
        <v>124</v>
      </c>
      <c r="S809" s="33" t="str">
        <f t="shared" si="60"/>
        <v>Normal</v>
      </c>
      <c r="T809" s="33" t="str">
        <f t="shared" si="61"/>
        <v>Medium</v>
      </c>
      <c r="U809" s="33" t="str">
        <f t="shared" si="62"/>
        <v>Morning</v>
      </c>
      <c r="V809" s="33" t="str">
        <f t="shared" si="63"/>
        <v>Mild (30-40%)</v>
      </c>
      <c r="W809" s="33" t="str">
        <f t="shared" si="64"/>
        <v>Normal</v>
      </c>
    </row>
    <row r="810" spans="1:23" ht="17.25" thickBot="1">
      <c r="A810" s="112">
        <v>818</v>
      </c>
      <c r="B810" s="7">
        <v>40580</v>
      </c>
      <c r="C810" s="6">
        <v>1</v>
      </c>
      <c r="D810" s="6">
        <v>0</v>
      </c>
      <c r="E810" s="6">
        <v>2</v>
      </c>
      <c r="F810" s="6">
        <v>12</v>
      </c>
      <c r="G810" s="9" t="b">
        <v>0</v>
      </c>
      <c r="H810" s="6">
        <v>0</v>
      </c>
      <c r="I810" s="6">
        <v>1</v>
      </c>
      <c r="J810" s="6">
        <v>0.34</v>
      </c>
      <c r="K810" s="6">
        <v>0.33329999999999999</v>
      </c>
      <c r="L810" s="6">
        <v>0.46</v>
      </c>
      <c r="M810" s="6">
        <v>0</v>
      </c>
      <c r="N810" s="6">
        <v>48</v>
      </c>
      <c r="O810" s="6">
        <v>126</v>
      </c>
      <c r="P810" s="6">
        <v>174</v>
      </c>
      <c r="Q810" t="s">
        <v>25</v>
      </c>
      <c r="R810" t="s">
        <v>124</v>
      </c>
      <c r="S810" s="33" t="str">
        <f t="shared" si="60"/>
        <v>Normal</v>
      </c>
      <c r="T810" s="33" t="str">
        <f t="shared" si="61"/>
        <v>High</v>
      </c>
      <c r="U810" s="33" t="str">
        <f t="shared" si="62"/>
        <v>Afternoon</v>
      </c>
      <c r="V810" s="33" t="str">
        <f t="shared" si="63"/>
        <v>Mild (30-40%)</v>
      </c>
      <c r="W810" s="33" t="str">
        <f t="shared" si="64"/>
        <v>⬆ Spike</v>
      </c>
    </row>
    <row r="811" spans="1:23" ht="17.25" thickBot="1">
      <c r="A811" s="112">
        <v>819</v>
      </c>
      <c r="B811" s="7">
        <v>40580</v>
      </c>
      <c r="C811" s="6">
        <v>1</v>
      </c>
      <c r="D811" s="6">
        <v>0</v>
      </c>
      <c r="E811" s="6">
        <v>2</v>
      </c>
      <c r="F811" s="6">
        <v>13</v>
      </c>
      <c r="G811" s="9" t="b">
        <v>0</v>
      </c>
      <c r="H811" s="6">
        <v>0</v>
      </c>
      <c r="I811" s="6">
        <v>1</v>
      </c>
      <c r="J811" s="6">
        <v>0.34</v>
      </c>
      <c r="K811" s="6">
        <v>0.36359999999999998</v>
      </c>
      <c r="L811" s="6">
        <v>0.46</v>
      </c>
      <c r="M811" s="6">
        <v>0</v>
      </c>
      <c r="N811" s="6">
        <v>47</v>
      </c>
      <c r="O811" s="6">
        <v>135</v>
      </c>
      <c r="P811" s="6">
        <v>182</v>
      </c>
      <c r="Q811" t="s">
        <v>25</v>
      </c>
      <c r="R811" t="s">
        <v>124</v>
      </c>
      <c r="S811" s="33" t="str">
        <f t="shared" si="60"/>
        <v>Normal</v>
      </c>
      <c r="T811" s="33" t="str">
        <f t="shared" si="61"/>
        <v>High</v>
      </c>
      <c r="U811" s="33" t="str">
        <f t="shared" si="62"/>
        <v>Afternoon</v>
      </c>
      <c r="V811" s="33" t="str">
        <f t="shared" si="63"/>
        <v>Mild (30-40%)</v>
      </c>
      <c r="W811" s="33" t="str">
        <f t="shared" si="64"/>
        <v>⬆ Spike</v>
      </c>
    </row>
    <row r="812" spans="1:23" ht="17.25" thickBot="1">
      <c r="A812" s="112">
        <v>820</v>
      </c>
      <c r="B812" s="7">
        <v>40580</v>
      </c>
      <c r="C812" s="6">
        <v>1</v>
      </c>
      <c r="D812" s="6">
        <v>0</v>
      </c>
      <c r="E812" s="6">
        <v>2</v>
      </c>
      <c r="F812" s="6">
        <v>14</v>
      </c>
      <c r="G812" s="9" t="b">
        <v>0</v>
      </c>
      <c r="H812" s="6">
        <v>0</v>
      </c>
      <c r="I812" s="6">
        <v>1</v>
      </c>
      <c r="J812" s="6">
        <v>0.34</v>
      </c>
      <c r="K812" s="6">
        <v>0.34849999999999998</v>
      </c>
      <c r="L812" s="6">
        <v>0.46</v>
      </c>
      <c r="M812" s="6">
        <v>8.9599999999999999E-2</v>
      </c>
      <c r="N812" s="6">
        <v>47</v>
      </c>
      <c r="O812" s="6">
        <v>114</v>
      </c>
      <c r="P812" s="6">
        <v>161</v>
      </c>
      <c r="Q812" t="s">
        <v>25</v>
      </c>
      <c r="R812" t="s">
        <v>124</v>
      </c>
      <c r="S812" s="33" t="str">
        <f t="shared" si="60"/>
        <v>Normal</v>
      </c>
      <c r="T812" s="33" t="str">
        <f t="shared" si="61"/>
        <v>High</v>
      </c>
      <c r="U812" s="33" t="str">
        <f t="shared" si="62"/>
        <v>Afternoon</v>
      </c>
      <c r="V812" s="33" t="str">
        <f t="shared" si="63"/>
        <v>Mild (30-40%)</v>
      </c>
      <c r="W812" s="33" t="str">
        <f t="shared" si="64"/>
        <v>⬆ Spike</v>
      </c>
    </row>
    <row r="813" spans="1:23" ht="17.25" thickBot="1">
      <c r="A813" s="112">
        <v>821</v>
      </c>
      <c r="B813" s="7">
        <v>40580</v>
      </c>
      <c r="C813" s="6">
        <v>1</v>
      </c>
      <c r="D813" s="6">
        <v>0</v>
      </c>
      <c r="E813" s="6">
        <v>2</v>
      </c>
      <c r="F813" s="6">
        <v>15</v>
      </c>
      <c r="G813" s="9" t="b">
        <v>0</v>
      </c>
      <c r="H813" s="6">
        <v>0</v>
      </c>
      <c r="I813" s="6">
        <v>1</v>
      </c>
      <c r="J813" s="6">
        <v>0.34</v>
      </c>
      <c r="K813" s="6">
        <v>0.34849999999999998</v>
      </c>
      <c r="L813" s="6">
        <v>0.46</v>
      </c>
      <c r="M813" s="6">
        <v>8.9599999999999999E-2</v>
      </c>
      <c r="N813" s="6">
        <v>52</v>
      </c>
      <c r="O813" s="6">
        <v>130</v>
      </c>
      <c r="P813" s="6">
        <v>182</v>
      </c>
      <c r="Q813" t="s">
        <v>25</v>
      </c>
      <c r="R813" t="s">
        <v>124</v>
      </c>
      <c r="S813" s="33" t="str">
        <f t="shared" si="60"/>
        <v>Normal</v>
      </c>
      <c r="T813" s="33" t="str">
        <f t="shared" si="61"/>
        <v>High</v>
      </c>
      <c r="U813" s="33" t="str">
        <f t="shared" si="62"/>
        <v>Afternoon</v>
      </c>
      <c r="V813" s="33" t="str">
        <f t="shared" si="63"/>
        <v>Mild (30-40%)</v>
      </c>
      <c r="W813" s="33" t="str">
        <f t="shared" si="64"/>
        <v>⬆ Spike</v>
      </c>
    </row>
    <row r="814" spans="1:23" ht="17.25" thickBot="1">
      <c r="A814" s="112">
        <v>822</v>
      </c>
      <c r="B814" s="7">
        <v>40580</v>
      </c>
      <c r="C814" s="6">
        <v>1</v>
      </c>
      <c r="D814" s="6">
        <v>0</v>
      </c>
      <c r="E814" s="6">
        <v>2</v>
      </c>
      <c r="F814" s="6">
        <v>16</v>
      </c>
      <c r="G814" s="9" t="b">
        <v>0</v>
      </c>
      <c r="H814" s="6">
        <v>0</v>
      </c>
      <c r="I814" s="6">
        <v>1</v>
      </c>
      <c r="J814" s="6">
        <v>0.34</v>
      </c>
      <c r="K814" s="6">
        <v>0.34849999999999998</v>
      </c>
      <c r="L814" s="6">
        <v>0.49</v>
      </c>
      <c r="M814" s="6">
        <v>0.1045</v>
      </c>
      <c r="N814" s="6">
        <v>42</v>
      </c>
      <c r="O814" s="6">
        <v>115</v>
      </c>
      <c r="P814" s="6">
        <v>157</v>
      </c>
      <c r="Q814" t="s">
        <v>25</v>
      </c>
      <c r="R814" t="s">
        <v>124</v>
      </c>
      <c r="S814" s="33" t="str">
        <f t="shared" si="60"/>
        <v>Normal</v>
      </c>
      <c r="T814" s="33" t="str">
        <f t="shared" si="61"/>
        <v>High</v>
      </c>
      <c r="U814" s="33" t="str">
        <f t="shared" si="62"/>
        <v>Afternoon</v>
      </c>
      <c r="V814" s="33" t="str">
        <f t="shared" si="63"/>
        <v>Mild (30-40%)</v>
      </c>
      <c r="W814" s="33" t="str">
        <f t="shared" si="64"/>
        <v>Normal</v>
      </c>
    </row>
    <row r="815" spans="1:23" ht="17.25" thickBot="1">
      <c r="A815" s="112">
        <v>823</v>
      </c>
      <c r="B815" s="7">
        <v>40580</v>
      </c>
      <c r="C815" s="6">
        <v>1</v>
      </c>
      <c r="D815" s="6">
        <v>0</v>
      </c>
      <c r="E815" s="6">
        <v>2</v>
      </c>
      <c r="F815" s="6">
        <v>17</v>
      </c>
      <c r="G815" s="9" t="b">
        <v>0</v>
      </c>
      <c r="H815" s="6">
        <v>0</v>
      </c>
      <c r="I815" s="6">
        <v>1</v>
      </c>
      <c r="J815" s="6">
        <v>0.34</v>
      </c>
      <c r="K815" s="6">
        <v>0.36359999999999998</v>
      </c>
      <c r="L815" s="6">
        <v>0.46</v>
      </c>
      <c r="M815" s="6">
        <v>0</v>
      </c>
      <c r="N815" s="6">
        <v>24</v>
      </c>
      <c r="O815" s="6">
        <v>97</v>
      </c>
      <c r="P815" s="6">
        <v>121</v>
      </c>
      <c r="Q815" t="s">
        <v>25</v>
      </c>
      <c r="R815" t="s">
        <v>124</v>
      </c>
      <c r="S815" s="33" t="str">
        <f t="shared" si="60"/>
        <v>Rush Hour</v>
      </c>
      <c r="T815" s="33" t="str">
        <f t="shared" si="61"/>
        <v>Medium</v>
      </c>
      <c r="U815" s="33" t="str">
        <f t="shared" si="62"/>
        <v>Afternoon</v>
      </c>
      <c r="V815" s="33" t="str">
        <f t="shared" si="63"/>
        <v>Mild (30-40%)</v>
      </c>
      <c r="W815" s="33" t="str">
        <f t="shared" si="64"/>
        <v>Normal</v>
      </c>
    </row>
    <row r="816" spans="1:23" ht="17.25" thickBot="1">
      <c r="A816" s="112">
        <v>824</v>
      </c>
      <c r="B816" s="7">
        <v>40580</v>
      </c>
      <c r="C816" s="6">
        <v>1</v>
      </c>
      <c r="D816" s="6">
        <v>0</v>
      </c>
      <c r="E816" s="6">
        <v>2</v>
      </c>
      <c r="F816" s="6">
        <v>18</v>
      </c>
      <c r="G816" s="9" t="b">
        <v>0</v>
      </c>
      <c r="H816" s="6">
        <v>0</v>
      </c>
      <c r="I816" s="6">
        <v>1</v>
      </c>
      <c r="J816" s="6">
        <v>0.3</v>
      </c>
      <c r="K816" s="6">
        <v>0.30299999999999999</v>
      </c>
      <c r="L816" s="6">
        <v>0.56000000000000005</v>
      </c>
      <c r="M816" s="6">
        <v>0.16420000000000001</v>
      </c>
      <c r="N816" s="6">
        <v>13</v>
      </c>
      <c r="O816" s="6">
        <v>65</v>
      </c>
      <c r="P816" s="6">
        <v>78</v>
      </c>
      <c r="Q816" t="s">
        <v>25</v>
      </c>
      <c r="R816" t="s">
        <v>124</v>
      </c>
      <c r="S816" s="33" t="str">
        <f t="shared" si="60"/>
        <v>Rush Hour</v>
      </c>
      <c r="T816" s="33" t="str">
        <f t="shared" si="61"/>
        <v>Medium</v>
      </c>
      <c r="U816" s="33" t="str">
        <f t="shared" si="62"/>
        <v>Evening</v>
      </c>
      <c r="V816" s="33" t="str">
        <f t="shared" si="63"/>
        <v>Mild (30-40%)</v>
      </c>
      <c r="W816" s="33" t="str">
        <f t="shared" si="64"/>
        <v>Normal</v>
      </c>
    </row>
    <row r="817" spans="1:23" ht="17.25" thickBot="1">
      <c r="A817" s="112">
        <v>825</v>
      </c>
      <c r="B817" s="7">
        <v>40580</v>
      </c>
      <c r="C817" s="6">
        <v>1</v>
      </c>
      <c r="D817" s="6">
        <v>0</v>
      </c>
      <c r="E817" s="6">
        <v>2</v>
      </c>
      <c r="F817" s="6">
        <v>19</v>
      </c>
      <c r="G817" s="9" t="b">
        <v>0</v>
      </c>
      <c r="H817" s="6">
        <v>0</v>
      </c>
      <c r="I817" s="6">
        <v>1</v>
      </c>
      <c r="J817" s="6">
        <v>0.28000000000000003</v>
      </c>
      <c r="K817" s="6">
        <v>0.28789999999999999</v>
      </c>
      <c r="L817" s="6">
        <v>0.61</v>
      </c>
      <c r="M817" s="6">
        <v>0.1343</v>
      </c>
      <c r="N817" s="6">
        <v>1</v>
      </c>
      <c r="O817" s="6">
        <v>20</v>
      </c>
      <c r="P817" s="6">
        <v>21</v>
      </c>
      <c r="Q817" t="s">
        <v>25</v>
      </c>
      <c r="R817" t="s">
        <v>124</v>
      </c>
      <c r="S817" s="33" t="str">
        <f t="shared" si="60"/>
        <v>Rush Hour</v>
      </c>
      <c r="T817" s="33" t="str">
        <f t="shared" si="61"/>
        <v>Low</v>
      </c>
      <c r="U817" s="33" t="str">
        <f t="shared" si="62"/>
        <v>Evening</v>
      </c>
      <c r="V817" s="33" t="str">
        <f t="shared" si="63"/>
        <v>Cold (20-30%)</v>
      </c>
      <c r="W817" s="33" t="str">
        <f t="shared" si="64"/>
        <v>Normal</v>
      </c>
    </row>
    <row r="818" spans="1:23" ht="17.25" thickBot="1">
      <c r="A818" s="112">
        <v>826</v>
      </c>
      <c r="B818" s="7">
        <v>40580</v>
      </c>
      <c r="C818" s="6">
        <v>1</v>
      </c>
      <c r="D818" s="6">
        <v>0</v>
      </c>
      <c r="E818" s="6">
        <v>2</v>
      </c>
      <c r="F818" s="6">
        <v>20</v>
      </c>
      <c r="G818" s="9" t="b">
        <v>0</v>
      </c>
      <c r="H818" s="6">
        <v>0</v>
      </c>
      <c r="I818" s="6">
        <v>1</v>
      </c>
      <c r="J818" s="6">
        <v>0.28000000000000003</v>
      </c>
      <c r="K818" s="6">
        <v>0.28789999999999999</v>
      </c>
      <c r="L818" s="6">
        <v>0.61</v>
      </c>
      <c r="M818" s="6">
        <v>0.1045</v>
      </c>
      <c r="N818" s="6">
        <v>5</v>
      </c>
      <c r="O818" s="6">
        <v>21</v>
      </c>
      <c r="P818" s="6">
        <v>26</v>
      </c>
      <c r="Q818" t="s">
        <v>25</v>
      </c>
      <c r="R818" t="s">
        <v>124</v>
      </c>
      <c r="S818" s="33" t="str">
        <f t="shared" si="60"/>
        <v>Normal</v>
      </c>
      <c r="T818" s="33" t="str">
        <f t="shared" si="61"/>
        <v>Low</v>
      </c>
      <c r="U818" s="33" t="str">
        <f t="shared" si="62"/>
        <v>Evening</v>
      </c>
      <c r="V818" s="33" t="str">
        <f t="shared" si="63"/>
        <v>Cold (20-30%)</v>
      </c>
      <c r="W818" s="33" t="str">
        <f t="shared" si="64"/>
        <v>Normal</v>
      </c>
    </row>
    <row r="819" spans="1:23" ht="17.25" thickBot="1">
      <c r="A819" s="112">
        <v>827</v>
      </c>
      <c r="B819" s="7">
        <v>40580</v>
      </c>
      <c r="C819" s="6">
        <v>1</v>
      </c>
      <c r="D819" s="6">
        <v>0</v>
      </c>
      <c r="E819" s="6">
        <v>2</v>
      </c>
      <c r="F819" s="6">
        <v>21</v>
      </c>
      <c r="G819" s="9" t="b">
        <v>0</v>
      </c>
      <c r="H819" s="6">
        <v>0</v>
      </c>
      <c r="I819" s="6">
        <v>1</v>
      </c>
      <c r="J819" s="6">
        <v>0.26</v>
      </c>
      <c r="K819" s="6">
        <v>0.30299999999999999</v>
      </c>
      <c r="L819" s="6">
        <v>0.6</v>
      </c>
      <c r="M819" s="6">
        <v>0</v>
      </c>
      <c r="N819" s="6">
        <v>5</v>
      </c>
      <c r="O819" s="6">
        <v>22</v>
      </c>
      <c r="P819" s="6">
        <v>27</v>
      </c>
      <c r="Q819" t="s">
        <v>25</v>
      </c>
      <c r="R819" t="s">
        <v>124</v>
      </c>
      <c r="S819" s="33" t="str">
        <f t="shared" si="60"/>
        <v>Normal</v>
      </c>
      <c r="T819" s="33" t="str">
        <f t="shared" si="61"/>
        <v>Low</v>
      </c>
      <c r="U819" s="33" t="str">
        <f t="shared" si="62"/>
        <v>Evening</v>
      </c>
      <c r="V819" s="33" t="str">
        <f t="shared" si="63"/>
        <v>Cold (20-30%)</v>
      </c>
      <c r="W819" s="33" t="str">
        <f t="shared" si="64"/>
        <v>Normal</v>
      </c>
    </row>
    <row r="820" spans="1:23" ht="17.25" thickBot="1">
      <c r="A820" s="112">
        <v>828</v>
      </c>
      <c r="B820" s="7">
        <v>40580</v>
      </c>
      <c r="C820" s="6">
        <v>1</v>
      </c>
      <c r="D820" s="6">
        <v>0</v>
      </c>
      <c r="E820" s="6">
        <v>2</v>
      </c>
      <c r="F820" s="6">
        <v>22</v>
      </c>
      <c r="G820" s="9" t="b">
        <v>0</v>
      </c>
      <c r="H820" s="6">
        <v>0</v>
      </c>
      <c r="I820" s="6">
        <v>1</v>
      </c>
      <c r="J820" s="6">
        <v>0.26</v>
      </c>
      <c r="K820" s="6">
        <v>0.30299999999999999</v>
      </c>
      <c r="L820" s="6">
        <v>0.6</v>
      </c>
      <c r="M820" s="6">
        <v>0</v>
      </c>
      <c r="N820" s="6">
        <v>5</v>
      </c>
      <c r="O820" s="6">
        <v>57</v>
      </c>
      <c r="P820" s="6">
        <v>62</v>
      </c>
      <c r="Q820" t="s">
        <v>25</v>
      </c>
      <c r="R820" t="s">
        <v>124</v>
      </c>
      <c r="S820" s="33" t="str">
        <f t="shared" si="60"/>
        <v>Normal</v>
      </c>
      <c r="T820" s="33" t="str">
        <f t="shared" si="61"/>
        <v>Medium</v>
      </c>
      <c r="U820" s="33" t="str">
        <f t="shared" si="62"/>
        <v>Evening</v>
      </c>
      <c r="V820" s="33" t="str">
        <f t="shared" si="63"/>
        <v>Cold (20-30%)</v>
      </c>
      <c r="W820" s="33" t="str">
        <f t="shared" si="64"/>
        <v>Normal</v>
      </c>
    </row>
    <row r="821" spans="1:23" ht="17.25" thickBot="1">
      <c r="A821" s="112">
        <v>829</v>
      </c>
      <c r="B821" s="7">
        <v>40580</v>
      </c>
      <c r="C821" s="6">
        <v>1</v>
      </c>
      <c r="D821" s="6">
        <v>0</v>
      </c>
      <c r="E821" s="6">
        <v>2</v>
      </c>
      <c r="F821" s="6">
        <v>23</v>
      </c>
      <c r="G821" s="9" t="b">
        <v>0</v>
      </c>
      <c r="H821" s="6">
        <v>0</v>
      </c>
      <c r="I821" s="6">
        <v>1</v>
      </c>
      <c r="J821" s="6">
        <v>0.24</v>
      </c>
      <c r="K821" s="6">
        <v>0.28789999999999999</v>
      </c>
      <c r="L821" s="6">
        <v>0.65</v>
      </c>
      <c r="M821" s="6">
        <v>0</v>
      </c>
      <c r="N821" s="6">
        <v>4</v>
      </c>
      <c r="O821" s="6">
        <v>26</v>
      </c>
      <c r="P821" s="6">
        <v>30</v>
      </c>
      <c r="Q821" t="s">
        <v>25</v>
      </c>
      <c r="R821" t="s">
        <v>124</v>
      </c>
      <c r="S821" s="33" t="str">
        <f t="shared" si="60"/>
        <v>Normal</v>
      </c>
      <c r="T821" s="33" t="str">
        <f t="shared" si="61"/>
        <v>Low</v>
      </c>
      <c r="U821" s="33" t="str">
        <f t="shared" si="62"/>
        <v>Evening</v>
      </c>
      <c r="V821" s="33" t="str">
        <f t="shared" si="63"/>
        <v>Cold (20-30%)</v>
      </c>
      <c r="W821" s="33" t="str">
        <f t="shared" si="64"/>
        <v>Normal</v>
      </c>
    </row>
    <row r="822" spans="1:23" ht="17.25" thickBot="1">
      <c r="A822" s="112">
        <v>830</v>
      </c>
      <c r="B822" s="7">
        <v>40581</v>
      </c>
      <c r="C822" s="6">
        <v>1</v>
      </c>
      <c r="D822" s="6">
        <v>0</v>
      </c>
      <c r="E822" s="6">
        <v>2</v>
      </c>
      <c r="F822" s="6">
        <v>0</v>
      </c>
      <c r="G822" s="9" t="b">
        <v>0</v>
      </c>
      <c r="H822" s="6">
        <v>1</v>
      </c>
      <c r="I822" s="6">
        <v>1</v>
      </c>
      <c r="J822" s="6">
        <v>0.24</v>
      </c>
      <c r="K822" s="6">
        <v>0.28789999999999999</v>
      </c>
      <c r="L822" s="6">
        <v>0.65</v>
      </c>
      <c r="M822" s="6">
        <v>0</v>
      </c>
      <c r="N822" s="6">
        <v>1</v>
      </c>
      <c r="O822" s="6">
        <v>14</v>
      </c>
      <c r="P822" s="6">
        <v>15</v>
      </c>
      <c r="Q822" t="s">
        <v>26</v>
      </c>
      <c r="R822" t="s">
        <v>124</v>
      </c>
      <c r="S822" s="33" t="str">
        <f t="shared" si="60"/>
        <v>Normal</v>
      </c>
      <c r="T822" s="33" t="str">
        <f t="shared" si="61"/>
        <v>Low</v>
      </c>
      <c r="U822" s="33" t="str">
        <f t="shared" si="62"/>
        <v>Night</v>
      </c>
      <c r="V822" s="33" t="str">
        <f t="shared" si="63"/>
        <v>Cold (20-30%)</v>
      </c>
      <c r="W822" s="33" t="str">
        <f t="shared" si="64"/>
        <v>Normal</v>
      </c>
    </row>
    <row r="823" spans="1:23" ht="17.25" thickBot="1">
      <c r="A823" s="112">
        <v>831</v>
      </c>
      <c r="B823" s="7">
        <v>40581</v>
      </c>
      <c r="C823" s="6">
        <v>1</v>
      </c>
      <c r="D823" s="6">
        <v>0</v>
      </c>
      <c r="E823" s="6">
        <v>2</v>
      </c>
      <c r="F823" s="6">
        <v>1</v>
      </c>
      <c r="G823" s="9" t="b">
        <v>0</v>
      </c>
      <c r="H823" s="6">
        <v>1</v>
      </c>
      <c r="I823" s="6">
        <v>1</v>
      </c>
      <c r="J823" s="6">
        <v>0.22</v>
      </c>
      <c r="K823" s="6">
        <v>0.2727</v>
      </c>
      <c r="L823" s="6">
        <v>0.75</v>
      </c>
      <c r="M823" s="6">
        <v>0</v>
      </c>
      <c r="N823" s="6">
        <v>1</v>
      </c>
      <c r="O823" s="6">
        <v>4</v>
      </c>
      <c r="P823" s="6">
        <v>5</v>
      </c>
      <c r="Q823" t="s">
        <v>26</v>
      </c>
      <c r="R823" t="s">
        <v>124</v>
      </c>
      <c r="S823" s="33" t="str">
        <f t="shared" si="60"/>
        <v>Normal</v>
      </c>
      <c r="T823" s="33" t="str">
        <f t="shared" si="61"/>
        <v>Low</v>
      </c>
      <c r="U823" s="33" t="str">
        <f t="shared" si="62"/>
        <v>Night</v>
      </c>
      <c r="V823" s="33" t="str">
        <f t="shared" si="63"/>
        <v>Cold (20-30%)</v>
      </c>
      <c r="W823" s="33" t="str">
        <f t="shared" si="64"/>
        <v>Normal</v>
      </c>
    </row>
    <row r="824" spans="1:23" ht="17.25" thickBot="1">
      <c r="A824" s="112">
        <v>832</v>
      </c>
      <c r="B824" s="7">
        <v>40581</v>
      </c>
      <c r="C824" s="6">
        <v>1</v>
      </c>
      <c r="D824" s="6">
        <v>0</v>
      </c>
      <c r="E824" s="6">
        <v>2</v>
      </c>
      <c r="F824" s="6">
        <v>2</v>
      </c>
      <c r="G824" s="9" t="b">
        <v>0</v>
      </c>
      <c r="H824" s="6">
        <v>1</v>
      </c>
      <c r="I824" s="6">
        <v>1</v>
      </c>
      <c r="J824" s="6">
        <v>0.2</v>
      </c>
      <c r="K824" s="6">
        <v>0.2576</v>
      </c>
      <c r="L824" s="6">
        <v>0.8</v>
      </c>
      <c r="M824" s="6">
        <v>0</v>
      </c>
      <c r="N824" s="6">
        <v>0</v>
      </c>
      <c r="O824" s="6">
        <v>3</v>
      </c>
      <c r="P824" s="6">
        <v>3</v>
      </c>
      <c r="Q824" t="s">
        <v>26</v>
      </c>
      <c r="R824" t="s">
        <v>124</v>
      </c>
      <c r="S824" s="33" t="str">
        <f t="shared" si="60"/>
        <v>Normal</v>
      </c>
      <c r="T824" s="33" t="str">
        <f t="shared" si="61"/>
        <v>Low</v>
      </c>
      <c r="U824" s="33" t="str">
        <f t="shared" si="62"/>
        <v>Night</v>
      </c>
      <c r="V824" s="33" t="str">
        <f t="shared" si="63"/>
        <v>Cold (20-30%)</v>
      </c>
      <c r="W824" s="33" t="str">
        <f t="shared" si="64"/>
        <v>Normal</v>
      </c>
    </row>
    <row r="825" spans="1:23" ht="17.25" thickBot="1">
      <c r="A825" s="112">
        <v>833</v>
      </c>
      <c r="B825" s="7">
        <v>40581</v>
      </c>
      <c r="C825" s="6">
        <v>1</v>
      </c>
      <c r="D825" s="6">
        <v>0</v>
      </c>
      <c r="E825" s="6">
        <v>2</v>
      </c>
      <c r="F825" s="6">
        <v>3</v>
      </c>
      <c r="G825" s="9" t="b">
        <v>0</v>
      </c>
      <c r="H825" s="6">
        <v>1</v>
      </c>
      <c r="I825" s="6">
        <v>1</v>
      </c>
      <c r="J825" s="6">
        <v>0.2</v>
      </c>
      <c r="K825" s="6">
        <v>0.2576</v>
      </c>
      <c r="L825" s="6">
        <v>0.86</v>
      </c>
      <c r="M825" s="6">
        <v>0</v>
      </c>
      <c r="N825" s="6">
        <v>0</v>
      </c>
      <c r="O825" s="6">
        <v>1</v>
      </c>
      <c r="P825" s="6">
        <v>1</v>
      </c>
      <c r="Q825" t="s">
        <v>26</v>
      </c>
      <c r="R825" t="s">
        <v>124</v>
      </c>
      <c r="S825" s="33" t="str">
        <f t="shared" si="60"/>
        <v>Normal</v>
      </c>
      <c r="T825" s="33" t="str">
        <f t="shared" si="61"/>
        <v>Low</v>
      </c>
      <c r="U825" s="33" t="str">
        <f t="shared" si="62"/>
        <v>Night</v>
      </c>
      <c r="V825" s="33" t="str">
        <f t="shared" si="63"/>
        <v>Cold (20-30%)</v>
      </c>
      <c r="W825" s="33" t="str">
        <f t="shared" si="64"/>
        <v>Normal</v>
      </c>
    </row>
    <row r="826" spans="1:23" ht="17.25" thickBot="1">
      <c r="A826" s="112">
        <v>834</v>
      </c>
      <c r="B826" s="7">
        <v>40581</v>
      </c>
      <c r="C826" s="6">
        <v>1</v>
      </c>
      <c r="D826" s="6">
        <v>0</v>
      </c>
      <c r="E826" s="6">
        <v>2</v>
      </c>
      <c r="F826" s="6">
        <v>4</v>
      </c>
      <c r="G826" s="9" t="b">
        <v>0</v>
      </c>
      <c r="H826" s="6">
        <v>1</v>
      </c>
      <c r="I826" s="6">
        <v>1</v>
      </c>
      <c r="J826" s="6">
        <v>0.2</v>
      </c>
      <c r="K826" s="6">
        <v>0.2576</v>
      </c>
      <c r="L826" s="6">
        <v>0.86</v>
      </c>
      <c r="M826" s="6">
        <v>0</v>
      </c>
      <c r="N826" s="6">
        <v>1</v>
      </c>
      <c r="O826" s="6">
        <v>1</v>
      </c>
      <c r="P826" s="6">
        <v>2</v>
      </c>
      <c r="Q826" t="s">
        <v>26</v>
      </c>
      <c r="R826" t="s">
        <v>124</v>
      </c>
      <c r="S826" s="33" t="str">
        <f t="shared" si="60"/>
        <v>Normal</v>
      </c>
      <c r="T826" s="33" t="str">
        <f t="shared" si="61"/>
        <v>Low</v>
      </c>
      <c r="U826" s="33" t="str">
        <f t="shared" si="62"/>
        <v>Night</v>
      </c>
      <c r="V826" s="33" t="str">
        <f t="shared" si="63"/>
        <v>Cold (20-30%)</v>
      </c>
      <c r="W826" s="33" t="str">
        <f t="shared" si="64"/>
        <v>Normal</v>
      </c>
    </row>
    <row r="827" spans="1:23" ht="17.25" thickBot="1">
      <c r="A827" s="112">
        <v>835</v>
      </c>
      <c r="B827" s="7">
        <v>40581</v>
      </c>
      <c r="C827" s="6">
        <v>1</v>
      </c>
      <c r="D827" s="6">
        <v>0</v>
      </c>
      <c r="E827" s="6">
        <v>2</v>
      </c>
      <c r="F827" s="6">
        <v>5</v>
      </c>
      <c r="G827" s="9" t="b">
        <v>0</v>
      </c>
      <c r="H827" s="6">
        <v>1</v>
      </c>
      <c r="I827" s="6">
        <v>1</v>
      </c>
      <c r="J827" s="6">
        <v>0.2</v>
      </c>
      <c r="K827" s="6">
        <v>0.2576</v>
      </c>
      <c r="L827" s="6">
        <v>0.86</v>
      </c>
      <c r="M827" s="6">
        <v>0</v>
      </c>
      <c r="N827" s="6">
        <v>1</v>
      </c>
      <c r="O827" s="6">
        <v>9</v>
      </c>
      <c r="P827" s="6">
        <v>10</v>
      </c>
      <c r="Q827" t="s">
        <v>26</v>
      </c>
      <c r="R827" t="s">
        <v>124</v>
      </c>
      <c r="S827" s="33" t="str">
        <f t="shared" si="60"/>
        <v>Normal</v>
      </c>
      <c r="T827" s="33" t="str">
        <f t="shared" si="61"/>
        <v>Low</v>
      </c>
      <c r="U827" s="33" t="str">
        <f t="shared" si="62"/>
        <v>Night</v>
      </c>
      <c r="V827" s="33" t="str">
        <f t="shared" si="63"/>
        <v>Cold (20-30%)</v>
      </c>
      <c r="W827" s="33" t="str">
        <f t="shared" si="64"/>
        <v>Normal</v>
      </c>
    </row>
    <row r="828" spans="1:23" ht="17.25" thickBot="1">
      <c r="A828" s="112">
        <v>836</v>
      </c>
      <c r="B828" s="7">
        <v>40581</v>
      </c>
      <c r="C828" s="6">
        <v>1</v>
      </c>
      <c r="D828" s="6">
        <v>0</v>
      </c>
      <c r="E828" s="6">
        <v>2</v>
      </c>
      <c r="F828" s="6">
        <v>6</v>
      </c>
      <c r="G828" s="9" t="b">
        <v>0</v>
      </c>
      <c r="H828" s="6">
        <v>1</v>
      </c>
      <c r="I828" s="6">
        <v>1</v>
      </c>
      <c r="J828" s="6">
        <v>0.18</v>
      </c>
      <c r="K828" s="6">
        <v>0.2424</v>
      </c>
      <c r="L828" s="6">
        <v>0.93</v>
      </c>
      <c r="M828" s="6">
        <v>0</v>
      </c>
      <c r="N828" s="6">
        <v>1</v>
      </c>
      <c r="O828" s="6">
        <v>29</v>
      </c>
      <c r="P828" s="6">
        <v>30</v>
      </c>
      <c r="Q828" t="s">
        <v>26</v>
      </c>
      <c r="R828" t="s">
        <v>124</v>
      </c>
      <c r="S828" s="33" t="str">
        <f t="shared" si="60"/>
        <v>Normal</v>
      </c>
      <c r="T828" s="33" t="str">
        <f t="shared" si="61"/>
        <v>Low</v>
      </c>
      <c r="U828" s="33" t="str">
        <f t="shared" si="62"/>
        <v>Morning</v>
      </c>
      <c r="V828" s="33" t="str">
        <f t="shared" si="63"/>
        <v>Very Cold (10-20%)</v>
      </c>
      <c r="W828" s="33" t="str">
        <f t="shared" si="64"/>
        <v>Normal</v>
      </c>
    </row>
    <row r="829" spans="1:23" ht="17.25" thickBot="1">
      <c r="A829" s="112">
        <v>837</v>
      </c>
      <c r="B829" s="7">
        <v>40581</v>
      </c>
      <c r="C829" s="6">
        <v>1</v>
      </c>
      <c r="D829" s="6">
        <v>0</v>
      </c>
      <c r="E829" s="6">
        <v>2</v>
      </c>
      <c r="F829" s="6">
        <v>7</v>
      </c>
      <c r="G829" s="9" t="b">
        <v>0</v>
      </c>
      <c r="H829" s="6">
        <v>1</v>
      </c>
      <c r="I829" s="6">
        <v>1</v>
      </c>
      <c r="J829" s="6">
        <v>0.18</v>
      </c>
      <c r="K829" s="6">
        <v>0.2424</v>
      </c>
      <c r="L829" s="6">
        <v>0.86</v>
      </c>
      <c r="M829" s="6">
        <v>0</v>
      </c>
      <c r="N829" s="6">
        <v>6</v>
      </c>
      <c r="O829" s="6">
        <v>89</v>
      </c>
      <c r="P829" s="6">
        <v>95</v>
      </c>
      <c r="Q829" t="s">
        <v>26</v>
      </c>
      <c r="R829" t="s">
        <v>124</v>
      </c>
      <c r="S829" s="33" t="str">
        <f t="shared" si="60"/>
        <v>Rush Hour</v>
      </c>
      <c r="T829" s="33" t="str">
        <f t="shared" si="61"/>
        <v>Medium</v>
      </c>
      <c r="U829" s="33" t="str">
        <f t="shared" si="62"/>
        <v>Morning</v>
      </c>
      <c r="V829" s="33" t="str">
        <f t="shared" si="63"/>
        <v>Very Cold (10-20%)</v>
      </c>
      <c r="W829" s="33" t="str">
        <f t="shared" si="64"/>
        <v>Normal</v>
      </c>
    </row>
    <row r="830" spans="1:23" ht="17.25" thickBot="1">
      <c r="A830" s="112">
        <v>838</v>
      </c>
      <c r="B830" s="7">
        <v>40581</v>
      </c>
      <c r="C830" s="6">
        <v>1</v>
      </c>
      <c r="D830" s="6">
        <v>0</v>
      </c>
      <c r="E830" s="6">
        <v>2</v>
      </c>
      <c r="F830" s="6">
        <v>8</v>
      </c>
      <c r="G830" s="9" t="b">
        <v>0</v>
      </c>
      <c r="H830" s="6">
        <v>1</v>
      </c>
      <c r="I830" s="6">
        <v>2</v>
      </c>
      <c r="J830" s="6">
        <v>0.16</v>
      </c>
      <c r="K830" s="6">
        <v>0.2273</v>
      </c>
      <c r="L830" s="6">
        <v>1</v>
      </c>
      <c r="M830" s="6">
        <v>0</v>
      </c>
      <c r="N830" s="6">
        <v>7</v>
      </c>
      <c r="O830" s="6">
        <v>223</v>
      </c>
      <c r="P830" s="6">
        <v>230</v>
      </c>
      <c r="Q830" t="s">
        <v>26</v>
      </c>
      <c r="R830" t="s">
        <v>125</v>
      </c>
      <c r="S830" s="33" t="str">
        <f t="shared" si="60"/>
        <v>Rush Hour</v>
      </c>
      <c r="T830" s="33" t="str">
        <f t="shared" si="61"/>
        <v>High</v>
      </c>
      <c r="U830" s="33" t="str">
        <f t="shared" si="62"/>
        <v>Morning</v>
      </c>
      <c r="V830" s="33" t="str">
        <f t="shared" si="63"/>
        <v>Very Cold (10-20%)</v>
      </c>
      <c r="W830" s="33" t="str">
        <f t="shared" si="64"/>
        <v>⬆ Spike</v>
      </c>
    </row>
    <row r="831" spans="1:23" ht="17.25" thickBot="1">
      <c r="A831" s="112">
        <v>839</v>
      </c>
      <c r="B831" s="7">
        <v>40581</v>
      </c>
      <c r="C831" s="6">
        <v>1</v>
      </c>
      <c r="D831" s="6">
        <v>0</v>
      </c>
      <c r="E831" s="6">
        <v>2</v>
      </c>
      <c r="F831" s="6">
        <v>9</v>
      </c>
      <c r="G831" s="9" t="b">
        <v>0</v>
      </c>
      <c r="H831" s="6">
        <v>1</v>
      </c>
      <c r="I831" s="6">
        <v>1</v>
      </c>
      <c r="J831" s="6">
        <v>0.22</v>
      </c>
      <c r="K831" s="6">
        <v>0.2727</v>
      </c>
      <c r="L831" s="6">
        <v>0.8</v>
      </c>
      <c r="M831" s="6">
        <v>0</v>
      </c>
      <c r="N831" s="6">
        <v>3</v>
      </c>
      <c r="O831" s="6">
        <v>115</v>
      </c>
      <c r="P831" s="6">
        <v>118</v>
      </c>
      <c r="Q831" t="s">
        <v>26</v>
      </c>
      <c r="R831" t="s">
        <v>124</v>
      </c>
      <c r="S831" s="33" t="str">
        <f t="shared" si="60"/>
        <v>Rush Hour</v>
      </c>
      <c r="T831" s="33" t="str">
        <f t="shared" si="61"/>
        <v>Medium</v>
      </c>
      <c r="U831" s="33" t="str">
        <f t="shared" si="62"/>
        <v>Morning</v>
      </c>
      <c r="V831" s="33" t="str">
        <f t="shared" si="63"/>
        <v>Cold (20-30%)</v>
      </c>
      <c r="W831" s="33" t="str">
        <f t="shared" si="64"/>
        <v>Normal</v>
      </c>
    </row>
    <row r="832" spans="1:23" ht="17.25" thickBot="1">
      <c r="A832" s="112">
        <v>840</v>
      </c>
      <c r="B832" s="7">
        <v>40581</v>
      </c>
      <c r="C832" s="6">
        <v>1</v>
      </c>
      <c r="D832" s="6">
        <v>0</v>
      </c>
      <c r="E832" s="6">
        <v>2</v>
      </c>
      <c r="F832" s="6">
        <v>10</v>
      </c>
      <c r="G832" s="9" t="b">
        <v>0</v>
      </c>
      <c r="H832" s="6">
        <v>1</v>
      </c>
      <c r="I832" s="6">
        <v>1</v>
      </c>
      <c r="J832" s="6">
        <v>0.24</v>
      </c>
      <c r="K832" s="6">
        <v>0.2576</v>
      </c>
      <c r="L832" s="6">
        <v>0.75</v>
      </c>
      <c r="M832" s="6">
        <v>0.1045</v>
      </c>
      <c r="N832" s="6">
        <v>6</v>
      </c>
      <c r="O832" s="6">
        <v>49</v>
      </c>
      <c r="P832" s="6">
        <v>55</v>
      </c>
      <c r="Q832" t="s">
        <v>26</v>
      </c>
      <c r="R832" t="s">
        <v>124</v>
      </c>
      <c r="S832" s="33" t="str">
        <f t="shared" si="60"/>
        <v>Normal</v>
      </c>
      <c r="T832" s="33" t="str">
        <f t="shared" si="61"/>
        <v>Medium</v>
      </c>
      <c r="U832" s="33" t="str">
        <f t="shared" si="62"/>
        <v>Morning</v>
      </c>
      <c r="V832" s="33" t="str">
        <f t="shared" si="63"/>
        <v>Cold (20-30%)</v>
      </c>
      <c r="W832" s="33" t="str">
        <f t="shared" si="64"/>
        <v>Normal</v>
      </c>
    </row>
    <row r="833" spans="1:23" ht="17.25" thickBot="1">
      <c r="A833" s="112">
        <v>841</v>
      </c>
      <c r="B833" s="7">
        <v>40581</v>
      </c>
      <c r="C833" s="6">
        <v>1</v>
      </c>
      <c r="D833" s="6">
        <v>0</v>
      </c>
      <c r="E833" s="6">
        <v>2</v>
      </c>
      <c r="F833" s="6">
        <v>11</v>
      </c>
      <c r="G833" s="9" t="b">
        <v>0</v>
      </c>
      <c r="H833" s="6">
        <v>1</v>
      </c>
      <c r="I833" s="6">
        <v>1</v>
      </c>
      <c r="J833" s="6">
        <v>0.3</v>
      </c>
      <c r="K833" s="6">
        <v>0.31819999999999998</v>
      </c>
      <c r="L833" s="6">
        <v>0.65</v>
      </c>
      <c r="M833" s="6">
        <v>8.9599999999999999E-2</v>
      </c>
      <c r="N833" s="6">
        <v>11</v>
      </c>
      <c r="O833" s="6">
        <v>36</v>
      </c>
      <c r="P833" s="6">
        <v>47</v>
      </c>
      <c r="Q833" t="s">
        <v>26</v>
      </c>
      <c r="R833" t="s">
        <v>124</v>
      </c>
      <c r="S833" s="33" t="str">
        <f t="shared" si="60"/>
        <v>Normal</v>
      </c>
      <c r="T833" s="33" t="str">
        <f t="shared" si="61"/>
        <v>Low</v>
      </c>
      <c r="U833" s="33" t="str">
        <f t="shared" si="62"/>
        <v>Morning</v>
      </c>
      <c r="V833" s="33" t="str">
        <f t="shared" si="63"/>
        <v>Mild (30-40%)</v>
      </c>
      <c r="W833" s="33" t="str">
        <f t="shared" si="64"/>
        <v>Normal</v>
      </c>
    </row>
    <row r="834" spans="1:23" ht="17.25" thickBot="1">
      <c r="A834" s="112">
        <v>842</v>
      </c>
      <c r="B834" s="7">
        <v>40581</v>
      </c>
      <c r="C834" s="6">
        <v>1</v>
      </c>
      <c r="D834" s="6">
        <v>0</v>
      </c>
      <c r="E834" s="6">
        <v>2</v>
      </c>
      <c r="F834" s="6">
        <v>12</v>
      </c>
      <c r="G834" s="9" t="b">
        <v>0</v>
      </c>
      <c r="H834" s="6">
        <v>1</v>
      </c>
      <c r="I834" s="6">
        <v>2</v>
      </c>
      <c r="J834" s="6">
        <v>0.32</v>
      </c>
      <c r="K834" s="6">
        <v>0.34849999999999998</v>
      </c>
      <c r="L834" s="6">
        <v>0.62</v>
      </c>
      <c r="M834" s="6">
        <v>0</v>
      </c>
      <c r="N834" s="6">
        <v>7</v>
      </c>
      <c r="O834" s="6">
        <v>59</v>
      </c>
      <c r="P834" s="6">
        <v>66</v>
      </c>
      <c r="Q834" t="s">
        <v>26</v>
      </c>
      <c r="R834" t="s">
        <v>125</v>
      </c>
      <c r="S834" s="33" t="str">
        <f t="shared" si="60"/>
        <v>Normal</v>
      </c>
      <c r="T834" s="33" t="str">
        <f t="shared" si="61"/>
        <v>Medium</v>
      </c>
      <c r="U834" s="33" t="str">
        <f t="shared" si="62"/>
        <v>Afternoon</v>
      </c>
      <c r="V834" s="33" t="str">
        <f t="shared" si="63"/>
        <v>Mild (30-40%)</v>
      </c>
      <c r="W834" s="33" t="str">
        <f t="shared" si="64"/>
        <v>Normal</v>
      </c>
    </row>
    <row r="835" spans="1:23" ht="17.25" thickBot="1">
      <c r="A835" s="112">
        <v>843</v>
      </c>
      <c r="B835" s="7">
        <v>40581</v>
      </c>
      <c r="C835" s="6">
        <v>1</v>
      </c>
      <c r="D835" s="6">
        <v>0</v>
      </c>
      <c r="E835" s="6">
        <v>2</v>
      </c>
      <c r="F835" s="6">
        <v>13</v>
      </c>
      <c r="G835" s="9" t="b">
        <v>0</v>
      </c>
      <c r="H835" s="6">
        <v>1</v>
      </c>
      <c r="I835" s="6">
        <v>2</v>
      </c>
      <c r="J835" s="6">
        <v>0.36</v>
      </c>
      <c r="K835" s="6">
        <v>0.36359999999999998</v>
      </c>
      <c r="L835" s="6">
        <v>0.56999999999999995</v>
      </c>
      <c r="M835" s="6">
        <v>8.9599999999999999E-2</v>
      </c>
      <c r="N835" s="6">
        <v>10</v>
      </c>
      <c r="O835" s="6">
        <v>54</v>
      </c>
      <c r="P835" s="6">
        <v>64</v>
      </c>
      <c r="Q835" t="s">
        <v>26</v>
      </c>
      <c r="R835" t="s">
        <v>125</v>
      </c>
      <c r="S835" s="33" t="str">
        <f t="shared" ref="S835:S898" si="65">IF(OR(AND(F835&gt;=7,F835&lt;=9),AND(F835&gt;=17,F835&lt;=19)),"Rush Hour","Normal")</f>
        <v>Normal</v>
      </c>
      <c r="T835" s="33" t="str">
        <f t="shared" ref="T835:T898" si="66">IF(P835&gt;150,"High",IF(P835&gt;50,"Medium","Low"))</f>
        <v>Medium</v>
      </c>
      <c r="U835" s="33" t="str">
        <f t="shared" ref="U835:U898" si="67">IF(F835&lt;6,"Night", IF(F835&lt;12,"Morning", IF(F835&lt;18,"Afternoon","Evening")))</f>
        <v>Afternoon</v>
      </c>
      <c r="V835" s="33" t="str">
        <f t="shared" ref="V835:V898" si="68">IF(J835&lt;0.1,"Freezing (0-10%)",
 IF(J835&lt;0.2,"Very Cold (10-20%)",
 IF(J835&lt;0.3,"Cold (20-30%)",
 IF(J835&lt;0.4,"Mild (30-40%)",
 IF(J835&lt;0.5,"Warm (40-50%)",
 "Hot (50%+)")))))</f>
        <v>Mild (30-40%)</v>
      </c>
      <c r="W835" s="33" t="str">
        <f t="shared" ref="W835:W898" si="69">IF(ABS(P835-AVERAGE($P$2:$P$1001))&gt;2*STDEV($P$2:$P$1001),IF(P835&gt;AVERAGE($P$2:$P$1001),"⬆ Spike","⬇ Drop"),  "Normal")</f>
        <v>Normal</v>
      </c>
    </row>
    <row r="836" spans="1:23" ht="17.25" thickBot="1">
      <c r="A836" s="112">
        <v>844</v>
      </c>
      <c r="B836" s="7">
        <v>40581</v>
      </c>
      <c r="C836" s="6">
        <v>1</v>
      </c>
      <c r="D836" s="6">
        <v>0</v>
      </c>
      <c r="E836" s="6">
        <v>2</v>
      </c>
      <c r="F836" s="6">
        <v>14</v>
      </c>
      <c r="G836" s="9" t="b">
        <v>0</v>
      </c>
      <c r="H836" s="6">
        <v>1</v>
      </c>
      <c r="I836" s="6">
        <v>2</v>
      </c>
      <c r="J836" s="6">
        <v>0.36</v>
      </c>
      <c r="K836" s="6">
        <v>0.36359999999999998</v>
      </c>
      <c r="L836" s="6">
        <v>0.56999999999999995</v>
      </c>
      <c r="M836" s="6">
        <v>8.9599999999999999E-2</v>
      </c>
      <c r="N836" s="6">
        <v>8</v>
      </c>
      <c r="O836" s="6">
        <v>52</v>
      </c>
      <c r="P836" s="6">
        <v>60</v>
      </c>
      <c r="Q836" t="s">
        <v>26</v>
      </c>
      <c r="R836" t="s">
        <v>125</v>
      </c>
      <c r="S836" s="33" t="str">
        <f t="shared" si="65"/>
        <v>Normal</v>
      </c>
      <c r="T836" s="33" t="str">
        <f t="shared" si="66"/>
        <v>Medium</v>
      </c>
      <c r="U836" s="33" t="str">
        <f t="shared" si="67"/>
        <v>Afternoon</v>
      </c>
      <c r="V836" s="33" t="str">
        <f t="shared" si="68"/>
        <v>Mild (30-40%)</v>
      </c>
      <c r="W836" s="33" t="str">
        <f t="shared" si="69"/>
        <v>Normal</v>
      </c>
    </row>
    <row r="837" spans="1:23" ht="17.25" thickBot="1">
      <c r="A837" s="112">
        <v>845</v>
      </c>
      <c r="B837" s="7">
        <v>40581</v>
      </c>
      <c r="C837" s="6">
        <v>1</v>
      </c>
      <c r="D837" s="6">
        <v>0</v>
      </c>
      <c r="E837" s="6">
        <v>2</v>
      </c>
      <c r="F837" s="6">
        <v>15</v>
      </c>
      <c r="G837" s="9" t="b">
        <v>0</v>
      </c>
      <c r="H837" s="6">
        <v>1</v>
      </c>
      <c r="I837" s="6">
        <v>2</v>
      </c>
      <c r="J837" s="6">
        <v>0.38</v>
      </c>
      <c r="K837" s="6">
        <v>0.39389999999999997</v>
      </c>
      <c r="L837" s="6">
        <v>0.54</v>
      </c>
      <c r="M837" s="6">
        <v>8.9599999999999999E-2</v>
      </c>
      <c r="N837" s="6">
        <v>4</v>
      </c>
      <c r="O837" s="6">
        <v>46</v>
      </c>
      <c r="P837" s="6">
        <v>50</v>
      </c>
      <c r="Q837" t="s">
        <v>26</v>
      </c>
      <c r="R837" t="s">
        <v>125</v>
      </c>
      <c r="S837" s="33" t="str">
        <f t="shared" si="65"/>
        <v>Normal</v>
      </c>
      <c r="T837" s="33" t="str">
        <f t="shared" si="66"/>
        <v>Low</v>
      </c>
      <c r="U837" s="33" t="str">
        <f t="shared" si="67"/>
        <v>Afternoon</v>
      </c>
      <c r="V837" s="33" t="str">
        <f t="shared" si="68"/>
        <v>Mild (30-40%)</v>
      </c>
      <c r="W837" s="33" t="str">
        <f t="shared" si="69"/>
        <v>Normal</v>
      </c>
    </row>
    <row r="838" spans="1:23" ht="17.25" thickBot="1">
      <c r="A838" s="112">
        <v>846</v>
      </c>
      <c r="B838" s="7">
        <v>40581</v>
      </c>
      <c r="C838" s="6">
        <v>1</v>
      </c>
      <c r="D838" s="6">
        <v>0</v>
      </c>
      <c r="E838" s="6">
        <v>2</v>
      </c>
      <c r="F838" s="6">
        <v>16</v>
      </c>
      <c r="G838" s="9" t="b">
        <v>0</v>
      </c>
      <c r="H838" s="6">
        <v>1</v>
      </c>
      <c r="I838" s="6">
        <v>2</v>
      </c>
      <c r="J838" s="6">
        <v>0.36</v>
      </c>
      <c r="K838" s="6">
        <v>0.34849999999999998</v>
      </c>
      <c r="L838" s="6">
        <v>0.56999999999999995</v>
      </c>
      <c r="M838" s="6">
        <v>0.1343</v>
      </c>
      <c r="N838" s="6">
        <v>16</v>
      </c>
      <c r="O838" s="6">
        <v>98</v>
      </c>
      <c r="P838" s="6">
        <v>114</v>
      </c>
      <c r="Q838" t="s">
        <v>26</v>
      </c>
      <c r="R838" t="s">
        <v>125</v>
      </c>
      <c r="S838" s="33" t="str">
        <f t="shared" si="65"/>
        <v>Normal</v>
      </c>
      <c r="T838" s="33" t="str">
        <f t="shared" si="66"/>
        <v>Medium</v>
      </c>
      <c r="U838" s="33" t="str">
        <f t="shared" si="67"/>
        <v>Afternoon</v>
      </c>
      <c r="V838" s="33" t="str">
        <f t="shared" si="68"/>
        <v>Mild (30-40%)</v>
      </c>
      <c r="W838" s="33" t="str">
        <f t="shared" si="69"/>
        <v>Normal</v>
      </c>
    </row>
    <row r="839" spans="1:23" ht="17.25" thickBot="1">
      <c r="A839" s="112">
        <v>847</v>
      </c>
      <c r="B839" s="7">
        <v>40581</v>
      </c>
      <c r="C839" s="6">
        <v>1</v>
      </c>
      <c r="D839" s="6">
        <v>0</v>
      </c>
      <c r="E839" s="6">
        <v>2</v>
      </c>
      <c r="F839" s="6">
        <v>17</v>
      </c>
      <c r="G839" s="9" t="b">
        <v>0</v>
      </c>
      <c r="H839" s="6">
        <v>1</v>
      </c>
      <c r="I839" s="6">
        <v>2</v>
      </c>
      <c r="J839" s="6">
        <v>0.32</v>
      </c>
      <c r="K839" s="6">
        <v>0.31819999999999998</v>
      </c>
      <c r="L839" s="6">
        <v>0.7</v>
      </c>
      <c r="M839" s="6">
        <v>0.16420000000000001</v>
      </c>
      <c r="N839" s="6">
        <v>9</v>
      </c>
      <c r="O839" s="6">
        <v>207</v>
      </c>
      <c r="P839" s="6">
        <v>216</v>
      </c>
      <c r="Q839" t="s">
        <v>26</v>
      </c>
      <c r="R839" t="s">
        <v>125</v>
      </c>
      <c r="S839" s="33" t="str">
        <f t="shared" si="65"/>
        <v>Rush Hour</v>
      </c>
      <c r="T839" s="33" t="str">
        <f t="shared" si="66"/>
        <v>High</v>
      </c>
      <c r="U839" s="33" t="str">
        <f t="shared" si="67"/>
        <v>Afternoon</v>
      </c>
      <c r="V839" s="33" t="str">
        <f t="shared" si="68"/>
        <v>Mild (30-40%)</v>
      </c>
      <c r="W839" s="33" t="str">
        <f t="shared" si="69"/>
        <v>⬆ Spike</v>
      </c>
    </row>
    <row r="840" spans="1:23" ht="17.25" thickBot="1">
      <c r="A840" s="112">
        <v>848</v>
      </c>
      <c r="B840" s="7">
        <v>40581</v>
      </c>
      <c r="C840" s="6">
        <v>1</v>
      </c>
      <c r="D840" s="6">
        <v>0</v>
      </c>
      <c r="E840" s="6">
        <v>2</v>
      </c>
      <c r="F840" s="6">
        <v>18</v>
      </c>
      <c r="G840" s="9" t="b">
        <v>0</v>
      </c>
      <c r="H840" s="6">
        <v>1</v>
      </c>
      <c r="I840" s="6">
        <v>2</v>
      </c>
      <c r="J840" s="6">
        <v>0.34</v>
      </c>
      <c r="K840" s="6">
        <v>0.33329999999999999</v>
      </c>
      <c r="L840" s="6">
        <v>0.66</v>
      </c>
      <c r="M840" s="6">
        <v>0.1343</v>
      </c>
      <c r="N840" s="6">
        <v>5</v>
      </c>
      <c r="O840" s="6">
        <v>170</v>
      </c>
      <c r="P840" s="6">
        <v>175</v>
      </c>
      <c r="Q840" t="s">
        <v>26</v>
      </c>
      <c r="R840" t="s">
        <v>125</v>
      </c>
      <c r="S840" s="33" t="str">
        <f t="shared" si="65"/>
        <v>Rush Hour</v>
      </c>
      <c r="T840" s="33" t="str">
        <f t="shared" si="66"/>
        <v>High</v>
      </c>
      <c r="U840" s="33" t="str">
        <f t="shared" si="67"/>
        <v>Evening</v>
      </c>
      <c r="V840" s="33" t="str">
        <f t="shared" si="68"/>
        <v>Mild (30-40%)</v>
      </c>
      <c r="W840" s="33" t="str">
        <f t="shared" si="69"/>
        <v>⬆ Spike</v>
      </c>
    </row>
    <row r="841" spans="1:23" ht="17.25" thickBot="1">
      <c r="A841" s="112">
        <v>849</v>
      </c>
      <c r="B841" s="7">
        <v>40581</v>
      </c>
      <c r="C841" s="6">
        <v>1</v>
      </c>
      <c r="D841" s="6">
        <v>0</v>
      </c>
      <c r="E841" s="6">
        <v>2</v>
      </c>
      <c r="F841" s="6">
        <v>19</v>
      </c>
      <c r="G841" s="9" t="b">
        <v>0</v>
      </c>
      <c r="H841" s="6">
        <v>1</v>
      </c>
      <c r="I841" s="6">
        <v>2</v>
      </c>
      <c r="J841" s="6">
        <v>0.32</v>
      </c>
      <c r="K841" s="6">
        <v>0.34849999999999998</v>
      </c>
      <c r="L841" s="6">
        <v>0.7</v>
      </c>
      <c r="M841" s="6">
        <v>0</v>
      </c>
      <c r="N841" s="6">
        <v>5</v>
      </c>
      <c r="O841" s="6">
        <v>123</v>
      </c>
      <c r="P841" s="6">
        <v>128</v>
      </c>
      <c r="Q841" t="s">
        <v>26</v>
      </c>
      <c r="R841" t="s">
        <v>125</v>
      </c>
      <c r="S841" s="33" t="str">
        <f t="shared" si="65"/>
        <v>Rush Hour</v>
      </c>
      <c r="T841" s="33" t="str">
        <f t="shared" si="66"/>
        <v>Medium</v>
      </c>
      <c r="U841" s="33" t="str">
        <f t="shared" si="67"/>
        <v>Evening</v>
      </c>
      <c r="V841" s="33" t="str">
        <f t="shared" si="68"/>
        <v>Mild (30-40%)</v>
      </c>
      <c r="W841" s="33" t="str">
        <f t="shared" si="69"/>
        <v>Normal</v>
      </c>
    </row>
    <row r="842" spans="1:23" ht="17.25" thickBot="1">
      <c r="A842" s="112">
        <v>850</v>
      </c>
      <c r="B842" s="7">
        <v>40581</v>
      </c>
      <c r="C842" s="6">
        <v>1</v>
      </c>
      <c r="D842" s="6">
        <v>0</v>
      </c>
      <c r="E842" s="6">
        <v>2</v>
      </c>
      <c r="F842" s="6">
        <v>20</v>
      </c>
      <c r="G842" s="9" t="b">
        <v>0</v>
      </c>
      <c r="H842" s="6">
        <v>1</v>
      </c>
      <c r="I842" s="6">
        <v>2</v>
      </c>
      <c r="J842" s="6">
        <v>0.32</v>
      </c>
      <c r="K842" s="6">
        <v>0.33329999999999999</v>
      </c>
      <c r="L842" s="6">
        <v>0.7</v>
      </c>
      <c r="M842" s="6">
        <v>0.1045</v>
      </c>
      <c r="N842" s="6">
        <v>6</v>
      </c>
      <c r="O842" s="6">
        <v>82</v>
      </c>
      <c r="P842" s="6">
        <v>88</v>
      </c>
      <c r="Q842" t="s">
        <v>26</v>
      </c>
      <c r="R842" t="s">
        <v>125</v>
      </c>
      <c r="S842" s="33" t="str">
        <f t="shared" si="65"/>
        <v>Normal</v>
      </c>
      <c r="T842" s="33" t="str">
        <f t="shared" si="66"/>
        <v>Medium</v>
      </c>
      <c r="U842" s="33" t="str">
        <f t="shared" si="67"/>
        <v>Evening</v>
      </c>
      <c r="V842" s="33" t="str">
        <f t="shared" si="68"/>
        <v>Mild (30-40%)</v>
      </c>
      <c r="W842" s="33" t="str">
        <f t="shared" si="69"/>
        <v>Normal</v>
      </c>
    </row>
    <row r="843" spans="1:23" ht="17.25" thickBot="1">
      <c r="A843" s="112">
        <v>851</v>
      </c>
      <c r="B843" s="7">
        <v>40581</v>
      </c>
      <c r="C843" s="6">
        <v>1</v>
      </c>
      <c r="D843" s="6">
        <v>0</v>
      </c>
      <c r="E843" s="6">
        <v>2</v>
      </c>
      <c r="F843" s="6">
        <v>21</v>
      </c>
      <c r="G843" s="9" t="b">
        <v>0</v>
      </c>
      <c r="H843" s="6">
        <v>1</v>
      </c>
      <c r="I843" s="6">
        <v>1</v>
      </c>
      <c r="J843" s="6">
        <v>0.32</v>
      </c>
      <c r="K843" s="6">
        <v>0.34849999999999998</v>
      </c>
      <c r="L843" s="6">
        <v>0.7</v>
      </c>
      <c r="M843" s="6">
        <v>0</v>
      </c>
      <c r="N843" s="6">
        <v>3</v>
      </c>
      <c r="O843" s="6">
        <v>75</v>
      </c>
      <c r="P843" s="6">
        <v>78</v>
      </c>
      <c r="Q843" t="s">
        <v>26</v>
      </c>
      <c r="R843" t="s">
        <v>124</v>
      </c>
      <c r="S843" s="33" t="str">
        <f t="shared" si="65"/>
        <v>Normal</v>
      </c>
      <c r="T843" s="33" t="str">
        <f t="shared" si="66"/>
        <v>Medium</v>
      </c>
      <c r="U843" s="33" t="str">
        <f t="shared" si="67"/>
        <v>Evening</v>
      </c>
      <c r="V843" s="33" t="str">
        <f t="shared" si="68"/>
        <v>Mild (30-40%)</v>
      </c>
      <c r="W843" s="33" t="str">
        <f t="shared" si="69"/>
        <v>Normal</v>
      </c>
    </row>
    <row r="844" spans="1:23" ht="17.25" thickBot="1">
      <c r="A844" s="112">
        <v>852</v>
      </c>
      <c r="B844" s="7">
        <v>40581</v>
      </c>
      <c r="C844" s="6">
        <v>1</v>
      </c>
      <c r="D844" s="6">
        <v>0</v>
      </c>
      <c r="E844" s="6">
        <v>2</v>
      </c>
      <c r="F844" s="6">
        <v>22</v>
      </c>
      <c r="G844" s="9" t="b">
        <v>0</v>
      </c>
      <c r="H844" s="6">
        <v>1</v>
      </c>
      <c r="I844" s="6">
        <v>1</v>
      </c>
      <c r="J844" s="6">
        <v>0.28000000000000003</v>
      </c>
      <c r="K844" s="6">
        <v>0.30299999999999999</v>
      </c>
      <c r="L844" s="6">
        <v>0.81</v>
      </c>
      <c r="M844" s="6">
        <v>8.9599999999999999E-2</v>
      </c>
      <c r="N844" s="6">
        <v>3</v>
      </c>
      <c r="O844" s="6">
        <v>34</v>
      </c>
      <c r="P844" s="6">
        <v>37</v>
      </c>
      <c r="Q844" t="s">
        <v>26</v>
      </c>
      <c r="R844" t="s">
        <v>124</v>
      </c>
      <c r="S844" s="33" t="str">
        <f t="shared" si="65"/>
        <v>Normal</v>
      </c>
      <c r="T844" s="33" t="str">
        <f t="shared" si="66"/>
        <v>Low</v>
      </c>
      <c r="U844" s="33" t="str">
        <f t="shared" si="67"/>
        <v>Evening</v>
      </c>
      <c r="V844" s="33" t="str">
        <f t="shared" si="68"/>
        <v>Cold (20-30%)</v>
      </c>
      <c r="W844" s="33" t="str">
        <f t="shared" si="69"/>
        <v>Normal</v>
      </c>
    </row>
    <row r="845" spans="1:23" ht="17.25" thickBot="1">
      <c r="A845" s="112">
        <v>853</v>
      </c>
      <c r="B845" s="7">
        <v>40581</v>
      </c>
      <c r="C845" s="6">
        <v>1</v>
      </c>
      <c r="D845" s="6">
        <v>0</v>
      </c>
      <c r="E845" s="6">
        <v>2</v>
      </c>
      <c r="F845" s="6">
        <v>23</v>
      </c>
      <c r="G845" s="9" t="b">
        <v>0</v>
      </c>
      <c r="H845" s="6">
        <v>1</v>
      </c>
      <c r="I845" s="6">
        <v>2</v>
      </c>
      <c r="J845" s="6">
        <v>0.3</v>
      </c>
      <c r="K845" s="6">
        <v>0.33329999999999999</v>
      </c>
      <c r="L845" s="6">
        <v>0.81</v>
      </c>
      <c r="M845" s="6">
        <v>0</v>
      </c>
      <c r="N845" s="6">
        <v>6</v>
      </c>
      <c r="O845" s="6">
        <v>19</v>
      </c>
      <c r="P845" s="6">
        <v>25</v>
      </c>
      <c r="Q845" t="s">
        <v>26</v>
      </c>
      <c r="R845" t="s">
        <v>125</v>
      </c>
      <c r="S845" s="33" t="str">
        <f t="shared" si="65"/>
        <v>Normal</v>
      </c>
      <c r="T845" s="33" t="str">
        <f t="shared" si="66"/>
        <v>Low</v>
      </c>
      <c r="U845" s="33" t="str">
        <f t="shared" si="67"/>
        <v>Evening</v>
      </c>
      <c r="V845" s="33" t="str">
        <f t="shared" si="68"/>
        <v>Mild (30-40%)</v>
      </c>
      <c r="W845" s="33" t="str">
        <f t="shared" si="69"/>
        <v>Normal</v>
      </c>
    </row>
    <row r="846" spans="1:23" ht="17.25" thickBot="1">
      <c r="A846" s="112">
        <v>854</v>
      </c>
      <c r="B846" s="7">
        <v>40582</v>
      </c>
      <c r="C846" s="6">
        <v>1</v>
      </c>
      <c r="D846" s="6">
        <v>0</v>
      </c>
      <c r="E846" s="6">
        <v>2</v>
      </c>
      <c r="F846" s="6">
        <v>0</v>
      </c>
      <c r="G846" s="9" t="b">
        <v>0</v>
      </c>
      <c r="H846" s="6">
        <v>2</v>
      </c>
      <c r="I846" s="6">
        <v>2</v>
      </c>
      <c r="J846" s="6">
        <v>0.28000000000000003</v>
      </c>
      <c r="K846" s="6">
        <v>0.31819999999999998</v>
      </c>
      <c r="L846" s="6">
        <v>0.87</v>
      </c>
      <c r="M846" s="6">
        <v>0</v>
      </c>
      <c r="N846" s="6">
        <v>4</v>
      </c>
      <c r="O846" s="6">
        <v>6</v>
      </c>
      <c r="P846" s="6">
        <v>10</v>
      </c>
      <c r="Q846" t="s">
        <v>27</v>
      </c>
      <c r="R846" t="s">
        <v>125</v>
      </c>
      <c r="S846" s="33" t="str">
        <f t="shared" si="65"/>
        <v>Normal</v>
      </c>
      <c r="T846" s="33" t="str">
        <f t="shared" si="66"/>
        <v>Low</v>
      </c>
      <c r="U846" s="33" t="str">
        <f t="shared" si="67"/>
        <v>Night</v>
      </c>
      <c r="V846" s="33" t="str">
        <f t="shared" si="68"/>
        <v>Cold (20-30%)</v>
      </c>
      <c r="W846" s="33" t="str">
        <f t="shared" si="69"/>
        <v>Normal</v>
      </c>
    </row>
    <row r="847" spans="1:23" ht="17.25" thickBot="1">
      <c r="A847" s="112">
        <v>855</v>
      </c>
      <c r="B847" s="7">
        <v>40582</v>
      </c>
      <c r="C847" s="6">
        <v>1</v>
      </c>
      <c r="D847" s="6">
        <v>0</v>
      </c>
      <c r="E847" s="6">
        <v>2</v>
      </c>
      <c r="F847" s="6">
        <v>1</v>
      </c>
      <c r="G847" s="9" t="b">
        <v>0</v>
      </c>
      <c r="H847" s="6">
        <v>2</v>
      </c>
      <c r="I847" s="6">
        <v>2</v>
      </c>
      <c r="J847" s="6">
        <v>0.28000000000000003</v>
      </c>
      <c r="K847" s="6">
        <v>0.31819999999999998</v>
      </c>
      <c r="L847" s="6">
        <v>0.87</v>
      </c>
      <c r="M847" s="6">
        <v>0</v>
      </c>
      <c r="N847" s="6">
        <v>0</v>
      </c>
      <c r="O847" s="6">
        <v>4</v>
      </c>
      <c r="P847" s="6">
        <v>4</v>
      </c>
      <c r="Q847" t="s">
        <v>27</v>
      </c>
      <c r="R847" t="s">
        <v>125</v>
      </c>
      <c r="S847" s="33" t="str">
        <f t="shared" si="65"/>
        <v>Normal</v>
      </c>
      <c r="T847" s="33" t="str">
        <f t="shared" si="66"/>
        <v>Low</v>
      </c>
      <c r="U847" s="33" t="str">
        <f t="shared" si="67"/>
        <v>Night</v>
      </c>
      <c r="V847" s="33" t="str">
        <f t="shared" si="68"/>
        <v>Cold (20-30%)</v>
      </c>
      <c r="W847" s="33" t="str">
        <f t="shared" si="69"/>
        <v>Normal</v>
      </c>
    </row>
    <row r="848" spans="1:23" ht="17.25" thickBot="1">
      <c r="A848" s="112">
        <v>856</v>
      </c>
      <c r="B848" s="7">
        <v>40582</v>
      </c>
      <c r="C848" s="6">
        <v>1</v>
      </c>
      <c r="D848" s="6">
        <v>0</v>
      </c>
      <c r="E848" s="6">
        <v>2</v>
      </c>
      <c r="F848" s="6">
        <v>2</v>
      </c>
      <c r="G848" s="9" t="b">
        <v>0</v>
      </c>
      <c r="H848" s="6">
        <v>2</v>
      </c>
      <c r="I848" s="6">
        <v>2</v>
      </c>
      <c r="J848" s="6">
        <v>0.26</v>
      </c>
      <c r="K848" s="6">
        <v>0.2727</v>
      </c>
      <c r="L848" s="6">
        <v>0.93</v>
      </c>
      <c r="M848" s="6">
        <v>0.1045</v>
      </c>
      <c r="N848" s="6">
        <v>1</v>
      </c>
      <c r="O848" s="6">
        <v>1</v>
      </c>
      <c r="P848" s="6">
        <v>2</v>
      </c>
      <c r="Q848" t="s">
        <v>27</v>
      </c>
      <c r="R848" t="s">
        <v>125</v>
      </c>
      <c r="S848" s="33" t="str">
        <f t="shared" si="65"/>
        <v>Normal</v>
      </c>
      <c r="T848" s="33" t="str">
        <f t="shared" si="66"/>
        <v>Low</v>
      </c>
      <c r="U848" s="33" t="str">
        <f t="shared" si="67"/>
        <v>Night</v>
      </c>
      <c r="V848" s="33" t="str">
        <f t="shared" si="68"/>
        <v>Cold (20-30%)</v>
      </c>
      <c r="W848" s="33" t="str">
        <f t="shared" si="69"/>
        <v>Normal</v>
      </c>
    </row>
    <row r="849" spans="1:23" ht="17.25" thickBot="1">
      <c r="A849" s="112">
        <v>857</v>
      </c>
      <c r="B849" s="7">
        <v>40582</v>
      </c>
      <c r="C849" s="6">
        <v>1</v>
      </c>
      <c r="D849" s="6">
        <v>0</v>
      </c>
      <c r="E849" s="6">
        <v>2</v>
      </c>
      <c r="F849" s="6">
        <v>3</v>
      </c>
      <c r="G849" s="9" t="b">
        <v>0</v>
      </c>
      <c r="H849" s="6">
        <v>2</v>
      </c>
      <c r="I849" s="6">
        <v>3</v>
      </c>
      <c r="J849" s="6">
        <v>0.28000000000000003</v>
      </c>
      <c r="K849" s="6">
        <v>0.2727</v>
      </c>
      <c r="L849" s="6">
        <v>0.93</v>
      </c>
      <c r="M849" s="6">
        <v>0.16420000000000001</v>
      </c>
      <c r="N849" s="6">
        <v>0</v>
      </c>
      <c r="O849" s="6">
        <v>1</v>
      </c>
      <c r="P849" s="6">
        <v>1</v>
      </c>
      <c r="Q849" t="s">
        <v>27</v>
      </c>
      <c r="R849" t="s">
        <v>24</v>
      </c>
      <c r="S849" s="33" t="str">
        <f t="shared" si="65"/>
        <v>Normal</v>
      </c>
      <c r="T849" s="33" t="str">
        <f t="shared" si="66"/>
        <v>Low</v>
      </c>
      <c r="U849" s="33" t="str">
        <f t="shared" si="67"/>
        <v>Night</v>
      </c>
      <c r="V849" s="33" t="str">
        <f t="shared" si="68"/>
        <v>Cold (20-30%)</v>
      </c>
      <c r="W849" s="33" t="str">
        <f t="shared" si="69"/>
        <v>Normal</v>
      </c>
    </row>
    <row r="850" spans="1:23" ht="17.25" thickBot="1">
      <c r="A850" s="112">
        <v>858</v>
      </c>
      <c r="B850" s="7">
        <v>40582</v>
      </c>
      <c r="C850" s="6">
        <v>1</v>
      </c>
      <c r="D850" s="6">
        <v>0</v>
      </c>
      <c r="E850" s="6">
        <v>2</v>
      </c>
      <c r="F850" s="6">
        <v>4</v>
      </c>
      <c r="G850" s="9" t="b">
        <v>0</v>
      </c>
      <c r="H850" s="6">
        <v>2</v>
      </c>
      <c r="I850" s="6">
        <v>1</v>
      </c>
      <c r="J850" s="6">
        <v>0.26</v>
      </c>
      <c r="K850" s="6">
        <v>0.2576</v>
      </c>
      <c r="L850" s="6">
        <v>0.93</v>
      </c>
      <c r="M850" s="6">
        <v>0.16420000000000001</v>
      </c>
      <c r="N850" s="6">
        <v>0</v>
      </c>
      <c r="O850" s="6">
        <v>3</v>
      </c>
      <c r="P850" s="6">
        <v>3</v>
      </c>
      <c r="Q850" t="s">
        <v>27</v>
      </c>
      <c r="R850" t="s">
        <v>124</v>
      </c>
      <c r="S850" s="33" t="str">
        <f t="shared" si="65"/>
        <v>Normal</v>
      </c>
      <c r="T850" s="33" t="str">
        <f t="shared" si="66"/>
        <v>Low</v>
      </c>
      <c r="U850" s="33" t="str">
        <f t="shared" si="67"/>
        <v>Night</v>
      </c>
      <c r="V850" s="33" t="str">
        <f t="shared" si="68"/>
        <v>Cold (20-30%)</v>
      </c>
      <c r="W850" s="33" t="str">
        <f t="shared" si="69"/>
        <v>Normal</v>
      </c>
    </row>
    <row r="851" spans="1:23" ht="17.25" thickBot="1">
      <c r="A851" s="112">
        <v>859</v>
      </c>
      <c r="B851" s="7">
        <v>40582</v>
      </c>
      <c r="C851" s="6">
        <v>1</v>
      </c>
      <c r="D851" s="6">
        <v>0</v>
      </c>
      <c r="E851" s="6">
        <v>2</v>
      </c>
      <c r="F851" s="6">
        <v>5</v>
      </c>
      <c r="G851" s="9" t="b">
        <v>0</v>
      </c>
      <c r="H851" s="6">
        <v>2</v>
      </c>
      <c r="I851" s="6">
        <v>1</v>
      </c>
      <c r="J851" s="6">
        <v>0.26</v>
      </c>
      <c r="K851" s="6">
        <v>0.2273</v>
      </c>
      <c r="L851" s="6">
        <v>0.81</v>
      </c>
      <c r="M851" s="6">
        <v>0.32840000000000003</v>
      </c>
      <c r="N851" s="6">
        <v>0</v>
      </c>
      <c r="O851" s="6">
        <v>2</v>
      </c>
      <c r="P851" s="6">
        <v>2</v>
      </c>
      <c r="Q851" t="s">
        <v>27</v>
      </c>
      <c r="R851" t="s">
        <v>124</v>
      </c>
      <c r="S851" s="33" t="str">
        <f t="shared" si="65"/>
        <v>Normal</v>
      </c>
      <c r="T851" s="33" t="str">
        <f t="shared" si="66"/>
        <v>Low</v>
      </c>
      <c r="U851" s="33" t="str">
        <f t="shared" si="67"/>
        <v>Night</v>
      </c>
      <c r="V851" s="33" t="str">
        <f t="shared" si="68"/>
        <v>Cold (20-30%)</v>
      </c>
      <c r="W851" s="33" t="str">
        <f t="shared" si="69"/>
        <v>Normal</v>
      </c>
    </row>
    <row r="852" spans="1:23" ht="17.25" thickBot="1">
      <c r="A852" s="112">
        <v>860</v>
      </c>
      <c r="B852" s="7">
        <v>40582</v>
      </c>
      <c r="C852" s="6">
        <v>1</v>
      </c>
      <c r="D852" s="6">
        <v>0</v>
      </c>
      <c r="E852" s="6">
        <v>2</v>
      </c>
      <c r="F852" s="6">
        <v>6</v>
      </c>
      <c r="G852" s="9" t="b">
        <v>0</v>
      </c>
      <c r="H852" s="6">
        <v>2</v>
      </c>
      <c r="I852" s="6">
        <v>1</v>
      </c>
      <c r="J852" s="6">
        <v>0.26</v>
      </c>
      <c r="K852" s="6">
        <v>0.2273</v>
      </c>
      <c r="L852" s="6">
        <v>0.7</v>
      </c>
      <c r="M852" s="6">
        <v>0.32840000000000003</v>
      </c>
      <c r="N852" s="6">
        <v>0</v>
      </c>
      <c r="O852" s="6">
        <v>39</v>
      </c>
      <c r="P852" s="6">
        <v>39</v>
      </c>
      <c r="Q852" t="s">
        <v>27</v>
      </c>
      <c r="R852" t="s">
        <v>124</v>
      </c>
      <c r="S852" s="33" t="str">
        <f t="shared" si="65"/>
        <v>Normal</v>
      </c>
      <c r="T852" s="33" t="str">
        <f t="shared" si="66"/>
        <v>Low</v>
      </c>
      <c r="U852" s="33" t="str">
        <f t="shared" si="67"/>
        <v>Morning</v>
      </c>
      <c r="V852" s="33" t="str">
        <f t="shared" si="68"/>
        <v>Cold (20-30%)</v>
      </c>
      <c r="W852" s="33" t="str">
        <f t="shared" si="69"/>
        <v>Normal</v>
      </c>
    </row>
    <row r="853" spans="1:23" ht="17.25" thickBot="1">
      <c r="A853" s="112">
        <v>861</v>
      </c>
      <c r="B853" s="7">
        <v>40582</v>
      </c>
      <c r="C853" s="6">
        <v>1</v>
      </c>
      <c r="D853" s="6">
        <v>0</v>
      </c>
      <c r="E853" s="6">
        <v>2</v>
      </c>
      <c r="F853" s="6">
        <v>7</v>
      </c>
      <c r="G853" s="9" t="b">
        <v>0</v>
      </c>
      <c r="H853" s="6">
        <v>2</v>
      </c>
      <c r="I853" s="6">
        <v>1</v>
      </c>
      <c r="J853" s="6">
        <v>0.24</v>
      </c>
      <c r="K853" s="6">
        <v>0.19700000000000001</v>
      </c>
      <c r="L853" s="6">
        <v>0.65</v>
      </c>
      <c r="M853" s="6">
        <v>0.41789999999999999</v>
      </c>
      <c r="N853" s="6">
        <v>3</v>
      </c>
      <c r="O853" s="6">
        <v>97</v>
      </c>
      <c r="P853" s="6">
        <v>100</v>
      </c>
      <c r="Q853" t="s">
        <v>27</v>
      </c>
      <c r="R853" t="s">
        <v>124</v>
      </c>
      <c r="S853" s="33" t="str">
        <f t="shared" si="65"/>
        <v>Rush Hour</v>
      </c>
      <c r="T853" s="33" t="str">
        <f t="shared" si="66"/>
        <v>Medium</v>
      </c>
      <c r="U853" s="33" t="str">
        <f t="shared" si="67"/>
        <v>Morning</v>
      </c>
      <c r="V853" s="33" t="str">
        <f t="shared" si="68"/>
        <v>Cold (20-30%)</v>
      </c>
      <c r="W853" s="33" t="str">
        <f t="shared" si="69"/>
        <v>Normal</v>
      </c>
    </row>
    <row r="854" spans="1:23" ht="17.25" thickBot="1">
      <c r="A854" s="112">
        <v>862</v>
      </c>
      <c r="B854" s="7">
        <v>40582</v>
      </c>
      <c r="C854" s="6">
        <v>1</v>
      </c>
      <c r="D854" s="6">
        <v>0</v>
      </c>
      <c r="E854" s="6">
        <v>2</v>
      </c>
      <c r="F854" s="6">
        <v>8</v>
      </c>
      <c r="G854" s="9" t="b">
        <v>0</v>
      </c>
      <c r="H854" s="6">
        <v>2</v>
      </c>
      <c r="I854" s="6">
        <v>1</v>
      </c>
      <c r="J854" s="6">
        <v>0.24</v>
      </c>
      <c r="K854" s="6">
        <v>0.19700000000000001</v>
      </c>
      <c r="L854" s="6">
        <v>0.56000000000000005</v>
      </c>
      <c r="M854" s="6">
        <v>0.49249999999999999</v>
      </c>
      <c r="N854" s="6">
        <v>7</v>
      </c>
      <c r="O854" s="6">
        <v>236</v>
      </c>
      <c r="P854" s="6">
        <v>243</v>
      </c>
      <c r="Q854" t="s">
        <v>27</v>
      </c>
      <c r="R854" t="s">
        <v>124</v>
      </c>
      <c r="S854" s="33" t="str">
        <f t="shared" si="65"/>
        <v>Rush Hour</v>
      </c>
      <c r="T854" s="33" t="str">
        <f t="shared" si="66"/>
        <v>High</v>
      </c>
      <c r="U854" s="33" t="str">
        <f t="shared" si="67"/>
        <v>Morning</v>
      </c>
      <c r="V854" s="33" t="str">
        <f t="shared" si="68"/>
        <v>Cold (20-30%)</v>
      </c>
      <c r="W854" s="33" t="str">
        <f t="shared" si="69"/>
        <v>⬆ Spike</v>
      </c>
    </row>
    <row r="855" spans="1:23" ht="17.25" thickBot="1">
      <c r="A855" s="112">
        <v>863</v>
      </c>
      <c r="B855" s="7">
        <v>40582</v>
      </c>
      <c r="C855" s="6">
        <v>1</v>
      </c>
      <c r="D855" s="6">
        <v>0</v>
      </c>
      <c r="E855" s="6">
        <v>2</v>
      </c>
      <c r="F855" s="6">
        <v>9</v>
      </c>
      <c r="G855" s="9" t="b">
        <v>0</v>
      </c>
      <c r="H855" s="6">
        <v>2</v>
      </c>
      <c r="I855" s="6">
        <v>1</v>
      </c>
      <c r="J855" s="6">
        <v>0.24</v>
      </c>
      <c r="K855" s="6">
        <v>0.19700000000000001</v>
      </c>
      <c r="L855" s="6">
        <v>0.52</v>
      </c>
      <c r="M855" s="6">
        <v>0.49249999999999999</v>
      </c>
      <c r="N855" s="6">
        <v>7</v>
      </c>
      <c r="O855" s="6">
        <v>128</v>
      </c>
      <c r="P855" s="6">
        <v>135</v>
      </c>
      <c r="Q855" t="s">
        <v>27</v>
      </c>
      <c r="R855" t="s">
        <v>124</v>
      </c>
      <c r="S855" s="33" t="str">
        <f t="shared" si="65"/>
        <v>Rush Hour</v>
      </c>
      <c r="T855" s="33" t="str">
        <f t="shared" si="66"/>
        <v>Medium</v>
      </c>
      <c r="U855" s="33" t="str">
        <f t="shared" si="67"/>
        <v>Morning</v>
      </c>
      <c r="V855" s="33" t="str">
        <f t="shared" si="68"/>
        <v>Cold (20-30%)</v>
      </c>
      <c r="W855" s="33" t="str">
        <f t="shared" si="69"/>
        <v>Normal</v>
      </c>
    </row>
    <row r="856" spans="1:23" ht="17.25" thickBot="1">
      <c r="A856" s="112">
        <v>864</v>
      </c>
      <c r="B856" s="7">
        <v>40582</v>
      </c>
      <c r="C856" s="6">
        <v>1</v>
      </c>
      <c r="D856" s="6">
        <v>0</v>
      </c>
      <c r="E856" s="6">
        <v>2</v>
      </c>
      <c r="F856" s="6">
        <v>10</v>
      </c>
      <c r="G856" s="9" t="b">
        <v>0</v>
      </c>
      <c r="H856" s="6">
        <v>2</v>
      </c>
      <c r="I856" s="6">
        <v>1</v>
      </c>
      <c r="J856" s="6">
        <v>0.22</v>
      </c>
      <c r="K856" s="6">
        <v>0.18179999999999999</v>
      </c>
      <c r="L856" s="6">
        <v>0.47</v>
      </c>
      <c r="M856" s="6">
        <v>0.55220000000000002</v>
      </c>
      <c r="N856" s="6">
        <v>4</v>
      </c>
      <c r="O856" s="6">
        <v>44</v>
      </c>
      <c r="P856" s="6">
        <v>48</v>
      </c>
      <c r="Q856" t="s">
        <v>27</v>
      </c>
      <c r="R856" t="s">
        <v>124</v>
      </c>
      <c r="S856" s="33" t="str">
        <f t="shared" si="65"/>
        <v>Normal</v>
      </c>
      <c r="T856" s="33" t="str">
        <f t="shared" si="66"/>
        <v>Low</v>
      </c>
      <c r="U856" s="33" t="str">
        <f t="shared" si="67"/>
        <v>Morning</v>
      </c>
      <c r="V856" s="33" t="str">
        <f t="shared" si="68"/>
        <v>Cold (20-30%)</v>
      </c>
      <c r="W856" s="33" t="str">
        <f t="shared" si="69"/>
        <v>Normal</v>
      </c>
    </row>
    <row r="857" spans="1:23" ht="17.25" thickBot="1">
      <c r="A857" s="112">
        <v>865</v>
      </c>
      <c r="B857" s="7">
        <v>40582</v>
      </c>
      <c r="C857" s="6">
        <v>1</v>
      </c>
      <c r="D857" s="6">
        <v>0</v>
      </c>
      <c r="E857" s="6">
        <v>2</v>
      </c>
      <c r="F857" s="6">
        <v>11</v>
      </c>
      <c r="G857" s="9" t="b">
        <v>0</v>
      </c>
      <c r="H857" s="6">
        <v>2</v>
      </c>
      <c r="I857" s="6">
        <v>1</v>
      </c>
      <c r="J857" s="6">
        <v>0.22</v>
      </c>
      <c r="K857" s="6">
        <v>0.18179999999999999</v>
      </c>
      <c r="L857" s="6">
        <v>0.47</v>
      </c>
      <c r="M857" s="6">
        <v>0.4627</v>
      </c>
      <c r="N857" s="6">
        <v>1</v>
      </c>
      <c r="O857" s="6">
        <v>49</v>
      </c>
      <c r="P857" s="6">
        <v>50</v>
      </c>
      <c r="Q857" t="s">
        <v>27</v>
      </c>
      <c r="R857" t="s">
        <v>124</v>
      </c>
      <c r="S857" s="33" t="str">
        <f t="shared" si="65"/>
        <v>Normal</v>
      </c>
      <c r="T857" s="33" t="str">
        <f t="shared" si="66"/>
        <v>Low</v>
      </c>
      <c r="U857" s="33" t="str">
        <f t="shared" si="67"/>
        <v>Morning</v>
      </c>
      <c r="V857" s="33" t="str">
        <f t="shared" si="68"/>
        <v>Cold (20-30%)</v>
      </c>
      <c r="W857" s="33" t="str">
        <f t="shared" si="69"/>
        <v>Normal</v>
      </c>
    </row>
    <row r="858" spans="1:23" ht="17.25" thickBot="1">
      <c r="A858" s="112">
        <v>866</v>
      </c>
      <c r="B858" s="7">
        <v>40582</v>
      </c>
      <c r="C858" s="6">
        <v>1</v>
      </c>
      <c r="D858" s="6">
        <v>0</v>
      </c>
      <c r="E858" s="6">
        <v>2</v>
      </c>
      <c r="F858" s="6">
        <v>12</v>
      </c>
      <c r="G858" s="9" t="b">
        <v>0</v>
      </c>
      <c r="H858" s="6">
        <v>2</v>
      </c>
      <c r="I858" s="6">
        <v>1</v>
      </c>
      <c r="J858" s="6">
        <v>0.24</v>
      </c>
      <c r="K858" s="6">
        <v>0.19700000000000001</v>
      </c>
      <c r="L858" s="6">
        <v>0.38</v>
      </c>
      <c r="M858" s="6">
        <v>0.49249999999999999</v>
      </c>
      <c r="N858" s="6">
        <v>2</v>
      </c>
      <c r="O858" s="6">
        <v>63</v>
      </c>
      <c r="P858" s="6">
        <v>65</v>
      </c>
      <c r="Q858" t="s">
        <v>27</v>
      </c>
      <c r="R858" t="s">
        <v>124</v>
      </c>
      <c r="S858" s="33" t="str">
        <f t="shared" si="65"/>
        <v>Normal</v>
      </c>
      <c r="T858" s="33" t="str">
        <f t="shared" si="66"/>
        <v>Medium</v>
      </c>
      <c r="U858" s="33" t="str">
        <f t="shared" si="67"/>
        <v>Afternoon</v>
      </c>
      <c r="V858" s="33" t="str">
        <f t="shared" si="68"/>
        <v>Cold (20-30%)</v>
      </c>
      <c r="W858" s="33" t="str">
        <f t="shared" si="69"/>
        <v>Normal</v>
      </c>
    </row>
    <row r="859" spans="1:23" ht="17.25" thickBot="1">
      <c r="A859" s="112">
        <v>867</v>
      </c>
      <c r="B859" s="7">
        <v>40582</v>
      </c>
      <c r="C859" s="6">
        <v>1</v>
      </c>
      <c r="D859" s="6">
        <v>0</v>
      </c>
      <c r="E859" s="6">
        <v>2</v>
      </c>
      <c r="F859" s="6">
        <v>13</v>
      </c>
      <c r="G859" s="9" t="b">
        <v>0</v>
      </c>
      <c r="H859" s="6">
        <v>2</v>
      </c>
      <c r="I859" s="6">
        <v>2</v>
      </c>
      <c r="J859" s="6">
        <v>0.24</v>
      </c>
      <c r="K859" s="6">
        <v>0.19700000000000001</v>
      </c>
      <c r="L859" s="6">
        <v>0.32</v>
      </c>
      <c r="M859" s="6">
        <v>0.44779999999999998</v>
      </c>
      <c r="N859" s="6">
        <v>2</v>
      </c>
      <c r="O859" s="6">
        <v>48</v>
      </c>
      <c r="P859" s="6">
        <v>50</v>
      </c>
      <c r="Q859" t="s">
        <v>27</v>
      </c>
      <c r="R859" t="s">
        <v>125</v>
      </c>
      <c r="S859" s="33" t="str">
        <f t="shared" si="65"/>
        <v>Normal</v>
      </c>
      <c r="T859" s="33" t="str">
        <f t="shared" si="66"/>
        <v>Low</v>
      </c>
      <c r="U859" s="33" t="str">
        <f t="shared" si="67"/>
        <v>Afternoon</v>
      </c>
      <c r="V859" s="33" t="str">
        <f t="shared" si="68"/>
        <v>Cold (20-30%)</v>
      </c>
      <c r="W859" s="33" t="str">
        <f t="shared" si="69"/>
        <v>Normal</v>
      </c>
    </row>
    <row r="860" spans="1:23" ht="17.25" thickBot="1">
      <c r="A860" s="112">
        <v>868</v>
      </c>
      <c r="B860" s="7">
        <v>40582</v>
      </c>
      <c r="C860" s="6">
        <v>1</v>
      </c>
      <c r="D860" s="6">
        <v>0</v>
      </c>
      <c r="E860" s="6">
        <v>2</v>
      </c>
      <c r="F860" s="6">
        <v>14</v>
      </c>
      <c r="G860" s="9" t="b">
        <v>0</v>
      </c>
      <c r="H860" s="6">
        <v>2</v>
      </c>
      <c r="I860" s="6">
        <v>1</v>
      </c>
      <c r="J860" s="6">
        <v>0.22</v>
      </c>
      <c r="K860" s="6">
        <v>0.19700000000000001</v>
      </c>
      <c r="L860" s="6">
        <v>0.37</v>
      </c>
      <c r="M860" s="6">
        <v>0.41789999999999999</v>
      </c>
      <c r="N860" s="6">
        <v>3</v>
      </c>
      <c r="O860" s="6">
        <v>61</v>
      </c>
      <c r="P860" s="6">
        <v>64</v>
      </c>
      <c r="Q860" t="s">
        <v>27</v>
      </c>
      <c r="R860" t="s">
        <v>124</v>
      </c>
      <c r="S860" s="33" t="str">
        <f t="shared" si="65"/>
        <v>Normal</v>
      </c>
      <c r="T860" s="33" t="str">
        <f t="shared" si="66"/>
        <v>Medium</v>
      </c>
      <c r="U860" s="33" t="str">
        <f t="shared" si="67"/>
        <v>Afternoon</v>
      </c>
      <c r="V860" s="33" t="str">
        <f t="shared" si="68"/>
        <v>Cold (20-30%)</v>
      </c>
      <c r="W860" s="33" t="str">
        <f t="shared" si="69"/>
        <v>Normal</v>
      </c>
    </row>
    <row r="861" spans="1:23" ht="17.25" thickBot="1">
      <c r="A861" s="112">
        <v>869</v>
      </c>
      <c r="B861" s="7">
        <v>40582</v>
      </c>
      <c r="C861" s="6">
        <v>1</v>
      </c>
      <c r="D861" s="6">
        <v>0</v>
      </c>
      <c r="E861" s="6">
        <v>2</v>
      </c>
      <c r="F861" s="6">
        <v>15</v>
      </c>
      <c r="G861" s="9" t="b">
        <v>0</v>
      </c>
      <c r="H861" s="6">
        <v>2</v>
      </c>
      <c r="I861" s="6">
        <v>1</v>
      </c>
      <c r="J861" s="6">
        <v>0.22</v>
      </c>
      <c r="K861" s="6">
        <v>0.19700000000000001</v>
      </c>
      <c r="L861" s="6">
        <v>0.35</v>
      </c>
      <c r="M861" s="6">
        <v>0.3881</v>
      </c>
      <c r="N861" s="6">
        <v>6</v>
      </c>
      <c r="O861" s="6">
        <v>45</v>
      </c>
      <c r="P861" s="6">
        <v>51</v>
      </c>
      <c r="Q861" t="s">
        <v>27</v>
      </c>
      <c r="R861" t="s">
        <v>124</v>
      </c>
      <c r="S861" s="33" t="str">
        <f t="shared" si="65"/>
        <v>Normal</v>
      </c>
      <c r="T861" s="33" t="str">
        <f t="shared" si="66"/>
        <v>Medium</v>
      </c>
      <c r="U861" s="33" t="str">
        <f t="shared" si="67"/>
        <v>Afternoon</v>
      </c>
      <c r="V861" s="33" t="str">
        <f t="shared" si="68"/>
        <v>Cold (20-30%)</v>
      </c>
      <c r="W861" s="33" t="str">
        <f t="shared" si="69"/>
        <v>Normal</v>
      </c>
    </row>
    <row r="862" spans="1:23" ht="17.25" thickBot="1">
      <c r="A862" s="112">
        <v>870</v>
      </c>
      <c r="B862" s="7">
        <v>40582</v>
      </c>
      <c r="C862" s="6">
        <v>1</v>
      </c>
      <c r="D862" s="6">
        <v>0</v>
      </c>
      <c r="E862" s="6">
        <v>2</v>
      </c>
      <c r="F862" s="6">
        <v>16</v>
      </c>
      <c r="G862" s="9" t="b">
        <v>0</v>
      </c>
      <c r="H862" s="6">
        <v>2</v>
      </c>
      <c r="I862" s="6">
        <v>1</v>
      </c>
      <c r="J862" s="6">
        <v>0.22</v>
      </c>
      <c r="K862" s="6">
        <v>0.18179999999999999</v>
      </c>
      <c r="L862" s="6">
        <v>0.35</v>
      </c>
      <c r="M862" s="6">
        <v>0.52239999999999998</v>
      </c>
      <c r="N862" s="6">
        <v>4</v>
      </c>
      <c r="O862" s="6">
        <v>79</v>
      </c>
      <c r="P862" s="6">
        <v>83</v>
      </c>
      <c r="Q862" t="s">
        <v>27</v>
      </c>
      <c r="R862" t="s">
        <v>124</v>
      </c>
      <c r="S862" s="33" t="str">
        <f t="shared" si="65"/>
        <v>Normal</v>
      </c>
      <c r="T862" s="33" t="str">
        <f t="shared" si="66"/>
        <v>Medium</v>
      </c>
      <c r="U862" s="33" t="str">
        <f t="shared" si="67"/>
        <v>Afternoon</v>
      </c>
      <c r="V862" s="33" t="str">
        <f t="shared" si="68"/>
        <v>Cold (20-30%)</v>
      </c>
      <c r="W862" s="33" t="str">
        <f t="shared" si="69"/>
        <v>Normal</v>
      </c>
    </row>
    <row r="863" spans="1:23" ht="17.25" thickBot="1">
      <c r="A863" s="112">
        <v>871</v>
      </c>
      <c r="B863" s="7">
        <v>40582</v>
      </c>
      <c r="C863" s="6">
        <v>1</v>
      </c>
      <c r="D863" s="6">
        <v>0</v>
      </c>
      <c r="E863" s="6">
        <v>2</v>
      </c>
      <c r="F863" s="6">
        <v>17</v>
      </c>
      <c r="G863" s="9" t="b">
        <v>0</v>
      </c>
      <c r="H863" s="6">
        <v>2</v>
      </c>
      <c r="I863" s="6">
        <v>1</v>
      </c>
      <c r="J863" s="6">
        <v>0.22</v>
      </c>
      <c r="K863" s="6">
        <v>0.18179999999999999</v>
      </c>
      <c r="L863" s="6">
        <v>0.32</v>
      </c>
      <c r="M863" s="6">
        <v>0.58209999999999995</v>
      </c>
      <c r="N863" s="6">
        <v>4</v>
      </c>
      <c r="O863" s="6">
        <v>172</v>
      </c>
      <c r="P863" s="6">
        <v>176</v>
      </c>
      <c r="Q863" t="s">
        <v>27</v>
      </c>
      <c r="R863" t="s">
        <v>124</v>
      </c>
      <c r="S863" s="33" t="str">
        <f t="shared" si="65"/>
        <v>Rush Hour</v>
      </c>
      <c r="T863" s="33" t="str">
        <f t="shared" si="66"/>
        <v>High</v>
      </c>
      <c r="U863" s="33" t="str">
        <f t="shared" si="67"/>
        <v>Afternoon</v>
      </c>
      <c r="V863" s="33" t="str">
        <f t="shared" si="68"/>
        <v>Cold (20-30%)</v>
      </c>
      <c r="W863" s="33" t="str">
        <f t="shared" si="69"/>
        <v>⬆ Spike</v>
      </c>
    </row>
    <row r="864" spans="1:23" ht="17.25" thickBot="1">
      <c r="A864" s="112">
        <v>872</v>
      </c>
      <c r="B864" s="7">
        <v>40582</v>
      </c>
      <c r="C864" s="6">
        <v>1</v>
      </c>
      <c r="D864" s="6">
        <v>0</v>
      </c>
      <c r="E864" s="6">
        <v>2</v>
      </c>
      <c r="F864" s="6">
        <v>18</v>
      </c>
      <c r="G864" s="9" t="b">
        <v>0</v>
      </c>
      <c r="H864" s="6">
        <v>2</v>
      </c>
      <c r="I864" s="6">
        <v>1</v>
      </c>
      <c r="J864" s="6">
        <v>0.2</v>
      </c>
      <c r="K864" s="6">
        <v>0.18179999999999999</v>
      </c>
      <c r="L864" s="6">
        <v>0.32</v>
      </c>
      <c r="M864" s="6">
        <v>0.3881</v>
      </c>
      <c r="N864" s="6">
        <v>1</v>
      </c>
      <c r="O864" s="6">
        <v>151</v>
      </c>
      <c r="P864" s="6">
        <v>152</v>
      </c>
      <c r="Q864" t="s">
        <v>27</v>
      </c>
      <c r="R864" t="s">
        <v>124</v>
      </c>
      <c r="S864" s="33" t="str">
        <f t="shared" si="65"/>
        <v>Rush Hour</v>
      </c>
      <c r="T864" s="33" t="str">
        <f t="shared" si="66"/>
        <v>High</v>
      </c>
      <c r="U864" s="33" t="str">
        <f t="shared" si="67"/>
        <v>Evening</v>
      </c>
      <c r="V864" s="33" t="str">
        <f t="shared" si="68"/>
        <v>Cold (20-30%)</v>
      </c>
      <c r="W864" s="33" t="str">
        <f t="shared" si="69"/>
        <v>Normal</v>
      </c>
    </row>
    <row r="865" spans="1:23" ht="17.25" thickBot="1">
      <c r="A865" s="112">
        <v>873</v>
      </c>
      <c r="B865" s="7">
        <v>40582</v>
      </c>
      <c r="C865" s="6">
        <v>1</v>
      </c>
      <c r="D865" s="6">
        <v>0</v>
      </c>
      <c r="E865" s="6">
        <v>2</v>
      </c>
      <c r="F865" s="6">
        <v>19</v>
      </c>
      <c r="G865" s="9" t="b">
        <v>0</v>
      </c>
      <c r="H865" s="6">
        <v>2</v>
      </c>
      <c r="I865" s="6">
        <v>1</v>
      </c>
      <c r="J865" s="6">
        <v>0.16</v>
      </c>
      <c r="K865" s="6">
        <v>0.1212</v>
      </c>
      <c r="L865" s="6">
        <v>0.4</v>
      </c>
      <c r="M865" s="6">
        <v>0.4627</v>
      </c>
      <c r="N865" s="6">
        <v>1</v>
      </c>
      <c r="O865" s="6">
        <v>100</v>
      </c>
      <c r="P865" s="6">
        <v>101</v>
      </c>
      <c r="Q865" t="s">
        <v>27</v>
      </c>
      <c r="R865" t="s">
        <v>124</v>
      </c>
      <c r="S865" s="33" t="str">
        <f t="shared" si="65"/>
        <v>Rush Hour</v>
      </c>
      <c r="T865" s="33" t="str">
        <f t="shared" si="66"/>
        <v>Medium</v>
      </c>
      <c r="U865" s="33" t="str">
        <f t="shared" si="67"/>
        <v>Evening</v>
      </c>
      <c r="V865" s="33" t="str">
        <f t="shared" si="68"/>
        <v>Very Cold (10-20%)</v>
      </c>
      <c r="W865" s="33" t="str">
        <f t="shared" si="69"/>
        <v>Normal</v>
      </c>
    </row>
    <row r="866" spans="1:23" ht="17.25" thickBot="1">
      <c r="A866" s="112">
        <v>874</v>
      </c>
      <c r="B866" s="7">
        <v>40582</v>
      </c>
      <c r="C866" s="6">
        <v>1</v>
      </c>
      <c r="D866" s="6">
        <v>0</v>
      </c>
      <c r="E866" s="6">
        <v>2</v>
      </c>
      <c r="F866" s="6">
        <v>20</v>
      </c>
      <c r="G866" s="9" t="b">
        <v>0</v>
      </c>
      <c r="H866" s="6">
        <v>2</v>
      </c>
      <c r="I866" s="6">
        <v>1</v>
      </c>
      <c r="J866" s="6">
        <v>0.16</v>
      </c>
      <c r="K866" s="6">
        <v>0.13639999999999999</v>
      </c>
      <c r="L866" s="6">
        <v>0.4</v>
      </c>
      <c r="M866" s="6">
        <v>0.32840000000000003</v>
      </c>
      <c r="N866" s="6">
        <v>3</v>
      </c>
      <c r="O866" s="6">
        <v>53</v>
      </c>
      <c r="P866" s="6">
        <v>56</v>
      </c>
      <c r="Q866" t="s">
        <v>27</v>
      </c>
      <c r="R866" t="s">
        <v>124</v>
      </c>
      <c r="S866" s="33" t="str">
        <f t="shared" si="65"/>
        <v>Normal</v>
      </c>
      <c r="T866" s="33" t="str">
        <f t="shared" si="66"/>
        <v>Medium</v>
      </c>
      <c r="U866" s="33" t="str">
        <f t="shared" si="67"/>
        <v>Evening</v>
      </c>
      <c r="V866" s="33" t="str">
        <f t="shared" si="68"/>
        <v>Very Cold (10-20%)</v>
      </c>
      <c r="W866" s="33" t="str">
        <f t="shared" si="69"/>
        <v>Normal</v>
      </c>
    </row>
    <row r="867" spans="1:23" ht="17.25" thickBot="1">
      <c r="A867" s="112">
        <v>875</v>
      </c>
      <c r="B867" s="7">
        <v>40582</v>
      </c>
      <c r="C867" s="6">
        <v>1</v>
      </c>
      <c r="D867" s="6">
        <v>0</v>
      </c>
      <c r="E867" s="6">
        <v>2</v>
      </c>
      <c r="F867" s="6">
        <v>21</v>
      </c>
      <c r="G867" s="9" t="b">
        <v>0</v>
      </c>
      <c r="H867" s="6">
        <v>2</v>
      </c>
      <c r="I867" s="6">
        <v>1</v>
      </c>
      <c r="J867" s="6">
        <v>0.14000000000000001</v>
      </c>
      <c r="K867" s="6">
        <v>0.1061</v>
      </c>
      <c r="L867" s="6">
        <v>0.33</v>
      </c>
      <c r="M867" s="6">
        <v>0.4627</v>
      </c>
      <c r="N867" s="6">
        <v>8</v>
      </c>
      <c r="O867" s="6">
        <v>46</v>
      </c>
      <c r="P867" s="6">
        <v>54</v>
      </c>
      <c r="Q867" t="s">
        <v>27</v>
      </c>
      <c r="R867" t="s">
        <v>124</v>
      </c>
      <c r="S867" s="33" t="str">
        <f t="shared" si="65"/>
        <v>Normal</v>
      </c>
      <c r="T867" s="33" t="str">
        <f t="shared" si="66"/>
        <v>Medium</v>
      </c>
      <c r="U867" s="33" t="str">
        <f t="shared" si="67"/>
        <v>Evening</v>
      </c>
      <c r="V867" s="33" t="str">
        <f t="shared" si="68"/>
        <v>Very Cold (10-20%)</v>
      </c>
      <c r="W867" s="33" t="str">
        <f t="shared" si="69"/>
        <v>Normal</v>
      </c>
    </row>
    <row r="868" spans="1:23" ht="17.25" thickBot="1">
      <c r="A868" s="112">
        <v>876</v>
      </c>
      <c r="B868" s="7">
        <v>40582</v>
      </c>
      <c r="C868" s="6">
        <v>1</v>
      </c>
      <c r="D868" s="6">
        <v>0</v>
      </c>
      <c r="E868" s="6">
        <v>2</v>
      </c>
      <c r="F868" s="6">
        <v>22</v>
      </c>
      <c r="G868" s="9" t="b">
        <v>0</v>
      </c>
      <c r="H868" s="6">
        <v>2</v>
      </c>
      <c r="I868" s="6">
        <v>1</v>
      </c>
      <c r="J868" s="6">
        <v>0.12</v>
      </c>
      <c r="K868" s="6">
        <v>0.1061</v>
      </c>
      <c r="L868" s="6">
        <v>0.33</v>
      </c>
      <c r="M868" s="6">
        <v>0.35820000000000002</v>
      </c>
      <c r="N868" s="6">
        <v>0</v>
      </c>
      <c r="O868" s="6">
        <v>29</v>
      </c>
      <c r="P868" s="6">
        <v>29</v>
      </c>
      <c r="Q868" t="s">
        <v>27</v>
      </c>
      <c r="R868" t="s">
        <v>124</v>
      </c>
      <c r="S868" s="33" t="str">
        <f t="shared" si="65"/>
        <v>Normal</v>
      </c>
      <c r="T868" s="33" t="str">
        <f t="shared" si="66"/>
        <v>Low</v>
      </c>
      <c r="U868" s="33" t="str">
        <f t="shared" si="67"/>
        <v>Evening</v>
      </c>
      <c r="V868" s="33" t="str">
        <f t="shared" si="68"/>
        <v>Very Cold (10-20%)</v>
      </c>
      <c r="W868" s="33" t="str">
        <f t="shared" si="69"/>
        <v>Normal</v>
      </c>
    </row>
    <row r="869" spans="1:23" ht="17.25" thickBot="1">
      <c r="A869" s="112">
        <v>877</v>
      </c>
      <c r="B869" s="7">
        <v>40582</v>
      </c>
      <c r="C869" s="6">
        <v>1</v>
      </c>
      <c r="D869" s="6">
        <v>0</v>
      </c>
      <c r="E869" s="6">
        <v>2</v>
      </c>
      <c r="F869" s="6">
        <v>23</v>
      </c>
      <c r="G869" s="9" t="b">
        <v>0</v>
      </c>
      <c r="H869" s="6">
        <v>2</v>
      </c>
      <c r="I869" s="6">
        <v>1</v>
      </c>
      <c r="J869" s="6">
        <v>0.12</v>
      </c>
      <c r="K869" s="6">
        <v>0.1061</v>
      </c>
      <c r="L869" s="6">
        <v>0.33</v>
      </c>
      <c r="M869" s="6">
        <v>0.32840000000000003</v>
      </c>
      <c r="N869" s="6">
        <v>3</v>
      </c>
      <c r="O869" s="6">
        <v>9</v>
      </c>
      <c r="P869" s="6">
        <v>12</v>
      </c>
      <c r="Q869" t="s">
        <v>27</v>
      </c>
      <c r="R869" t="s">
        <v>124</v>
      </c>
      <c r="S869" s="33" t="str">
        <f t="shared" si="65"/>
        <v>Normal</v>
      </c>
      <c r="T869" s="33" t="str">
        <f t="shared" si="66"/>
        <v>Low</v>
      </c>
      <c r="U869" s="33" t="str">
        <f t="shared" si="67"/>
        <v>Evening</v>
      </c>
      <c r="V869" s="33" t="str">
        <f t="shared" si="68"/>
        <v>Very Cold (10-20%)</v>
      </c>
      <c r="W869" s="33" t="str">
        <f t="shared" si="69"/>
        <v>Normal</v>
      </c>
    </row>
    <row r="870" spans="1:23" ht="17.25" thickBot="1">
      <c r="A870" s="112">
        <v>878</v>
      </c>
      <c r="B870" s="7">
        <v>40583</v>
      </c>
      <c r="C870" s="6">
        <v>1</v>
      </c>
      <c r="D870" s="6">
        <v>0</v>
      </c>
      <c r="E870" s="6">
        <v>2</v>
      </c>
      <c r="F870" s="6">
        <v>0</v>
      </c>
      <c r="G870" s="9" t="b">
        <v>0</v>
      </c>
      <c r="H870" s="6">
        <v>3</v>
      </c>
      <c r="I870" s="6">
        <v>1</v>
      </c>
      <c r="J870" s="6">
        <v>0.1</v>
      </c>
      <c r="K870" s="6">
        <v>7.5800000000000006E-2</v>
      </c>
      <c r="L870" s="6">
        <v>0.36</v>
      </c>
      <c r="M870" s="6">
        <v>0.35820000000000002</v>
      </c>
      <c r="N870" s="6">
        <v>0</v>
      </c>
      <c r="O870" s="6">
        <v>17</v>
      </c>
      <c r="P870" s="6">
        <v>17</v>
      </c>
      <c r="Q870" t="s">
        <v>28</v>
      </c>
      <c r="R870" t="s">
        <v>124</v>
      </c>
      <c r="S870" s="33" t="str">
        <f t="shared" si="65"/>
        <v>Normal</v>
      </c>
      <c r="T870" s="33" t="str">
        <f t="shared" si="66"/>
        <v>Low</v>
      </c>
      <c r="U870" s="33" t="str">
        <f t="shared" si="67"/>
        <v>Night</v>
      </c>
      <c r="V870" s="33" t="str">
        <f t="shared" si="68"/>
        <v>Very Cold (10-20%)</v>
      </c>
      <c r="W870" s="33" t="str">
        <f t="shared" si="69"/>
        <v>Normal</v>
      </c>
    </row>
    <row r="871" spans="1:23" ht="17.25" thickBot="1">
      <c r="A871" s="112">
        <v>879</v>
      </c>
      <c r="B871" s="7">
        <v>40583</v>
      </c>
      <c r="C871" s="6">
        <v>1</v>
      </c>
      <c r="D871" s="6">
        <v>0</v>
      </c>
      <c r="E871" s="6">
        <v>2</v>
      </c>
      <c r="F871" s="6">
        <v>1</v>
      </c>
      <c r="G871" s="9" t="b">
        <v>0</v>
      </c>
      <c r="H871" s="6">
        <v>3</v>
      </c>
      <c r="I871" s="6">
        <v>1</v>
      </c>
      <c r="J871" s="6">
        <v>0.1</v>
      </c>
      <c r="K871" s="6">
        <v>0.1061</v>
      </c>
      <c r="L871" s="6">
        <v>0.36</v>
      </c>
      <c r="M871" s="6">
        <v>0.22389999999999999</v>
      </c>
      <c r="N871" s="6">
        <v>0</v>
      </c>
      <c r="O871" s="6">
        <v>7</v>
      </c>
      <c r="P871" s="6">
        <v>7</v>
      </c>
      <c r="Q871" t="s">
        <v>28</v>
      </c>
      <c r="R871" t="s">
        <v>124</v>
      </c>
      <c r="S871" s="33" t="str">
        <f t="shared" si="65"/>
        <v>Normal</v>
      </c>
      <c r="T871" s="33" t="str">
        <f t="shared" si="66"/>
        <v>Low</v>
      </c>
      <c r="U871" s="33" t="str">
        <f t="shared" si="67"/>
        <v>Night</v>
      </c>
      <c r="V871" s="33" t="str">
        <f t="shared" si="68"/>
        <v>Very Cold (10-20%)</v>
      </c>
      <c r="W871" s="33" t="str">
        <f t="shared" si="69"/>
        <v>Normal</v>
      </c>
    </row>
    <row r="872" spans="1:23" ht="17.25" thickBot="1">
      <c r="A872" s="112">
        <v>880</v>
      </c>
      <c r="B872" s="7">
        <v>40583</v>
      </c>
      <c r="C872" s="6">
        <v>1</v>
      </c>
      <c r="D872" s="6">
        <v>0</v>
      </c>
      <c r="E872" s="6">
        <v>2</v>
      </c>
      <c r="F872" s="6">
        <v>2</v>
      </c>
      <c r="G872" s="9" t="b">
        <v>0</v>
      </c>
      <c r="H872" s="6">
        <v>3</v>
      </c>
      <c r="I872" s="6">
        <v>1</v>
      </c>
      <c r="J872" s="6">
        <v>0.08</v>
      </c>
      <c r="K872" s="6">
        <v>7.5800000000000006E-2</v>
      </c>
      <c r="L872" s="6">
        <v>0.38</v>
      </c>
      <c r="M872" s="6">
        <v>0.28360000000000002</v>
      </c>
      <c r="N872" s="6">
        <v>1</v>
      </c>
      <c r="O872" s="6">
        <v>2</v>
      </c>
      <c r="P872" s="6">
        <v>3</v>
      </c>
      <c r="Q872" t="s">
        <v>28</v>
      </c>
      <c r="R872" t="s">
        <v>124</v>
      </c>
      <c r="S872" s="33" t="str">
        <f t="shared" si="65"/>
        <v>Normal</v>
      </c>
      <c r="T872" s="33" t="str">
        <f t="shared" si="66"/>
        <v>Low</v>
      </c>
      <c r="U872" s="33" t="str">
        <f t="shared" si="67"/>
        <v>Night</v>
      </c>
      <c r="V872" s="33" t="str">
        <f t="shared" si="68"/>
        <v>Freezing (0-10%)</v>
      </c>
      <c r="W872" s="33" t="str">
        <f t="shared" si="69"/>
        <v>Normal</v>
      </c>
    </row>
    <row r="873" spans="1:23" ht="17.25" thickBot="1">
      <c r="A873" s="112">
        <v>881</v>
      </c>
      <c r="B873" s="7">
        <v>40583</v>
      </c>
      <c r="C873" s="6">
        <v>1</v>
      </c>
      <c r="D873" s="6">
        <v>0</v>
      </c>
      <c r="E873" s="6">
        <v>2</v>
      </c>
      <c r="F873" s="6">
        <v>3</v>
      </c>
      <c r="G873" s="9" t="b">
        <v>0</v>
      </c>
      <c r="H873" s="6">
        <v>3</v>
      </c>
      <c r="I873" s="6">
        <v>1</v>
      </c>
      <c r="J873" s="6">
        <v>0.06</v>
      </c>
      <c r="K873" s="6">
        <v>7.5800000000000006E-2</v>
      </c>
      <c r="L873" s="6">
        <v>0.45</v>
      </c>
      <c r="M873" s="6">
        <v>0.1343</v>
      </c>
      <c r="N873" s="6">
        <v>0</v>
      </c>
      <c r="O873" s="6">
        <v>2</v>
      </c>
      <c r="P873" s="6">
        <v>2</v>
      </c>
      <c r="Q873" t="s">
        <v>28</v>
      </c>
      <c r="R873" t="s">
        <v>124</v>
      </c>
      <c r="S873" s="33" t="str">
        <f t="shared" si="65"/>
        <v>Normal</v>
      </c>
      <c r="T873" s="33" t="str">
        <f t="shared" si="66"/>
        <v>Low</v>
      </c>
      <c r="U873" s="33" t="str">
        <f t="shared" si="67"/>
        <v>Night</v>
      </c>
      <c r="V873" s="33" t="str">
        <f t="shared" si="68"/>
        <v>Freezing (0-10%)</v>
      </c>
      <c r="W873" s="33" t="str">
        <f t="shared" si="69"/>
        <v>Normal</v>
      </c>
    </row>
    <row r="874" spans="1:23" ht="17.25" thickBot="1">
      <c r="A874" s="112">
        <v>882</v>
      </c>
      <c r="B874" s="7">
        <v>40583</v>
      </c>
      <c r="C874" s="6">
        <v>1</v>
      </c>
      <c r="D874" s="6">
        <v>0</v>
      </c>
      <c r="E874" s="6">
        <v>2</v>
      </c>
      <c r="F874" s="6">
        <v>5</v>
      </c>
      <c r="G874" s="9" t="b">
        <v>0</v>
      </c>
      <c r="H874" s="6">
        <v>3</v>
      </c>
      <c r="I874" s="6">
        <v>1</v>
      </c>
      <c r="J874" s="6">
        <v>0.06</v>
      </c>
      <c r="K874" s="6">
        <v>0.1061</v>
      </c>
      <c r="L874" s="6">
        <v>0.45</v>
      </c>
      <c r="M874" s="6">
        <v>0.1045</v>
      </c>
      <c r="N874" s="6">
        <v>0</v>
      </c>
      <c r="O874" s="6">
        <v>7</v>
      </c>
      <c r="P874" s="6">
        <v>7</v>
      </c>
      <c r="Q874" t="s">
        <v>28</v>
      </c>
      <c r="R874" t="s">
        <v>124</v>
      </c>
      <c r="S874" s="33" t="str">
        <f t="shared" si="65"/>
        <v>Normal</v>
      </c>
      <c r="T874" s="33" t="str">
        <f t="shared" si="66"/>
        <v>Low</v>
      </c>
      <c r="U874" s="33" t="str">
        <f t="shared" si="67"/>
        <v>Night</v>
      </c>
      <c r="V874" s="33" t="str">
        <f t="shared" si="68"/>
        <v>Freezing (0-10%)</v>
      </c>
      <c r="W874" s="33" t="str">
        <f t="shared" si="69"/>
        <v>Normal</v>
      </c>
    </row>
    <row r="875" spans="1:23" ht="17.25" thickBot="1">
      <c r="A875" s="112">
        <v>883</v>
      </c>
      <c r="B875" s="7">
        <v>40583</v>
      </c>
      <c r="C875" s="6">
        <v>1</v>
      </c>
      <c r="D875" s="6">
        <v>0</v>
      </c>
      <c r="E875" s="6">
        <v>2</v>
      </c>
      <c r="F875" s="6">
        <v>6</v>
      </c>
      <c r="G875" s="9" t="b">
        <v>0</v>
      </c>
      <c r="H875" s="6">
        <v>3</v>
      </c>
      <c r="I875" s="6">
        <v>1</v>
      </c>
      <c r="J875" s="6">
        <v>0.06</v>
      </c>
      <c r="K875" s="6">
        <v>0.1515</v>
      </c>
      <c r="L875" s="6">
        <v>0.45</v>
      </c>
      <c r="M875" s="6">
        <v>0</v>
      </c>
      <c r="N875" s="6">
        <v>0</v>
      </c>
      <c r="O875" s="6">
        <v>43</v>
      </c>
      <c r="P875" s="6">
        <v>43</v>
      </c>
      <c r="Q875" t="s">
        <v>28</v>
      </c>
      <c r="R875" t="s">
        <v>124</v>
      </c>
      <c r="S875" s="33" t="str">
        <f t="shared" si="65"/>
        <v>Normal</v>
      </c>
      <c r="T875" s="33" t="str">
        <f t="shared" si="66"/>
        <v>Low</v>
      </c>
      <c r="U875" s="33" t="str">
        <f t="shared" si="67"/>
        <v>Morning</v>
      </c>
      <c r="V875" s="33" t="str">
        <f t="shared" si="68"/>
        <v>Freezing (0-10%)</v>
      </c>
      <c r="W875" s="33" t="str">
        <f t="shared" si="69"/>
        <v>Normal</v>
      </c>
    </row>
    <row r="876" spans="1:23" ht="17.25" thickBot="1">
      <c r="A876" s="112">
        <v>884</v>
      </c>
      <c r="B876" s="7">
        <v>40583</v>
      </c>
      <c r="C876" s="6">
        <v>1</v>
      </c>
      <c r="D876" s="6">
        <v>0</v>
      </c>
      <c r="E876" s="6">
        <v>2</v>
      </c>
      <c r="F876" s="6">
        <v>7</v>
      </c>
      <c r="G876" s="9" t="b">
        <v>0</v>
      </c>
      <c r="H876" s="6">
        <v>3</v>
      </c>
      <c r="I876" s="6">
        <v>1</v>
      </c>
      <c r="J876" s="6">
        <v>0.06</v>
      </c>
      <c r="K876" s="6">
        <v>0.1061</v>
      </c>
      <c r="L876" s="6">
        <v>0.49</v>
      </c>
      <c r="M876" s="6">
        <v>0.1045</v>
      </c>
      <c r="N876" s="6">
        <v>4</v>
      </c>
      <c r="O876" s="6">
        <v>95</v>
      </c>
      <c r="P876" s="6">
        <v>99</v>
      </c>
      <c r="Q876" t="s">
        <v>28</v>
      </c>
      <c r="R876" t="s">
        <v>124</v>
      </c>
      <c r="S876" s="33" t="str">
        <f t="shared" si="65"/>
        <v>Rush Hour</v>
      </c>
      <c r="T876" s="33" t="str">
        <f t="shared" si="66"/>
        <v>Medium</v>
      </c>
      <c r="U876" s="33" t="str">
        <f t="shared" si="67"/>
        <v>Morning</v>
      </c>
      <c r="V876" s="33" t="str">
        <f t="shared" si="68"/>
        <v>Freezing (0-10%)</v>
      </c>
      <c r="W876" s="33" t="str">
        <f t="shared" si="69"/>
        <v>Normal</v>
      </c>
    </row>
    <row r="877" spans="1:23" ht="17.25" thickBot="1">
      <c r="A877" s="112">
        <v>885</v>
      </c>
      <c r="B877" s="7">
        <v>40583</v>
      </c>
      <c r="C877" s="6">
        <v>1</v>
      </c>
      <c r="D877" s="6">
        <v>0</v>
      </c>
      <c r="E877" s="6">
        <v>2</v>
      </c>
      <c r="F877" s="6">
        <v>8</v>
      </c>
      <c r="G877" s="9" t="b">
        <v>0</v>
      </c>
      <c r="H877" s="6">
        <v>3</v>
      </c>
      <c r="I877" s="6">
        <v>1</v>
      </c>
      <c r="J877" s="6">
        <v>0.1</v>
      </c>
      <c r="K877" s="6">
        <v>0.13639999999999999</v>
      </c>
      <c r="L877" s="6">
        <v>0.42</v>
      </c>
      <c r="M877" s="6">
        <v>0</v>
      </c>
      <c r="N877" s="6">
        <v>1</v>
      </c>
      <c r="O877" s="6">
        <v>198</v>
      </c>
      <c r="P877" s="6">
        <v>199</v>
      </c>
      <c r="Q877" t="s">
        <v>28</v>
      </c>
      <c r="R877" t="s">
        <v>124</v>
      </c>
      <c r="S877" s="33" t="str">
        <f t="shared" si="65"/>
        <v>Rush Hour</v>
      </c>
      <c r="T877" s="33" t="str">
        <f t="shared" si="66"/>
        <v>High</v>
      </c>
      <c r="U877" s="33" t="str">
        <f t="shared" si="67"/>
        <v>Morning</v>
      </c>
      <c r="V877" s="33" t="str">
        <f t="shared" si="68"/>
        <v>Very Cold (10-20%)</v>
      </c>
      <c r="W877" s="33" t="str">
        <f t="shared" si="69"/>
        <v>⬆ Spike</v>
      </c>
    </row>
    <row r="878" spans="1:23" ht="17.25" thickBot="1">
      <c r="A878" s="112">
        <v>886</v>
      </c>
      <c r="B878" s="7">
        <v>40583</v>
      </c>
      <c r="C878" s="6">
        <v>1</v>
      </c>
      <c r="D878" s="6">
        <v>0</v>
      </c>
      <c r="E878" s="6">
        <v>2</v>
      </c>
      <c r="F878" s="6">
        <v>9</v>
      </c>
      <c r="G878" s="9" t="b">
        <v>0</v>
      </c>
      <c r="H878" s="6">
        <v>3</v>
      </c>
      <c r="I878" s="6">
        <v>1</v>
      </c>
      <c r="J878" s="6">
        <v>0.12</v>
      </c>
      <c r="K878" s="6">
        <v>0.13639999999999999</v>
      </c>
      <c r="L878" s="6">
        <v>0.39</v>
      </c>
      <c r="M878" s="6">
        <v>0.16420000000000001</v>
      </c>
      <c r="N878" s="6">
        <v>4</v>
      </c>
      <c r="O878" s="6">
        <v>119</v>
      </c>
      <c r="P878" s="6">
        <v>123</v>
      </c>
      <c r="Q878" t="s">
        <v>28</v>
      </c>
      <c r="R878" t="s">
        <v>124</v>
      </c>
      <c r="S878" s="33" t="str">
        <f t="shared" si="65"/>
        <v>Rush Hour</v>
      </c>
      <c r="T878" s="33" t="str">
        <f t="shared" si="66"/>
        <v>Medium</v>
      </c>
      <c r="U878" s="33" t="str">
        <f t="shared" si="67"/>
        <v>Morning</v>
      </c>
      <c r="V878" s="33" t="str">
        <f t="shared" si="68"/>
        <v>Very Cold (10-20%)</v>
      </c>
      <c r="W878" s="33" t="str">
        <f t="shared" si="69"/>
        <v>Normal</v>
      </c>
    </row>
    <row r="879" spans="1:23" ht="17.25" thickBot="1">
      <c r="A879" s="112">
        <v>887</v>
      </c>
      <c r="B879" s="7">
        <v>40583</v>
      </c>
      <c r="C879" s="6">
        <v>1</v>
      </c>
      <c r="D879" s="6">
        <v>0</v>
      </c>
      <c r="E879" s="6">
        <v>2</v>
      </c>
      <c r="F879" s="6">
        <v>10</v>
      </c>
      <c r="G879" s="9" t="b">
        <v>0</v>
      </c>
      <c r="H879" s="6">
        <v>3</v>
      </c>
      <c r="I879" s="6">
        <v>1</v>
      </c>
      <c r="J879" s="6">
        <v>0.14000000000000001</v>
      </c>
      <c r="K879" s="6">
        <v>0.18179999999999999</v>
      </c>
      <c r="L879" s="6">
        <v>0.36</v>
      </c>
      <c r="M879" s="6">
        <v>0</v>
      </c>
      <c r="N879" s="6">
        <v>8</v>
      </c>
      <c r="O879" s="6">
        <v>51</v>
      </c>
      <c r="P879" s="6">
        <v>59</v>
      </c>
      <c r="Q879" t="s">
        <v>28</v>
      </c>
      <c r="R879" t="s">
        <v>124</v>
      </c>
      <c r="S879" s="33" t="str">
        <f t="shared" si="65"/>
        <v>Normal</v>
      </c>
      <c r="T879" s="33" t="str">
        <f t="shared" si="66"/>
        <v>Medium</v>
      </c>
      <c r="U879" s="33" t="str">
        <f t="shared" si="67"/>
        <v>Morning</v>
      </c>
      <c r="V879" s="33" t="str">
        <f t="shared" si="68"/>
        <v>Very Cold (10-20%)</v>
      </c>
      <c r="W879" s="33" t="str">
        <f t="shared" si="69"/>
        <v>Normal</v>
      </c>
    </row>
    <row r="880" spans="1:23" ht="17.25" thickBot="1">
      <c r="A880" s="112">
        <v>888</v>
      </c>
      <c r="B880" s="7">
        <v>40583</v>
      </c>
      <c r="C880" s="6">
        <v>1</v>
      </c>
      <c r="D880" s="6">
        <v>0</v>
      </c>
      <c r="E880" s="6">
        <v>2</v>
      </c>
      <c r="F880" s="6">
        <v>11</v>
      </c>
      <c r="G880" s="9" t="b">
        <v>0</v>
      </c>
      <c r="H880" s="6">
        <v>3</v>
      </c>
      <c r="I880" s="6">
        <v>2</v>
      </c>
      <c r="J880" s="6">
        <v>0.14000000000000001</v>
      </c>
      <c r="K880" s="6">
        <v>0.1515</v>
      </c>
      <c r="L880" s="6">
        <v>0.43</v>
      </c>
      <c r="M880" s="6">
        <v>0.16420000000000001</v>
      </c>
      <c r="N880" s="6">
        <v>1</v>
      </c>
      <c r="O880" s="6">
        <v>40</v>
      </c>
      <c r="P880" s="6">
        <v>41</v>
      </c>
      <c r="Q880" t="s">
        <v>28</v>
      </c>
      <c r="R880" t="s">
        <v>125</v>
      </c>
      <c r="S880" s="33" t="str">
        <f t="shared" si="65"/>
        <v>Normal</v>
      </c>
      <c r="T880" s="33" t="str">
        <f t="shared" si="66"/>
        <v>Low</v>
      </c>
      <c r="U880" s="33" t="str">
        <f t="shared" si="67"/>
        <v>Morning</v>
      </c>
      <c r="V880" s="33" t="str">
        <f t="shared" si="68"/>
        <v>Very Cold (10-20%)</v>
      </c>
      <c r="W880" s="33" t="str">
        <f t="shared" si="69"/>
        <v>Normal</v>
      </c>
    </row>
    <row r="881" spans="1:23" ht="17.25" thickBot="1">
      <c r="A881" s="112">
        <v>889</v>
      </c>
      <c r="B881" s="7">
        <v>40583</v>
      </c>
      <c r="C881" s="6">
        <v>1</v>
      </c>
      <c r="D881" s="6">
        <v>0</v>
      </c>
      <c r="E881" s="6">
        <v>2</v>
      </c>
      <c r="F881" s="6">
        <v>12</v>
      </c>
      <c r="G881" s="9" t="b">
        <v>0</v>
      </c>
      <c r="H881" s="6">
        <v>3</v>
      </c>
      <c r="I881" s="6">
        <v>2</v>
      </c>
      <c r="J881" s="6">
        <v>0.18</v>
      </c>
      <c r="K881" s="6">
        <v>0.18179999999999999</v>
      </c>
      <c r="L881" s="6">
        <v>0.4</v>
      </c>
      <c r="M881" s="6">
        <v>0.22389999999999999</v>
      </c>
      <c r="N881" s="6">
        <v>4</v>
      </c>
      <c r="O881" s="6">
        <v>57</v>
      </c>
      <c r="P881" s="6">
        <v>61</v>
      </c>
      <c r="Q881" t="s">
        <v>28</v>
      </c>
      <c r="R881" t="s">
        <v>125</v>
      </c>
      <c r="S881" s="33" t="str">
        <f t="shared" si="65"/>
        <v>Normal</v>
      </c>
      <c r="T881" s="33" t="str">
        <f t="shared" si="66"/>
        <v>Medium</v>
      </c>
      <c r="U881" s="33" t="str">
        <f t="shared" si="67"/>
        <v>Afternoon</v>
      </c>
      <c r="V881" s="33" t="str">
        <f t="shared" si="68"/>
        <v>Very Cold (10-20%)</v>
      </c>
      <c r="W881" s="33" t="str">
        <f t="shared" si="69"/>
        <v>Normal</v>
      </c>
    </row>
    <row r="882" spans="1:23" ht="17.25" thickBot="1">
      <c r="A882" s="112">
        <v>890</v>
      </c>
      <c r="B882" s="7">
        <v>40583</v>
      </c>
      <c r="C882" s="6">
        <v>1</v>
      </c>
      <c r="D882" s="6">
        <v>0</v>
      </c>
      <c r="E882" s="6">
        <v>2</v>
      </c>
      <c r="F882" s="6">
        <v>13</v>
      </c>
      <c r="G882" s="9" t="b">
        <v>0</v>
      </c>
      <c r="H882" s="6">
        <v>3</v>
      </c>
      <c r="I882" s="6">
        <v>1</v>
      </c>
      <c r="J882" s="6">
        <v>0.18</v>
      </c>
      <c r="K882" s="6">
        <v>0.16669999999999999</v>
      </c>
      <c r="L882" s="6">
        <v>0.4</v>
      </c>
      <c r="M882" s="6">
        <v>0.25369999999999998</v>
      </c>
      <c r="N882" s="6">
        <v>2</v>
      </c>
      <c r="O882" s="6">
        <v>67</v>
      </c>
      <c r="P882" s="6">
        <v>69</v>
      </c>
      <c r="Q882" t="s">
        <v>28</v>
      </c>
      <c r="R882" t="s">
        <v>124</v>
      </c>
      <c r="S882" s="33" t="str">
        <f t="shared" si="65"/>
        <v>Normal</v>
      </c>
      <c r="T882" s="33" t="str">
        <f t="shared" si="66"/>
        <v>Medium</v>
      </c>
      <c r="U882" s="33" t="str">
        <f t="shared" si="67"/>
        <v>Afternoon</v>
      </c>
      <c r="V882" s="33" t="str">
        <f t="shared" si="68"/>
        <v>Very Cold (10-20%)</v>
      </c>
      <c r="W882" s="33" t="str">
        <f t="shared" si="69"/>
        <v>Normal</v>
      </c>
    </row>
    <row r="883" spans="1:23" ht="17.25" thickBot="1">
      <c r="A883" s="112">
        <v>891</v>
      </c>
      <c r="B883" s="7">
        <v>40583</v>
      </c>
      <c r="C883" s="6">
        <v>1</v>
      </c>
      <c r="D883" s="6">
        <v>0</v>
      </c>
      <c r="E883" s="6">
        <v>2</v>
      </c>
      <c r="F883" s="6">
        <v>14</v>
      </c>
      <c r="G883" s="9" t="b">
        <v>0</v>
      </c>
      <c r="H883" s="6">
        <v>3</v>
      </c>
      <c r="I883" s="6">
        <v>1</v>
      </c>
      <c r="J883" s="6">
        <v>0.2</v>
      </c>
      <c r="K883" s="6">
        <v>0.18179999999999999</v>
      </c>
      <c r="L883" s="6">
        <v>0.34</v>
      </c>
      <c r="M883" s="6">
        <v>0.29849999999999999</v>
      </c>
      <c r="N883" s="6">
        <v>2</v>
      </c>
      <c r="O883" s="6">
        <v>56</v>
      </c>
      <c r="P883" s="6">
        <v>58</v>
      </c>
      <c r="Q883" t="s">
        <v>28</v>
      </c>
      <c r="R883" t="s">
        <v>124</v>
      </c>
      <c r="S883" s="33" t="str">
        <f t="shared" si="65"/>
        <v>Normal</v>
      </c>
      <c r="T883" s="33" t="str">
        <f t="shared" si="66"/>
        <v>Medium</v>
      </c>
      <c r="U883" s="33" t="str">
        <f t="shared" si="67"/>
        <v>Afternoon</v>
      </c>
      <c r="V883" s="33" t="str">
        <f t="shared" si="68"/>
        <v>Cold (20-30%)</v>
      </c>
      <c r="W883" s="33" t="str">
        <f t="shared" si="69"/>
        <v>Normal</v>
      </c>
    </row>
    <row r="884" spans="1:23" ht="17.25" thickBot="1">
      <c r="A884" s="112">
        <v>892</v>
      </c>
      <c r="B884" s="7">
        <v>40583</v>
      </c>
      <c r="C884" s="6">
        <v>1</v>
      </c>
      <c r="D884" s="6">
        <v>0</v>
      </c>
      <c r="E884" s="6">
        <v>2</v>
      </c>
      <c r="F884" s="6">
        <v>15</v>
      </c>
      <c r="G884" s="9" t="b">
        <v>0</v>
      </c>
      <c r="H884" s="6">
        <v>3</v>
      </c>
      <c r="I884" s="6">
        <v>2</v>
      </c>
      <c r="J884" s="6">
        <v>0.2</v>
      </c>
      <c r="K884" s="6">
        <v>0.18179999999999999</v>
      </c>
      <c r="L884" s="6">
        <v>0.34</v>
      </c>
      <c r="M884" s="6">
        <v>0.28360000000000002</v>
      </c>
      <c r="N884" s="6">
        <v>3</v>
      </c>
      <c r="O884" s="6">
        <v>61</v>
      </c>
      <c r="P884" s="6">
        <v>64</v>
      </c>
      <c r="Q884" t="s">
        <v>28</v>
      </c>
      <c r="R884" t="s">
        <v>125</v>
      </c>
      <c r="S884" s="33" t="str">
        <f t="shared" si="65"/>
        <v>Normal</v>
      </c>
      <c r="T884" s="33" t="str">
        <f t="shared" si="66"/>
        <v>Medium</v>
      </c>
      <c r="U884" s="33" t="str">
        <f t="shared" si="67"/>
        <v>Afternoon</v>
      </c>
      <c r="V884" s="33" t="str">
        <f t="shared" si="68"/>
        <v>Cold (20-30%)</v>
      </c>
      <c r="W884" s="33" t="str">
        <f t="shared" si="69"/>
        <v>Normal</v>
      </c>
    </row>
    <row r="885" spans="1:23" ht="17.25" thickBot="1">
      <c r="A885" s="112">
        <v>893</v>
      </c>
      <c r="B885" s="7">
        <v>40583</v>
      </c>
      <c r="C885" s="6">
        <v>1</v>
      </c>
      <c r="D885" s="6">
        <v>0</v>
      </c>
      <c r="E885" s="6">
        <v>2</v>
      </c>
      <c r="F885" s="6">
        <v>16</v>
      </c>
      <c r="G885" s="9" t="b">
        <v>0</v>
      </c>
      <c r="H885" s="6">
        <v>3</v>
      </c>
      <c r="I885" s="6">
        <v>2</v>
      </c>
      <c r="J885" s="6">
        <v>0.2</v>
      </c>
      <c r="K885" s="6">
        <v>0.19700000000000001</v>
      </c>
      <c r="L885" s="6">
        <v>0.37</v>
      </c>
      <c r="M885" s="6">
        <v>0.25369999999999998</v>
      </c>
      <c r="N885" s="6">
        <v>7</v>
      </c>
      <c r="O885" s="6">
        <v>72</v>
      </c>
      <c r="P885" s="6">
        <v>79</v>
      </c>
      <c r="Q885" t="s">
        <v>28</v>
      </c>
      <c r="R885" t="s">
        <v>125</v>
      </c>
      <c r="S885" s="33" t="str">
        <f t="shared" si="65"/>
        <v>Normal</v>
      </c>
      <c r="T885" s="33" t="str">
        <f t="shared" si="66"/>
        <v>Medium</v>
      </c>
      <c r="U885" s="33" t="str">
        <f t="shared" si="67"/>
        <v>Afternoon</v>
      </c>
      <c r="V885" s="33" t="str">
        <f t="shared" si="68"/>
        <v>Cold (20-30%)</v>
      </c>
      <c r="W885" s="33" t="str">
        <f t="shared" si="69"/>
        <v>Normal</v>
      </c>
    </row>
    <row r="886" spans="1:23" ht="17.25" thickBot="1">
      <c r="A886" s="112">
        <v>894</v>
      </c>
      <c r="B886" s="7">
        <v>40583</v>
      </c>
      <c r="C886" s="6">
        <v>1</v>
      </c>
      <c r="D886" s="6">
        <v>0</v>
      </c>
      <c r="E886" s="6">
        <v>2</v>
      </c>
      <c r="F886" s="6">
        <v>17</v>
      </c>
      <c r="G886" s="9" t="b">
        <v>0</v>
      </c>
      <c r="H886" s="6">
        <v>3</v>
      </c>
      <c r="I886" s="6">
        <v>2</v>
      </c>
      <c r="J886" s="6">
        <v>0.2</v>
      </c>
      <c r="K886" s="6">
        <v>0.19700000000000001</v>
      </c>
      <c r="L886" s="6">
        <v>0.34</v>
      </c>
      <c r="M886" s="6">
        <v>0.25369999999999998</v>
      </c>
      <c r="N886" s="6">
        <v>9</v>
      </c>
      <c r="O886" s="6">
        <v>157</v>
      </c>
      <c r="P886" s="6">
        <v>166</v>
      </c>
      <c r="Q886" t="s">
        <v>28</v>
      </c>
      <c r="R886" t="s">
        <v>125</v>
      </c>
      <c r="S886" s="33" t="str">
        <f t="shared" si="65"/>
        <v>Rush Hour</v>
      </c>
      <c r="T886" s="33" t="str">
        <f t="shared" si="66"/>
        <v>High</v>
      </c>
      <c r="U886" s="33" t="str">
        <f t="shared" si="67"/>
        <v>Afternoon</v>
      </c>
      <c r="V886" s="33" t="str">
        <f t="shared" si="68"/>
        <v>Cold (20-30%)</v>
      </c>
      <c r="W886" s="33" t="str">
        <f t="shared" si="69"/>
        <v>⬆ Spike</v>
      </c>
    </row>
    <row r="887" spans="1:23" ht="17.25" thickBot="1">
      <c r="A887" s="112">
        <v>895</v>
      </c>
      <c r="B887" s="7">
        <v>40583</v>
      </c>
      <c r="C887" s="6">
        <v>1</v>
      </c>
      <c r="D887" s="6">
        <v>0</v>
      </c>
      <c r="E887" s="6">
        <v>2</v>
      </c>
      <c r="F887" s="6">
        <v>18</v>
      </c>
      <c r="G887" s="9" t="b">
        <v>0</v>
      </c>
      <c r="H887" s="6">
        <v>3</v>
      </c>
      <c r="I887" s="6">
        <v>2</v>
      </c>
      <c r="J887" s="6">
        <v>0.18</v>
      </c>
      <c r="K887" s="6">
        <v>0.16669999999999999</v>
      </c>
      <c r="L887" s="6">
        <v>0.47</v>
      </c>
      <c r="M887" s="6">
        <v>0.29849999999999999</v>
      </c>
      <c r="N887" s="6">
        <v>2</v>
      </c>
      <c r="O887" s="6">
        <v>168</v>
      </c>
      <c r="P887" s="6">
        <v>170</v>
      </c>
      <c r="Q887" t="s">
        <v>28</v>
      </c>
      <c r="R887" t="s">
        <v>125</v>
      </c>
      <c r="S887" s="33" t="str">
        <f t="shared" si="65"/>
        <v>Rush Hour</v>
      </c>
      <c r="T887" s="33" t="str">
        <f t="shared" si="66"/>
        <v>High</v>
      </c>
      <c r="U887" s="33" t="str">
        <f t="shared" si="67"/>
        <v>Evening</v>
      </c>
      <c r="V887" s="33" t="str">
        <f t="shared" si="68"/>
        <v>Very Cold (10-20%)</v>
      </c>
      <c r="W887" s="33" t="str">
        <f t="shared" si="69"/>
        <v>⬆ Spike</v>
      </c>
    </row>
    <row r="888" spans="1:23" ht="17.25" thickBot="1">
      <c r="A888" s="112">
        <v>896</v>
      </c>
      <c r="B888" s="7">
        <v>40583</v>
      </c>
      <c r="C888" s="6">
        <v>1</v>
      </c>
      <c r="D888" s="6">
        <v>0</v>
      </c>
      <c r="E888" s="6">
        <v>2</v>
      </c>
      <c r="F888" s="6">
        <v>19</v>
      </c>
      <c r="G888" s="9" t="b">
        <v>0</v>
      </c>
      <c r="H888" s="6">
        <v>3</v>
      </c>
      <c r="I888" s="6">
        <v>3</v>
      </c>
      <c r="J888" s="6">
        <v>0.14000000000000001</v>
      </c>
      <c r="K888" s="6">
        <v>0.1212</v>
      </c>
      <c r="L888" s="6">
        <v>0.86</v>
      </c>
      <c r="M888" s="6">
        <v>0.25369999999999998</v>
      </c>
      <c r="N888" s="6">
        <v>1</v>
      </c>
      <c r="O888" s="6">
        <v>87</v>
      </c>
      <c r="P888" s="6">
        <v>88</v>
      </c>
      <c r="Q888" t="s">
        <v>28</v>
      </c>
      <c r="R888" t="s">
        <v>24</v>
      </c>
      <c r="S888" s="33" t="str">
        <f t="shared" si="65"/>
        <v>Rush Hour</v>
      </c>
      <c r="T888" s="33" t="str">
        <f t="shared" si="66"/>
        <v>Medium</v>
      </c>
      <c r="U888" s="33" t="str">
        <f t="shared" si="67"/>
        <v>Evening</v>
      </c>
      <c r="V888" s="33" t="str">
        <f t="shared" si="68"/>
        <v>Very Cold (10-20%)</v>
      </c>
      <c r="W888" s="33" t="str">
        <f t="shared" si="69"/>
        <v>Normal</v>
      </c>
    </row>
    <row r="889" spans="1:23" ht="17.25" thickBot="1">
      <c r="A889" s="112">
        <v>897</v>
      </c>
      <c r="B889" s="7">
        <v>40583</v>
      </c>
      <c r="C889" s="6">
        <v>1</v>
      </c>
      <c r="D889" s="6">
        <v>0</v>
      </c>
      <c r="E889" s="6">
        <v>2</v>
      </c>
      <c r="F889" s="6">
        <v>20</v>
      </c>
      <c r="G889" s="9" t="b">
        <v>0</v>
      </c>
      <c r="H889" s="6">
        <v>3</v>
      </c>
      <c r="I889" s="6">
        <v>3</v>
      </c>
      <c r="J889" s="6">
        <v>0.14000000000000001</v>
      </c>
      <c r="K889" s="6">
        <v>0.1515</v>
      </c>
      <c r="L889" s="6">
        <v>0.86</v>
      </c>
      <c r="M889" s="6">
        <v>0.16420000000000001</v>
      </c>
      <c r="N889" s="6">
        <v>0</v>
      </c>
      <c r="O889" s="6">
        <v>84</v>
      </c>
      <c r="P889" s="6">
        <v>84</v>
      </c>
      <c r="Q889" t="s">
        <v>28</v>
      </c>
      <c r="R889" t="s">
        <v>24</v>
      </c>
      <c r="S889" s="33" t="str">
        <f t="shared" si="65"/>
        <v>Normal</v>
      </c>
      <c r="T889" s="33" t="str">
        <f t="shared" si="66"/>
        <v>Medium</v>
      </c>
      <c r="U889" s="33" t="str">
        <f t="shared" si="67"/>
        <v>Evening</v>
      </c>
      <c r="V889" s="33" t="str">
        <f t="shared" si="68"/>
        <v>Very Cold (10-20%)</v>
      </c>
      <c r="W889" s="33" t="str">
        <f t="shared" si="69"/>
        <v>Normal</v>
      </c>
    </row>
    <row r="890" spans="1:23" ht="17.25" thickBot="1">
      <c r="A890" s="112">
        <v>898</v>
      </c>
      <c r="B890" s="7">
        <v>40583</v>
      </c>
      <c r="C890" s="6">
        <v>1</v>
      </c>
      <c r="D890" s="6">
        <v>0</v>
      </c>
      <c r="E890" s="6">
        <v>2</v>
      </c>
      <c r="F890" s="6">
        <v>21</v>
      </c>
      <c r="G890" s="9" t="b">
        <v>0</v>
      </c>
      <c r="H890" s="6">
        <v>3</v>
      </c>
      <c r="I890" s="6">
        <v>2</v>
      </c>
      <c r="J890" s="6">
        <v>0.14000000000000001</v>
      </c>
      <c r="K890" s="6">
        <v>0.1515</v>
      </c>
      <c r="L890" s="6">
        <v>0.86</v>
      </c>
      <c r="M890" s="6">
        <v>0.16420000000000001</v>
      </c>
      <c r="N890" s="6">
        <v>0</v>
      </c>
      <c r="O890" s="6">
        <v>83</v>
      </c>
      <c r="P890" s="6">
        <v>83</v>
      </c>
      <c r="Q890" t="s">
        <v>28</v>
      </c>
      <c r="R890" t="s">
        <v>125</v>
      </c>
      <c r="S890" s="33" t="str">
        <f t="shared" si="65"/>
        <v>Normal</v>
      </c>
      <c r="T890" s="33" t="str">
        <f t="shared" si="66"/>
        <v>Medium</v>
      </c>
      <c r="U890" s="33" t="str">
        <f t="shared" si="67"/>
        <v>Evening</v>
      </c>
      <c r="V890" s="33" t="str">
        <f t="shared" si="68"/>
        <v>Very Cold (10-20%)</v>
      </c>
      <c r="W890" s="33" t="str">
        <f t="shared" si="69"/>
        <v>Normal</v>
      </c>
    </row>
    <row r="891" spans="1:23" ht="17.25" thickBot="1">
      <c r="A891" s="112">
        <v>899</v>
      </c>
      <c r="B891" s="7">
        <v>40583</v>
      </c>
      <c r="C891" s="6">
        <v>1</v>
      </c>
      <c r="D891" s="6">
        <v>0</v>
      </c>
      <c r="E891" s="6">
        <v>2</v>
      </c>
      <c r="F891" s="6">
        <v>22</v>
      </c>
      <c r="G891" s="9" t="b">
        <v>0</v>
      </c>
      <c r="H891" s="6">
        <v>3</v>
      </c>
      <c r="I891" s="6">
        <v>3</v>
      </c>
      <c r="J891" s="6">
        <v>0.16</v>
      </c>
      <c r="K891" s="6">
        <v>0.16669999999999999</v>
      </c>
      <c r="L891" s="6">
        <v>0.8</v>
      </c>
      <c r="M891" s="6">
        <v>0.16420000000000001</v>
      </c>
      <c r="N891" s="6">
        <v>4</v>
      </c>
      <c r="O891" s="6">
        <v>42</v>
      </c>
      <c r="P891" s="6">
        <v>46</v>
      </c>
      <c r="Q891" t="s">
        <v>28</v>
      </c>
      <c r="R891" t="s">
        <v>24</v>
      </c>
      <c r="S891" s="33" t="str">
        <f t="shared" si="65"/>
        <v>Normal</v>
      </c>
      <c r="T891" s="33" t="str">
        <f t="shared" si="66"/>
        <v>Low</v>
      </c>
      <c r="U891" s="33" t="str">
        <f t="shared" si="67"/>
        <v>Evening</v>
      </c>
      <c r="V891" s="33" t="str">
        <f t="shared" si="68"/>
        <v>Very Cold (10-20%)</v>
      </c>
      <c r="W891" s="33" t="str">
        <f t="shared" si="69"/>
        <v>Normal</v>
      </c>
    </row>
    <row r="892" spans="1:23" ht="17.25" thickBot="1">
      <c r="A892" s="112">
        <v>900</v>
      </c>
      <c r="B892" s="7">
        <v>40583</v>
      </c>
      <c r="C892" s="6">
        <v>1</v>
      </c>
      <c r="D892" s="6">
        <v>0</v>
      </c>
      <c r="E892" s="6">
        <v>2</v>
      </c>
      <c r="F892" s="6">
        <v>23</v>
      </c>
      <c r="G892" s="9" t="b">
        <v>0</v>
      </c>
      <c r="H892" s="6">
        <v>3</v>
      </c>
      <c r="I892" s="6">
        <v>3</v>
      </c>
      <c r="J892" s="6">
        <v>0.16</v>
      </c>
      <c r="K892" s="6">
        <v>0.1515</v>
      </c>
      <c r="L892" s="6">
        <v>0.8</v>
      </c>
      <c r="M892" s="6">
        <v>0.19400000000000001</v>
      </c>
      <c r="N892" s="6">
        <v>0</v>
      </c>
      <c r="O892" s="6">
        <v>37</v>
      </c>
      <c r="P892" s="6">
        <v>37</v>
      </c>
      <c r="Q892" t="s">
        <v>28</v>
      </c>
      <c r="R892" t="s">
        <v>24</v>
      </c>
      <c r="S892" s="33" t="str">
        <f t="shared" si="65"/>
        <v>Normal</v>
      </c>
      <c r="T892" s="33" t="str">
        <f t="shared" si="66"/>
        <v>Low</v>
      </c>
      <c r="U892" s="33" t="str">
        <f t="shared" si="67"/>
        <v>Evening</v>
      </c>
      <c r="V892" s="33" t="str">
        <f t="shared" si="68"/>
        <v>Very Cold (10-20%)</v>
      </c>
      <c r="W892" s="33" t="str">
        <f t="shared" si="69"/>
        <v>Normal</v>
      </c>
    </row>
    <row r="893" spans="1:23" ht="17.25" thickBot="1">
      <c r="A893" s="112">
        <v>901</v>
      </c>
      <c r="B893" s="7">
        <v>40584</v>
      </c>
      <c r="C893" s="6">
        <v>1</v>
      </c>
      <c r="D893" s="6">
        <v>0</v>
      </c>
      <c r="E893" s="6">
        <v>2</v>
      </c>
      <c r="F893" s="6">
        <v>0</v>
      </c>
      <c r="G893" s="9" t="b">
        <v>0</v>
      </c>
      <c r="H893" s="6">
        <v>4</v>
      </c>
      <c r="I893" s="6">
        <v>3</v>
      </c>
      <c r="J893" s="6">
        <v>0.14000000000000001</v>
      </c>
      <c r="K893" s="6">
        <v>0.13639999999999999</v>
      </c>
      <c r="L893" s="6">
        <v>0.86</v>
      </c>
      <c r="M893" s="6">
        <v>0.19400000000000001</v>
      </c>
      <c r="N893" s="6">
        <v>0</v>
      </c>
      <c r="O893" s="6">
        <v>16</v>
      </c>
      <c r="P893" s="6">
        <v>16</v>
      </c>
      <c r="Q893" t="s">
        <v>122</v>
      </c>
      <c r="R893" t="s">
        <v>24</v>
      </c>
      <c r="S893" s="33" t="str">
        <f t="shared" si="65"/>
        <v>Normal</v>
      </c>
      <c r="T893" s="33" t="str">
        <f t="shared" si="66"/>
        <v>Low</v>
      </c>
      <c r="U893" s="33" t="str">
        <f t="shared" si="67"/>
        <v>Night</v>
      </c>
      <c r="V893" s="33" t="str">
        <f t="shared" si="68"/>
        <v>Very Cold (10-20%)</v>
      </c>
      <c r="W893" s="33" t="str">
        <f t="shared" si="69"/>
        <v>Normal</v>
      </c>
    </row>
    <row r="894" spans="1:23" ht="17.25" thickBot="1">
      <c r="A894" s="112">
        <v>902</v>
      </c>
      <c r="B894" s="7">
        <v>40584</v>
      </c>
      <c r="C894" s="6">
        <v>1</v>
      </c>
      <c r="D894" s="6">
        <v>0</v>
      </c>
      <c r="E894" s="6">
        <v>2</v>
      </c>
      <c r="F894" s="6">
        <v>1</v>
      </c>
      <c r="G894" s="9" t="b">
        <v>0</v>
      </c>
      <c r="H894" s="6">
        <v>4</v>
      </c>
      <c r="I894" s="6">
        <v>3</v>
      </c>
      <c r="J894" s="6">
        <v>0.14000000000000001</v>
      </c>
      <c r="K894" s="6">
        <v>0.1515</v>
      </c>
      <c r="L894" s="6">
        <v>0.8</v>
      </c>
      <c r="M894" s="6">
        <v>0.1343</v>
      </c>
      <c r="N894" s="6">
        <v>0</v>
      </c>
      <c r="O894" s="6">
        <v>7</v>
      </c>
      <c r="P894" s="6">
        <v>7</v>
      </c>
      <c r="Q894" t="s">
        <v>122</v>
      </c>
      <c r="R894" t="s">
        <v>24</v>
      </c>
      <c r="S894" s="33" t="str">
        <f t="shared" si="65"/>
        <v>Normal</v>
      </c>
      <c r="T894" s="33" t="str">
        <f t="shared" si="66"/>
        <v>Low</v>
      </c>
      <c r="U894" s="33" t="str">
        <f t="shared" si="67"/>
        <v>Night</v>
      </c>
      <c r="V894" s="33" t="str">
        <f t="shared" si="68"/>
        <v>Very Cold (10-20%)</v>
      </c>
      <c r="W894" s="33" t="str">
        <f t="shared" si="69"/>
        <v>Normal</v>
      </c>
    </row>
    <row r="895" spans="1:23" ht="17.25" thickBot="1">
      <c r="A895" s="112">
        <v>903</v>
      </c>
      <c r="B895" s="7">
        <v>40584</v>
      </c>
      <c r="C895" s="6">
        <v>1</v>
      </c>
      <c r="D895" s="6">
        <v>0</v>
      </c>
      <c r="E895" s="6">
        <v>2</v>
      </c>
      <c r="F895" s="6">
        <v>2</v>
      </c>
      <c r="G895" s="9" t="b">
        <v>0</v>
      </c>
      <c r="H895" s="6">
        <v>4</v>
      </c>
      <c r="I895" s="6">
        <v>3</v>
      </c>
      <c r="J895" s="6">
        <v>0.14000000000000001</v>
      </c>
      <c r="K895" s="6">
        <v>0.1515</v>
      </c>
      <c r="L895" s="6">
        <v>0.8</v>
      </c>
      <c r="M895" s="6">
        <v>0.1343</v>
      </c>
      <c r="N895" s="6">
        <v>0</v>
      </c>
      <c r="O895" s="6">
        <v>3</v>
      </c>
      <c r="P895" s="6">
        <v>3</v>
      </c>
      <c r="Q895" t="s">
        <v>122</v>
      </c>
      <c r="R895" t="s">
        <v>24</v>
      </c>
      <c r="S895" s="33" t="str">
        <f t="shared" si="65"/>
        <v>Normal</v>
      </c>
      <c r="T895" s="33" t="str">
        <f t="shared" si="66"/>
        <v>Low</v>
      </c>
      <c r="U895" s="33" t="str">
        <f t="shared" si="67"/>
        <v>Night</v>
      </c>
      <c r="V895" s="33" t="str">
        <f t="shared" si="68"/>
        <v>Very Cold (10-20%)</v>
      </c>
      <c r="W895" s="33" t="str">
        <f t="shared" si="69"/>
        <v>Normal</v>
      </c>
    </row>
    <row r="896" spans="1:23" ht="17.25" thickBot="1">
      <c r="A896" s="112">
        <v>904</v>
      </c>
      <c r="B896" s="7">
        <v>40584</v>
      </c>
      <c r="C896" s="6">
        <v>1</v>
      </c>
      <c r="D896" s="6">
        <v>0</v>
      </c>
      <c r="E896" s="6">
        <v>2</v>
      </c>
      <c r="F896" s="6">
        <v>4</v>
      </c>
      <c r="G896" s="9" t="b">
        <v>0</v>
      </c>
      <c r="H896" s="6">
        <v>4</v>
      </c>
      <c r="I896" s="6">
        <v>2</v>
      </c>
      <c r="J896" s="6">
        <v>0.14000000000000001</v>
      </c>
      <c r="K896" s="6">
        <v>0.13639999999999999</v>
      </c>
      <c r="L896" s="6">
        <v>0.59</v>
      </c>
      <c r="M896" s="6">
        <v>0.22389999999999999</v>
      </c>
      <c r="N896" s="6">
        <v>0</v>
      </c>
      <c r="O896" s="6">
        <v>1</v>
      </c>
      <c r="P896" s="6">
        <v>1</v>
      </c>
      <c r="Q896" t="s">
        <v>122</v>
      </c>
      <c r="R896" t="s">
        <v>125</v>
      </c>
      <c r="S896" s="33" t="str">
        <f t="shared" si="65"/>
        <v>Normal</v>
      </c>
      <c r="T896" s="33" t="str">
        <f t="shared" si="66"/>
        <v>Low</v>
      </c>
      <c r="U896" s="33" t="str">
        <f t="shared" si="67"/>
        <v>Night</v>
      </c>
      <c r="V896" s="33" t="str">
        <f t="shared" si="68"/>
        <v>Very Cold (10-20%)</v>
      </c>
      <c r="W896" s="33" t="str">
        <f t="shared" si="69"/>
        <v>Normal</v>
      </c>
    </row>
    <row r="897" spans="1:23" ht="17.25" thickBot="1">
      <c r="A897" s="112">
        <v>905</v>
      </c>
      <c r="B897" s="7">
        <v>40584</v>
      </c>
      <c r="C897" s="6">
        <v>1</v>
      </c>
      <c r="D897" s="6">
        <v>0</v>
      </c>
      <c r="E897" s="6">
        <v>2</v>
      </c>
      <c r="F897" s="6">
        <v>5</v>
      </c>
      <c r="G897" s="9" t="b">
        <v>0</v>
      </c>
      <c r="H897" s="6">
        <v>4</v>
      </c>
      <c r="I897" s="6">
        <v>2</v>
      </c>
      <c r="J897" s="6">
        <v>0.12</v>
      </c>
      <c r="K897" s="6">
        <v>0.1212</v>
      </c>
      <c r="L897" s="6">
        <v>0.5</v>
      </c>
      <c r="M897" s="6">
        <v>0.22389999999999999</v>
      </c>
      <c r="N897" s="6">
        <v>0</v>
      </c>
      <c r="O897" s="6">
        <v>6</v>
      </c>
      <c r="P897" s="6">
        <v>6</v>
      </c>
      <c r="Q897" t="s">
        <v>122</v>
      </c>
      <c r="R897" t="s">
        <v>125</v>
      </c>
      <c r="S897" s="33" t="str">
        <f t="shared" si="65"/>
        <v>Normal</v>
      </c>
      <c r="T897" s="33" t="str">
        <f t="shared" si="66"/>
        <v>Low</v>
      </c>
      <c r="U897" s="33" t="str">
        <f t="shared" si="67"/>
        <v>Night</v>
      </c>
      <c r="V897" s="33" t="str">
        <f t="shared" si="68"/>
        <v>Very Cold (10-20%)</v>
      </c>
      <c r="W897" s="33" t="str">
        <f t="shared" si="69"/>
        <v>Normal</v>
      </c>
    </row>
    <row r="898" spans="1:23" ht="17.25" thickBot="1">
      <c r="A898" s="112">
        <v>906</v>
      </c>
      <c r="B898" s="7">
        <v>40584</v>
      </c>
      <c r="C898" s="6">
        <v>1</v>
      </c>
      <c r="D898" s="6">
        <v>0</v>
      </c>
      <c r="E898" s="6">
        <v>2</v>
      </c>
      <c r="F898" s="6">
        <v>6</v>
      </c>
      <c r="G898" s="9" t="b">
        <v>0</v>
      </c>
      <c r="H898" s="6">
        <v>4</v>
      </c>
      <c r="I898" s="6">
        <v>2</v>
      </c>
      <c r="J898" s="6">
        <v>0.12</v>
      </c>
      <c r="K898" s="6">
        <v>0.1212</v>
      </c>
      <c r="L898" s="6">
        <v>0.54</v>
      </c>
      <c r="M898" s="6">
        <v>0.28360000000000002</v>
      </c>
      <c r="N898" s="6">
        <v>0</v>
      </c>
      <c r="O898" s="6">
        <v>26</v>
      </c>
      <c r="P898" s="6">
        <v>26</v>
      </c>
      <c r="Q898" t="s">
        <v>122</v>
      </c>
      <c r="R898" t="s">
        <v>125</v>
      </c>
      <c r="S898" s="33" t="str">
        <f t="shared" si="65"/>
        <v>Normal</v>
      </c>
      <c r="T898" s="33" t="str">
        <f t="shared" si="66"/>
        <v>Low</v>
      </c>
      <c r="U898" s="33" t="str">
        <f t="shared" si="67"/>
        <v>Morning</v>
      </c>
      <c r="V898" s="33" t="str">
        <f t="shared" si="68"/>
        <v>Very Cold (10-20%)</v>
      </c>
      <c r="W898" s="33" t="str">
        <f t="shared" si="69"/>
        <v>Normal</v>
      </c>
    </row>
    <row r="899" spans="1:23" ht="17.25" thickBot="1">
      <c r="A899" s="112">
        <v>907</v>
      </c>
      <c r="B899" s="7">
        <v>40584</v>
      </c>
      <c r="C899" s="6">
        <v>1</v>
      </c>
      <c r="D899" s="6">
        <v>0</v>
      </c>
      <c r="E899" s="6">
        <v>2</v>
      </c>
      <c r="F899" s="6">
        <v>7</v>
      </c>
      <c r="G899" s="9" t="b">
        <v>0</v>
      </c>
      <c r="H899" s="6">
        <v>4</v>
      </c>
      <c r="I899" s="6">
        <v>1</v>
      </c>
      <c r="J899" s="6">
        <v>0.1</v>
      </c>
      <c r="K899" s="6">
        <v>7.5800000000000006E-2</v>
      </c>
      <c r="L899" s="6">
        <v>0.5</v>
      </c>
      <c r="M899" s="6">
        <v>0.41789999999999999</v>
      </c>
      <c r="N899" s="6">
        <v>0</v>
      </c>
      <c r="O899" s="6">
        <v>99</v>
      </c>
      <c r="P899" s="6">
        <v>99</v>
      </c>
      <c r="Q899" t="s">
        <v>122</v>
      </c>
      <c r="R899" t="s">
        <v>124</v>
      </c>
      <c r="S899" s="33" t="str">
        <f t="shared" ref="S899:S962" si="70">IF(OR(AND(F899&gt;=7,F899&lt;=9),AND(F899&gt;=17,F899&lt;=19)),"Rush Hour","Normal")</f>
        <v>Rush Hour</v>
      </c>
      <c r="T899" s="33" t="str">
        <f t="shared" ref="T899:T962" si="71">IF(P899&gt;150,"High",IF(P899&gt;50,"Medium","Low"))</f>
        <v>Medium</v>
      </c>
      <c r="U899" s="33" t="str">
        <f t="shared" ref="U899:U962" si="72">IF(F899&lt;6,"Night", IF(F899&lt;12,"Morning", IF(F899&lt;18,"Afternoon","Evening")))</f>
        <v>Morning</v>
      </c>
      <c r="V899" s="33" t="str">
        <f t="shared" ref="V899:V962" si="73">IF(J899&lt;0.1,"Freezing (0-10%)",
 IF(J899&lt;0.2,"Very Cold (10-20%)",
 IF(J899&lt;0.3,"Cold (20-30%)",
 IF(J899&lt;0.4,"Mild (30-40%)",
 IF(J899&lt;0.5,"Warm (40-50%)",
 "Hot (50%+)")))))</f>
        <v>Very Cold (10-20%)</v>
      </c>
      <c r="W899" s="33" t="str">
        <f t="shared" ref="W899:W962" si="74">IF(ABS(P899-AVERAGE($P$2:$P$1001))&gt;2*STDEV($P$2:$P$1001),IF(P899&gt;AVERAGE($P$2:$P$1001),"⬆ Spike","⬇ Drop"),  "Normal")</f>
        <v>Normal</v>
      </c>
    </row>
    <row r="900" spans="1:23" ht="17.25" thickBot="1">
      <c r="A900" s="112">
        <v>908</v>
      </c>
      <c r="B900" s="7">
        <v>40584</v>
      </c>
      <c r="C900" s="6">
        <v>1</v>
      </c>
      <c r="D900" s="6">
        <v>0</v>
      </c>
      <c r="E900" s="6">
        <v>2</v>
      </c>
      <c r="F900" s="6">
        <v>8</v>
      </c>
      <c r="G900" s="9" t="b">
        <v>0</v>
      </c>
      <c r="H900" s="6">
        <v>4</v>
      </c>
      <c r="I900" s="6">
        <v>1</v>
      </c>
      <c r="J900" s="6">
        <v>0.1</v>
      </c>
      <c r="K900" s="6">
        <v>7.5800000000000006E-2</v>
      </c>
      <c r="L900" s="6">
        <v>0.49</v>
      </c>
      <c r="M900" s="6">
        <v>0.32840000000000003</v>
      </c>
      <c r="N900" s="6">
        <v>5</v>
      </c>
      <c r="O900" s="6">
        <v>173</v>
      </c>
      <c r="P900" s="6">
        <v>178</v>
      </c>
      <c r="Q900" t="s">
        <v>122</v>
      </c>
      <c r="R900" t="s">
        <v>124</v>
      </c>
      <c r="S900" s="33" t="str">
        <f t="shared" si="70"/>
        <v>Rush Hour</v>
      </c>
      <c r="T900" s="33" t="str">
        <f t="shared" si="71"/>
        <v>High</v>
      </c>
      <c r="U900" s="33" t="str">
        <f t="shared" si="72"/>
        <v>Morning</v>
      </c>
      <c r="V900" s="33" t="str">
        <f t="shared" si="73"/>
        <v>Very Cold (10-20%)</v>
      </c>
      <c r="W900" s="33" t="str">
        <f t="shared" si="74"/>
        <v>⬆ Spike</v>
      </c>
    </row>
    <row r="901" spans="1:23" ht="17.25" thickBot="1">
      <c r="A901" s="112">
        <v>909</v>
      </c>
      <c r="B901" s="7">
        <v>40584</v>
      </c>
      <c r="C901" s="6">
        <v>1</v>
      </c>
      <c r="D901" s="6">
        <v>0</v>
      </c>
      <c r="E901" s="6">
        <v>2</v>
      </c>
      <c r="F901" s="6">
        <v>9</v>
      </c>
      <c r="G901" s="9" t="b">
        <v>0</v>
      </c>
      <c r="H901" s="6">
        <v>4</v>
      </c>
      <c r="I901" s="6">
        <v>1</v>
      </c>
      <c r="J901" s="6">
        <v>0.12</v>
      </c>
      <c r="K901" s="6">
        <v>0.1061</v>
      </c>
      <c r="L901" s="6">
        <v>0.42</v>
      </c>
      <c r="M901" s="6">
        <v>0.35820000000000002</v>
      </c>
      <c r="N901" s="6">
        <v>1</v>
      </c>
      <c r="O901" s="6">
        <v>121</v>
      </c>
      <c r="P901" s="6">
        <v>122</v>
      </c>
      <c r="Q901" t="s">
        <v>122</v>
      </c>
      <c r="R901" t="s">
        <v>124</v>
      </c>
      <c r="S901" s="33" t="str">
        <f t="shared" si="70"/>
        <v>Rush Hour</v>
      </c>
      <c r="T901" s="33" t="str">
        <f t="shared" si="71"/>
        <v>Medium</v>
      </c>
      <c r="U901" s="33" t="str">
        <f t="shared" si="72"/>
        <v>Morning</v>
      </c>
      <c r="V901" s="33" t="str">
        <f t="shared" si="73"/>
        <v>Very Cold (10-20%)</v>
      </c>
      <c r="W901" s="33" t="str">
        <f t="shared" si="74"/>
        <v>Normal</v>
      </c>
    </row>
    <row r="902" spans="1:23" ht="17.25" thickBot="1">
      <c r="A902" s="112">
        <v>910</v>
      </c>
      <c r="B902" s="7">
        <v>40584</v>
      </c>
      <c r="C902" s="6">
        <v>1</v>
      </c>
      <c r="D902" s="6">
        <v>0</v>
      </c>
      <c r="E902" s="6">
        <v>2</v>
      </c>
      <c r="F902" s="6">
        <v>10</v>
      </c>
      <c r="G902" s="9" t="b">
        <v>0</v>
      </c>
      <c r="H902" s="6">
        <v>4</v>
      </c>
      <c r="I902" s="6">
        <v>1</v>
      </c>
      <c r="J902" s="6">
        <v>0.12</v>
      </c>
      <c r="K902" s="6">
        <v>0.1061</v>
      </c>
      <c r="L902" s="6">
        <v>0.42</v>
      </c>
      <c r="M902" s="6">
        <v>0.29849999999999999</v>
      </c>
      <c r="N902" s="6">
        <v>1</v>
      </c>
      <c r="O902" s="6">
        <v>34</v>
      </c>
      <c r="P902" s="6">
        <v>35</v>
      </c>
      <c r="Q902" t="s">
        <v>122</v>
      </c>
      <c r="R902" t="s">
        <v>124</v>
      </c>
      <c r="S902" s="33" t="str">
        <f t="shared" si="70"/>
        <v>Normal</v>
      </c>
      <c r="T902" s="33" t="str">
        <f t="shared" si="71"/>
        <v>Low</v>
      </c>
      <c r="U902" s="33" t="str">
        <f t="shared" si="72"/>
        <v>Morning</v>
      </c>
      <c r="V902" s="33" t="str">
        <f t="shared" si="73"/>
        <v>Very Cold (10-20%)</v>
      </c>
      <c r="W902" s="33" t="str">
        <f t="shared" si="74"/>
        <v>Normal</v>
      </c>
    </row>
    <row r="903" spans="1:23" ht="17.25" thickBot="1">
      <c r="A903" s="112">
        <v>911</v>
      </c>
      <c r="B903" s="7">
        <v>40584</v>
      </c>
      <c r="C903" s="6">
        <v>1</v>
      </c>
      <c r="D903" s="6">
        <v>0</v>
      </c>
      <c r="E903" s="6">
        <v>2</v>
      </c>
      <c r="F903" s="6">
        <v>11</v>
      </c>
      <c r="G903" s="9" t="b">
        <v>0</v>
      </c>
      <c r="H903" s="6">
        <v>4</v>
      </c>
      <c r="I903" s="6">
        <v>1</v>
      </c>
      <c r="J903" s="6">
        <v>0.14000000000000001</v>
      </c>
      <c r="K903" s="6">
        <v>0.1212</v>
      </c>
      <c r="L903" s="6">
        <v>0.39</v>
      </c>
      <c r="M903" s="6">
        <v>0.35820000000000002</v>
      </c>
      <c r="N903" s="6">
        <v>1</v>
      </c>
      <c r="O903" s="6">
        <v>44</v>
      </c>
      <c r="P903" s="6">
        <v>45</v>
      </c>
      <c r="Q903" t="s">
        <v>122</v>
      </c>
      <c r="R903" t="s">
        <v>124</v>
      </c>
      <c r="S903" s="33" t="str">
        <f t="shared" si="70"/>
        <v>Normal</v>
      </c>
      <c r="T903" s="33" t="str">
        <f t="shared" si="71"/>
        <v>Low</v>
      </c>
      <c r="U903" s="33" t="str">
        <f t="shared" si="72"/>
        <v>Morning</v>
      </c>
      <c r="V903" s="33" t="str">
        <f t="shared" si="73"/>
        <v>Very Cold (10-20%)</v>
      </c>
      <c r="W903" s="33" t="str">
        <f t="shared" si="74"/>
        <v>Normal</v>
      </c>
    </row>
    <row r="904" spans="1:23" ht="17.25" thickBot="1">
      <c r="A904" s="112">
        <v>912</v>
      </c>
      <c r="B904" s="7">
        <v>40584</v>
      </c>
      <c r="C904" s="6">
        <v>1</v>
      </c>
      <c r="D904" s="6">
        <v>0</v>
      </c>
      <c r="E904" s="6">
        <v>2</v>
      </c>
      <c r="F904" s="6">
        <v>12</v>
      </c>
      <c r="G904" s="9" t="b">
        <v>0</v>
      </c>
      <c r="H904" s="6">
        <v>4</v>
      </c>
      <c r="I904" s="6">
        <v>1</v>
      </c>
      <c r="J904" s="6">
        <v>0.16</v>
      </c>
      <c r="K904" s="6">
        <v>0.13639999999999999</v>
      </c>
      <c r="L904" s="6">
        <v>0.34</v>
      </c>
      <c r="M904" s="6">
        <v>0.3881</v>
      </c>
      <c r="N904" s="6">
        <v>4</v>
      </c>
      <c r="O904" s="6">
        <v>65</v>
      </c>
      <c r="P904" s="6">
        <v>69</v>
      </c>
      <c r="Q904" t="s">
        <v>122</v>
      </c>
      <c r="R904" t="s">
        <v>124</v>
      </c>
      <c r="S904" s="33" t="str">
        <f t="shared" si="70"/>
        <v>Normal</v>
      </c>
      <c r="T904" s="33" t="str">
        <f t="shared" si="71"/>
        <v>Medium</v>
      </c>
      <c r="U904" s="33" t="str">
        <f t="shared" si="72"/>
        <v>Afternoon</v>
      </c>
      <c r="V904" s="33" t="str">
        <f t="shared" si="73"/>
        <v>Very Cold (10-20%)</v>
      </c>
      <c r="W904" s="33" t="str">
        <f t="shared" si="74"/>
        <v>Normal</v>
      </c>
    </row>
    <row r="905" spans="1:23" ht="17.25" thickBot="1">
      <c r="A905" s="112">
        <v>913</v>
      </c>
      <c r="B905" s="7">
        <v>40584</v>
      </c>
      <c r="C905" s="6">
        <v>1</v>
      </c>
      <c r="D905" s="6">
        <v>0</v>
      </c>
      <c r="E905" s="6">
        <v>2</v>
      </c>
      <c r="F905" s="6">
        <v>13</v>
      </c>
      <c r="G905" s="9" t="b">
        <v>0</v>
      </c>
      <c r="H905" s="6">
        <v>4</v>
      </c>
      <c r="I905" s="6">
        <v>1</v>
      </c>
      <c r="J905" s="6">
        <v>0.18</v>
      </c>
      <c r="K905" s="6">
        <v>0.16669999999999999</v>
      </c>
      <c r="L905" s="6">
        <v>0.28999999999999998</v>
      </c>
      <c r="M905" s="6">
        <v>0.29849999999999999</v>
      </c>
      <c r="N905" s="6">
        <v>3</v>
      </c>
      <c r="O905" s="6">
        <v>59</v>
      </c>
      <c r="P905" s="6">
        <v>62</v>
      </c>
      <c r="Q905" t="s">
        <v>122</v>
      </c>
      <c r="R905" t="s">
        <v>124</v>
      </c>
      <c r="S905" s="33" t="str">
        <f t="shared" si="70"/>
        <v>Normal</v>
      </c>
      <c r="T905" s="33" t="str">
        <f t="shared" si="71"/>
        <v>Medium</v>
      </c>
      <c r="U905" s="33" t="str">
        <f t="shared" si="72"/>
        <v>Afternoon</v>
      </c>
      <c r="V905" s="33" t="str">
        <f t="shared" si="73"/>
        <v>Very Cold (10-20%)</v>
      </c>
      <c r="W905" s="33" t="str">
        <f t="shared" si="74"/>
        <v>Normal</v>
      </c>
    </row>
    <row r="906" spans="1:23" ht="17.25" thickBot="1">
      <c r="A906" s="112">
        <v>914</v>
      </c>
      <c r="B906" s="7">
        <v>40584</v>
      </c>
      <c r="C906" s="6">
        <v>1</v>
      </c>
      <c r="D906" s="6">
        <v>0</v>
      </c>
      <c r="E906" s="6">
        <v>2</v>
      </c>
      <c r="F906" s="6">
        <v>14</v>
      </c>
      <c r="G906" s="9" t="b">
        <v>0</v>
      </c>
      <c r="H906" s="6">
        <v>4</v>
      </c>
      <c r="I906" s="6">
        <v>1</v>
      </c>
      <c r="J906" s="6">
        <v>0.2</v>
      </c>
      <c r="K906" s="6">
        <v>0.18179999999999999</v>
      </c>
      <c r="L906" s="6">
        <v>0.27</v>
      </c>
      <c r="M906" s="6">
        <v>0.28360000000000002</v>
      </c>
      <c r="N906" s="6">
        <v>6</v>
      </c>
      <c r="O906" s="6">
        <v>42</v>
      </c>
      <c r="P906" s="6">
        <v>48</v>
      </c>
      <c r="Q906" t="s">
        <v>122</v>
      </c>
      <c r="R906" t="s">
        <v>124</v>
      </c>
      <c r="S906" s="33" t="str">
        <f t="shared" si="70"/>
        <v>Normal</v>
      </c>
      <c r="T906" s="33" t="str">
        <f t="shared" si="71"/>
        <v>Low</v>
      </c>
      <c r="U906" s="33" t="str">
        <f t="shared" si="72"/>
        <v>Afternoon</v>
      </c>
      <c r="V906" s="33" t="str">
        <f t="shared" si="73"/>
        <v>Cold (20-30%)</v>
      </c>
      <c r="W906" s="33" t="str">
        <f t="shared" si="74"/>
        <v>Normal</v>
      </c>
    </row>
    <row r="907" spans="1:23" ht="17.25" thickBot="1">
      <c r="A907" s="112">
        <v>915</v>
      </c>
      <c r="B907" s="7">
        <v>40584</v>
      </c>
      <c r="C907" s="6">
        <v>1</v>
      </c>
      <c r="D907" s="6">
        <v>0</v>
      </c>
      <c r="E907" s="6">
        <v>2</v>
      </c>
      <c r="F907" s="6">
        <v>15</v>
      </c>
      <c r="G907" s="9" t="b">
        <v>0</v>
      </c>
      <c r="H907" s="6">
        <v>4</v>
      </c>
      <c r="I907" s="6">
        <v>1</v>
      </c>
      <c r="J907" s="6">
        <v>0.2</v>
      </c>
      <c r="K907" s="6">
        <v>0.19700000000000001</v>
      </c>
      <c r="L907" s="6">
        <v>0.25</v>
      </c>
      <c r="M907" s="6">
        <v>0.25369999999999998</v>
      </c>
      <c r="N907" s="6">
        <v>0</v>
      </c>
      <c r="O907" s="6">
        <v>50</v>
      </c>
      <c r="P907" s="6">
        <v>50</v>
      </c>
      <c r="Q907" t="s">
        <v>122</v>
      </c>
      <c r="R907" t="s">
        <v>124</v>
      </c>
      <c r="S907" s="33" t="str">
        <f t="shared" si="70"/>
        <v>Normal</v>
      </c>
      <c r="T907" s="33" t="str">
        <f t="shared" si="71"/>
        <v>Low</v>
      </c>
      <c r="U907" s="33" t="str">
        <f t="shared" si="72"/>
        <v>Afternoon</v>
      </c>
      <c r="V907" s="33" t="str">
        <f t="shared" si="73"/>
        <v>Cold (20-30%)</v>
      </c>
      <c r="W907" s="33" t="str">
        <f t="shared" si="74"/>
        <v>Normal</v>
      </c>
    </row>
    <row r="908" spans="1:23" ht="17.25" thickBot="1">
      <c r="A908" s="112">
        <v>916</v>
      </c>
      <c r="B908" s="7">
        <v>40584</v>
      </c>
      <c r="C908" s="6">
        <v>1</v>
      </c>
      <c r="D908" s="6">
        <v>0</v>
      </c>
      <c r="E908" s="6">
        <v>2</v>
      </c>
      <c r="F908" s="6">
        <v>16</v>
      </c>
      <c r="G908" s="9" t="b">
        <v>0</v>
      </c>
      <c r="H908" s="6">
        <v>4</v>
      </c>
      <c r="I908" s="6">
        <v>1</v>
      </c>
      <c r="J908" s="6">
        <v>0.2</v>
      </c>
      <c r="K908" s="6">
        <v>0.18179999999999999</v>
      </c>
      <c r="L908" s="6">
        <v>0.27</v>
      </c>
      <c r="M908" s="6">
        <v>0.29849999999999999</v>
      </c>
      <c r="N908" s="6">
        <v>4</v>
      </c>
      <c r="O908" s="6">
        <v>76</v>
      </c>
      <c r="P908" s="6">
        <v>80</v>
      </c>
      <c r="Q908" t="s">
        <v>122</v>
      </c>
      <c r="R908" t="s">
        <v>124</v>
      </c>
      <c r="S908" s="33" t="str">
        <f t="shared" si="70"/>
        <v>Normal</v>
      </c>
      <c r="T908" s="33" t="str">
        <f t="shared" si="71"/>
        <v>Medium</v>
      </c>
      <c r="U908" s="33" t="str">
        <f t="shared" si="72"/>
        <v>Afternoon</v>
      </c>
      <c r="V908" s="33" t="str">
        <f t="shared" si="73"/>
        <v>Cold (20-30%)</v>
      </c>
      <c r="W908" s="33" t="str">
        <f t="shared" si="74"/>
        <v>Normal</v>
      </c>
    </row>
    <row r="909" spans="1:23" ht="17.25" thickBot="1">
      <c r="A909" s="112">
        <v>917</v>
      </c>
      <c r="B909" s="7">
        <v>40584</v>
      </c>
      <c r="C909" s="6">
        <v>1</v>
      </c>
      <c r="D909" s="6">
        <v>0</v>
      </c>
      <c r="E909" s="6">
        <v>2</v>
      </c>
      <c r="F909" s="6">
        <v>17</v>
      </c>
      <c r="G909" s="9" t="b">
        <v>0</v>
      </c>
      <c r="H909" s="6">
        <v>4</v>
      </c>
      <c r="I909" s="6">
        <v>1</v>
      </c>
      <c r="J909" s="6">
        <v>0.18</v>
      </c>
      <c r="K909" s="6">
        <v>0.18179999999999999</v>
      </c>
      <c r="L909" s="6">
        <v>0.26</v>
      </c>
      <c r="M909" s="6">
        <v>0.19400000000000001</v>
      </c>
      <c r="N909" s="6">
        <v>6</v>
      </c>
      <c r="O909" s="6">
        <v>159</v>
      </c>
      <c r="P909" s="6">
        <v>165</v>
      </c>
      <c r="Q909" t="s">
        <v>122</v>
      </c>
      <c r="R909" t="s">
        <v>124</v>
      </c>
      <c r="S909" s="33" t="str">
        <f t="shared" si="70"/>
        <v>Rush Hour</v>
      </c>
      <c r="T909" s="33" t="str">
        <f t="shared" si="71"/>
        <v>High</v>
      </c>
      <c r="U909" s="33" t="str">
        <f t="shared" si="72"/>
        <v>Afternoon</v>
      </c>
      <c r="V909" s="33" t="str">
        <f t="shared" si="73"/>
        <v>Very Cold (10-20%)</v>
      </c>
      <c r="W909" s="33" t="str">
        <f t="shared" si="74"/>
        <v>⬆ Spike</v>
      </c>
    </row>
    <row r="910" spans="1:23" ht="17.25" thickBot="1">
      <c r="A910" s="112">
        <v>918</v>
      </c>
      <c r="B910" s="7">
        <v>40584</v>
      </c>
      <c r="C910" s="6">
        <v>1</v>
      </c>
      <c r="D910" s="6">
        <v>0</v>
      </c>
      <c r="E910" s="6">
        <v>2</v>
      </c>
      <c r="F910" s="6">
        <v>18</v>
      </c>
      <c r="G910" s="9" t="b">
        <v>0</v>
      </c>
      <c r="H910" s="6">
        <v>4</v>
      </c>
      <c r="I910" s="6">
        <v>1</v>
      </c>
      <c r="J910" s="6">
        <v>0.16</v>
      </c>
      <c r="K910" s="6">
        <v>0.18179999999999999</v>
      </c>
      <c r="L910" s="6">
        <v>0.28000000000000003</v>
      </c>
      <c r="M910" s="6">
        <v>0.1343</v>
      </c>
      <c r="N910" s="6">
        <v>3</v>
      </c>
      <c r="O910" s="6">
        <v>157</v>
      </c>
      <c r="P910" s="6">
        <v>160</v>
      </c>
      <c r="Q910" t="s">
        <v>122</v>
      </c>
      <c r="R910" t="s">
        <v>124</v>
      </c>
      <c r="S910" s="33" t="str">
        <f t="shared" si="70"/>
        <v>Rush Hour</v>
      </c>
      <c r="T910" s="33" t="str">
        <f t="shared" si="71"/>
        <v>High</v>
      </c>
      <c r="U910" s="33" t="str">
        <f t="shared" si="72"/>
        <v>Evening</v>
      </c>
      <c r="V910" s="33" t="str">
        <f t="shared" si="73"/>
        <v>Very Cold (10-20%)</v>
      </c>
      <c r="W910" s="33" t="str">
        <f t="shared" si="74"/>
        <v>Normal</v>
      </c>
    </row>
    <row r="911" spans="1:23" ht="17.25" thickBot="1">
      <c r="A911" s="112">
        <v>919</v>
      </c>
      <c r="B911" s="7">
        <v>40584</v>
      </c>
      <c r="C911" s="6">
        <v>1</v>
      </c>
      <c r="D911" s="6">
        <v>0</v>
      </c>
      <c r="E911" s="6">
        <v>2</v>
      </c>
      <c r="F911" s="6">
        <v>19</v>
      </c>
      <c r="G911" s="9" t="b">
        <v>0</v>
      </c>
      <c r="H911" s="6">
        <v>4</v>
      </c>
      <c r="I911" s="6">
        <v>1</v>
      </c>
      <c r="J911" s="6">
        <v>0.14000000000000001</v>
      </c>
      <c r="K911" s="6">
        <v>0.16669999999999999</v>
      </c>
      <c r="L911" s="6">
        <v>0.28000000000000003</v>
      </c>
      <c r="M911" s="6">
        <v>0.1045</v>
      </c>
      <c r="N911" s="6">
        <v>2</v>
      </c>
      <c r="O911" s="6">
        <v>110</v>
      </c>
      <c r="P911" s="6">
        <v>112</v>
      </c>
      <c r="Q911" t="s">
        <v>122</v>
      </c>
      <c r="R911" t="s">
        <v>124</v>
      </c>
      <c r="S911" s="33" t="str">
        <f t="shared" si="70"/>
        <v>Rush Hour</v>
      </c>
      <c r="T911" s="33" t="str">
        <f t="shared" si="71"/>
        <v>Medium</v>
      </c>
      <c r="U911" s="33" t="str">
        <f t="shared" si="72"/>
        <v>Evening</v>
      </c>
      <c r="V911" s="33" t="str">
        <f t="shared" si="73"/>
        <v>Very Cold (10-20%)</v>
      </c>
      <c r="W911" s="33" t="str">
        <f t="shared" si="74"/>
        <v>Normal</v>
      </c>
    </row>
    <row r="912" spans="1:23" ht="17.25" thickBot="1">
      <c r="A912" s="112">
        <v>920</v>
      </c>
      <c r="B912" s="7">
        <v>40584</v>
      </c>
      <c r="C912" s="6">
        <v>1</v>
      </c>
      <c r="D912" s="6">
        <v>0</v>
      </c>
      <c r="E912" s="6">
        <v>2</v>
      </c>
      <c r="F912" s="6">
        <v>20</v>
      </c>
      <c r="G912" s="9" t="b">
        <v>0</v>
      </c>
      <c r="H912" s="6">
        <v>4</v>
      </c>
      <c r="I912" s="6">
        <v>1</v>
      </c>
      <c r="J912" s="6">
        <v>0.14000000000000001</v>
      </c>
      <c r="K912" s="6">
        <v>0.18179999999999999</v>
      </c>
      <c r="L912" s="6">
        <v>0.31</v>
      </c>
      <c r="M912" s="6">
        <v>8.9599999999999999E-2</v>
      </c>
      <c r="N912" s="6">
        <v>4</v>
      </c>
      <c r="O912" s="6">
        <v>93</v>
      </c>
      <c r="P912" s="6">
        <v>97</v>
      </c>
      <c r="Q912" t="s">
        <v>122</v>
      </c>
      <c r="R912" t="s">
        <v>124</v>
      </c>
      <c r="S912" s="33" t="str">
        <f t="shared" si="70"/>
        <v>Normal</v>
      </c>
      <c r="T912" s="33" t="str">
        <f t="shared" si="71"/>
        <v>Medium</v>
      </c>
      <c r="U912" s="33" t="str">
        <f t="shared" si="72"/>
        <v>Evening</v>
      </c>
      <c r="V912" s="33" t="str">
        <f t="shared" si="73"/>
        <v>Very Cold (10-20%)</v>
      </c>
      <c r="W912" s="33" t="str">
        <f t="shared" si="74"/>
        <v>Normal</v>
      </c>
    </row>
    <row r="913" spans="1:23" ht="17.25" thickBot="1">
      <c r="A913" s="112">
        <v>921</v>
      </c>
      <c r="B913" s="7">
        <v>40584</v>
      </c>
      <c r="C913" s="6">
        <v>1</v>
      </c>
      <c r="D913" s="6">
        <v>0</v>
      </c>
      <c r="E913" s="6">
        <v>2</v>
      </c>
      <c r="F913" s="6">
        <v>21</v>
      </c>
      <c r="G913" s="9" t="b">
        <v>0</v>
      </c>
      <c r="H913" s="6">
        <v>4</v>
      </c>
      <c r="I913" s="6">
        <v>1</v>
      </c>
      <c r="J913" s="6">
        <v>0.14000000000000001</v>
      </c>
      <c r="K913" s="6">
        <v>0.21210000000000001</v>
      </c>
      <c r="L913" s="6">
        <v>0.39</v>
      </c>
      <c r="M913" s="6">
        <v>0</v>
      </c>
      <c r="N913" s="6">
        <v>2</v>
      </c>
      <c r="O913" s="6">
        <v>70</v>
      </c>
      <c r="P913" s="6">
        <v>72</v>
      </c>
      <c r="Q913" t="s">
        <v>122</v>
      </c>
      <c r="R913" t="s">
        <v>124</v>
      </c>
      <c r="S913" s="33" t="str">
        <f t="shared" si="70"/>
        <v>Normal</v>
      </c>
      <c r="T913" s="33" t="str">
        <f t="shared" si="71"/>
        <v>Medium</v>
      </c>
      <c r="U913" s="33" t="str">
        <f t="shared" si="72"/>
        <v>Evening</v>
      </c>
      <c r="V913" s="33" t="str">
        <f t="shared" si="73"/>
        <v>Very Cold (10-20%)</v>
      </c>
      <c r="W913" s="33" t="str">
        <f t="shared" si="74"/>
        <v>Normal</v>
      </c>
    </row>
    <row r="914" spans="1:23" ht="17.25" thickBot="1">
      <c r="A914" s="112">
        <v>922</v>
      </c>
      <c r="B914" s="7">
        <v>40584</v>
      </c>
      <c r="C914" s="6">
        <v>1</v>
      </c>
      <c r="D914" s="6">
        <v>0</v>
      </c>
      <c r="E914" s="6">
        <v>2</v>
      </c>
      <c r="F914" s="6">
        <v>22</v>
      </c>
      <c r="G914" s="9" t="b">
        <v>0</v>
      </c>
      <c r="H914" s="6">
        <v>4</v>
      </c>
      <c r="I914" s="6">
        <v>1</v>
      </c>
      <c r="J914" s="6">
        <v>0.12</v>
      </c>
      <c r="K914" s="6">
        <v>0.19700000000000001</v>
      </c>
      <c r="L914" s="6">
        <v>0.39</v>
      </c>
      <c r="M914" s="6">
        <v>0</v>
      </c>
      <c r="N914" s="6">
        <v>4</v>
      </c>
      <c r="O914" s="6">
        <v>47</v>
      </c>
      <c r="P914" s="6">
        <v>51</v>
      </c>
      <c r="Q914" t="s">
        <v>122</v>
      </c>
      <c r="R914" t="s">
        <v>124</v>
      </c>
      <c r="S914" s="33" t="str">
        <f t="shared" si="70"/>
        <v>Normal</v>
      </c>
      <c r="T914" s="33" t="str">
        <f t="shared" si="71"/>
        <v>Medium</v>
      </c>
      <c r="U914" s="33" t="str">
        <f t="shared" si="72"/>
        <v>Evening</v>
      </c>
      <c r="V914" s="33" t="str">
        <f t="shared" si="73"/>
        <v>Very Cold (10-20%)</v>
      </c>
      <c r="W914" s="33" t="str">
        <f t="shared" si="74"/>
        <v>Normal</v>
      </c>
    </row>
    <row r="915" spans="1:23" ht="17.25" thickBot="1">
      <c r="A915" s="112">
        <v>923</v>
      </c>
      <c r="B915" s="7">
        <v>40584</v>
      </c>
      <c r="C915" s="6">
        <v>1</v>
      </c>
      <c r="D915" s="6">
        <v>0</v>
      </c>
      <c r="E915" s="6">
        <v>2</v>
      </c>
      <c r="F915" s="6">
        <v>23</v>
      </c>
      <c r="G915" s="9" t="b">
        <v>0</v>
      </c>
      <c r="H915" s="6">
        <v>4</v>
      </c>
      <c r="I915" s="6">
        <v>1</v>
      </c>
      <c r="J915" s="6">
        <v>0.12</v>
      </c>
      <c r="K915" s="6">
        <v>0.1515</v>
      </c>
      <c r="L915" s="6">
        <v>0.42</v>
      </c>
      <c r="M915" s="6">
        <v>0.1045</v>
      </c>
      <c r="N915" s="6">
        <v>1</v>
      </c>
      <c r="O915" s="6">
        <v>33</v>
      </c>
      <c r="P915" s="6">
        <v>34</v>
      </c>
      <c r="Q915" t="s">
        <v>122</v>
      </c>
      <c r="R915" t="s">
        <v>124</v>
      </c>
      <c r="S915" s="33" t="str">
        <f t="shared" si="70"/>
        <v>Normal</v>
      </c>
      <c r="T915" s="33" t="str">
        <f t="shared" si="71"/>
        <v>Low</v>
      </c>
      <c r="U915" s="33" t="str">
        <f t="shared" si="72"/>
        <v>Evening</v>
      </c>
      <c r="V915" s="33" t="str">
        <f t="shared" si="73"/>
        <v>Very Cold (10-20%)</v>
      </c>
      <c r="W915" s="33" t="str">
        <f t="shared" si="74"/>
        <v>Normal</v>
      </c>
    </row>
    <row r="916" spans="1:23" ht="17.25" thickBot="1">
      <c r="A916" s="112">
        <v>924</v>
      </c>
      <c r="B916" s="7">
        <v>40585</v>
      </c>
      <c r="C916" s="6">
        <v>1</v>
      </c>
      <c r="D916" s="6">
        <v>0</v>
      </c>
      <c r="E916" s="6">
        <v>2</v>
      </c>
      <c r="F916" s="6">
        <v>0</v>
      </c>
      <c r="G916" s="9" t="b">
        <v>0</v>
      </c>
      <c r="H916" s="6">
        <v>5</v>
      </c>
      <c r="I916" s="6">
        <v>1</v>
      </c>
      <c r="J916" s="6">
        <v>0.1</v>
      </c>
      <c r="K916" s="6">
        <v>0.13639999999999999</v>
      </c>
      <c r="L916" s="6">
        <v>0.49</v>
      </c>
      <c r="M916" s="6">
        <v>0.1045</v>
      </c>
      <c r="N916" s="6">
        <v>2</v>
      </c>
      <c r="O916" s="6">
        <v>12</v>
      </c>
      <c r="P916" s="6">
        <v>14</v>
      </c>
      <c r="Q916" t="s">
        <v>30</v>
      </c>
      <c r="R916" t="s">
        <v>124</v>
      </c>
      <c r="S916" s="33" t="str">
        <f t="shared" si="70"/>
        <v>Normal</v>
      </c>
      <c r="T916" s="33" t="str">
        <f t="shared" si="71"/>
        <v>Low</v>
      </c>
      <c r="U916" s="33" t="str">
        <f t="shared" si="72"/>
        <v>Night</v>
      </c>
      <c r="V916" s="33" t="str">
        <f t="shared" si="73"/>
        <v>Very Cold (10-20%)</v>
      </c>
      <c r="W916" s="33" t="str">
        <f t="shared" si="74"/>
        <v>Normal</v>
      </c>
    </row>
    <row r="917" spans="1:23" ht="17.25" thickBot="1">
      <c r="A917" s="112">
        <v>925</v>
      </c>
      <c r="B917" s="7">
        <v>40585</v>
      </c>
      <c r="C917" s="6">
        <v>1</v>
      </c>
      <c r="D917" s="6">
        <v>0</v>
      </c>
      <c r="E917" s="6">
        <v>2</v>
      </c>
      <c r="F917" s="6">
        <v>1</v>
      </c>
      <c r="G917" s="9" t="b">
        <v>0</v>
      </c>
      <c r="H917" s="6">
        <v>5</v>
      </c>
      <c r="I917" s="6">
        <v>1</v>
      </c>
      <c r="J917" s="6">
        <v>0.1</v>
      </c>
      <c r="K917" s="6">
        <v>0.13639999999999999</v>
      </c>
      <c r="L917" s="6">
        <v>0.54</v>
      </c>
      <c r="M917" s="6">
        <v>8.9599999999999999E-2</v>
      </c>
      <c r="N917" s="6">
        <v>1</v>
      </c>
      <c r="O917" s="6">
        <v>6</v>
      </c>
      <c r="P917" s="6">
        <v>7</v>
      </c>
      <c r="Q917" t="s">
        <v>30</v>
      </c>
      <c r="R917" t="s">
        <v>124</v>
      </c>
      <c r="S917" s="33" t="str">
        <f t="shared" si="70"/>
        <v>Normal</v>
      </c>
      <c r="T917" s="33" t="str">
        <f t="shared" si="71"/>
        <v>Low</v>
      </c>
      <c r="U917" s="33" t="str">
        <f t="shared" si="72"/>
        <v>Night</v>
      </c>
      <c r="V917" s="33" t="str">
        <f t="shared" si="73"/>
        <v>Very Cold (10-20%)</v>
      </c>
      <c r="W917" s="33" t="str">
        <f t="shared" si="74"/>
        <v>Normal</v>
      </c>
    </row>
    <row r="918" spans="1:23" ht="17.25" thickBot="1">
      <c r="A918" s="112">
        <v>926</v>
      </c>
      <c r="B918" s="7">
        <v>40585</v>
      </c>
      <c r="C918" s="6">
        <v>1</v>
      </c>
      <c r="D918" s="6">
        <v>0</v>
      </c>
      <c r="E918" s="6">
        <v>2</v>
      </c>
      <c r="F918" s="6">
        <v>2</v>
      </c>
      <c r="G918" s="9" t="b">
        <v>0</v>
      </c>
      <c r="H918" s="6">
        <v>5</v>
      </c>
      <c r="I918" s="6">
        <v>1</v>
      </c>
      <c r="J918" s="6">
        <v>0.1</v>
      </c>
      <c r="K918" s="6">
        <v>0.13639999999999999</v>
      </c>
      <c r="L918" s="6">
        <v>0.54</v>
      </c>
      <c r="M918" s="6">
        <v>8.9599999999999999E-2</v>
      </c>
      <c r="N918" s="6">
        <v>0</v>
      </c>
      <c r="O918" s="6">
        <v>3</v>
      </c>
      <c r="P918" s="6">
        <v>3</v>
      </c>
      <c r="Q918" t="s">
        <v>30</v>
      </c>
      <c r="R918" t="s">
        <v>124</v>
      </c>
      <c r="S918" s="33" t="str">
        <f t="shared" si="70"/>
        <v>Normal</v>
      </c>
      <c r="T918" s="33" t="str">
        <f t="shared" si="71"/>
        <v>Low</v>
      </c>
      <c r="U918" s="33" t="str">
        <f t="shared" si="72"/>
        <v>Night</v>
      </c>
      <c r="V918" s="33" t="str">
        <f t="shared" si="73"/>
        <v>Very Cold (10-20%)</v>
      </c>
      <c r="W918" s="33" t="str">
        <f t="shared" si="74"/>
        <v>Normal</v>
      </c>
    </row>
    <row r="919" spans="1:23" ht="17.25" thickBot="1">
      <c r="A919" s="112">
        <v>927</v>
      </c>
      <c r="B919" s="7">
        <v>40585</v>
      </c>
      <c r="C919" s="6">
        <v>1</v>
      </c>
      <c r="D919" s="6">
        <v>0</v>
      </c>
      <c r="E919" s="6">
        <v>2</v>
      </c>
      <c r="F919" s="6">
        <v>5</v>
      </c>
      <c r="G919" s="9" t="b">
        <v>0</v>
      </c>
      <c r="H919" s="6">
        <v>5</v>
      </c>
      <c r="I919" s="6">
        <v>1</v>
      </c>
      <c r="J919" s="6">
        <v>0.08</v>
      </c>
      <c r="K919" s="6">
        <v>0.1212</v>
      </c>
      <c r="L919" s="6">
        <v>0.63</v>
      </c>
      <c r="M919" s="6">
        <v>8.9599999999999999E-2</v>
      </c>
      <c r="N919" s="6">
        <v>0</v>
      </c>
      <c r="O919" s="6">
        <v>4</v>
      </c>
      <c r="P919" s="6">
        <v>4</v>
      </c>
      <c r="Q919" t="s">
        <v>30</v>
      </c>
      <c r="R919" t="s">
        <v>124</v>
      </c>
      <c r="S919" s="33" t="str">
        <f t="shared" si="70"/>
        <v>Normal</v>
      </c>
      <c r="T919" s="33" t="str">
        <f t="shared" si="71"/>
        <v>Low</v>
      </c>
      <c r="U919" s="33" t="str">
        <f t="shared" si="72"/>
        <v>Night</v>
      </c>
      <c r="V919" s="33" t="str">
        <f t="shared" si="73"/>
        <v>Freezing (0-10%)</v>
      </c>
      <c r="W919" s="33" t="str">
        <f t="shared" si="74"/>
        <v>Normal</v>
      </c>
    </row>
    <row r="920" spans="1:23" ht="17.25" thickBot="1">
      <c r="A920" s="112">
        <v>928</v>
      </c>
      <c r="B920" s="7">
        <v>40585</v>
      </c>
      <c r="C920" s="6">
        <v>1</v>
      </c>
      <c r="D920" s="6">
        <v>0</v>
      </c>
      <c r="E920" s="6">
        <v>2</v>
      </c>
      <c r="F920" s="6">
        <v>6</v>
      </c>
      <c r="G920" s="9" t="b">
        <v>0</v>
      </c>
      <c r="H920" s="6">
        <v>5</v>
      </c>
      <c r="I920" s="6">
        <v>1</v>
      </c>
      <c r="J920" s="6">
        <v>0.1</v>
      </c>
      <c r="K920" s="6">
        <v>0.18179999999999999</v>
      </c>
      <c r="L920" s="6">
        <v>0.68</v>
      </c>
      <c r="M920" s="6">
        <v>0</v>
      </c>
      <c r="N920" s="6">
        <v>1</v>
      </c>
      <c r="O920" s="6">
        <v>23</v>
      </c>
      <c r="P920" s="6">
        <v>24</v>
      </c>
      <c r="Q920" t="s">
        <v>30</v>
      </c>
      <c r="R920" t="s">
        <v>124</v>
      </c>
      <c r="S920" s="33" t="str">
        <f t="shared" si="70"/>
        <v>Normal</v>
      </c>
      <c r="T920" s="33" t="str">
        <f t="shared" si="71"/>
        <v>Low</v>
      </c>
      <c r="U920" s="33" t="str">
        <f t="shared" si="72"/>
        <v>Morning</v>
      </c>
      <c r="V920" s="33" t="str">
        <f t="shared" si="73"/>
        <v>Very Cold (10-20%)</v>
      </c>
      <c r="W920" s="33" t="str">
        <f t="shared" si="74"/>
        <v>Normal</v>
      </c>
    </row>
    <row r="921" spans="1:23" ht="17.25" thickBot="1">
      <c r="A921" s="112">
        <v>929</v>
      </c>
      <c r="B921" s="7">
        <v>40585</v>
      </c>
      <c r="C921" s="6">
        <v>1</v>
      </c>
      <c r="D921" s="6">
        <v>0</v>
      </c>
      <c r="E921" s="6">
        <v>2</v>
      </c>
      <c r="F921" s="6">
        <v>7</v>
      </c>
      <c r="G921" s="9" t="b">
        <v>0</v>
      </c>
      <c r="H921" s="6">
        <v>5</v>
      </c>
      <c r="I921" s="6">
        <v>1</v>
      </c>
      <c r="J921" s="6">
        <v>0.08</v>
      </c>
      <c r="K921" s="6">
        <v>0.16669999999999999</v>
      </c>
      <c r="L921" s="6">
        <v>0.73</v>
      </c>
      <c r="M921" s="6">
        <v>0</v>
      </c>
      <c r="N921" s="6">
        <v>1</v>
      </c>
      <c r="O921" s="6">
        <v>73</v>
      </c>
      <c r="P921" s="6">
        <v>74</v>
      </c>
      <c r="Q921" t="s">
        <v>30</v>
      </c>
      <c r="R921" t="s">
        <v>124</v>
      </c>
      <c r="S921" s="33" t="str">
        <f t="shared" si="70"/>
        <v>Rush Hour</v>
      </c>
      <c r="T921" s="33" t="str">
        <f t="shared" si="71"/>
        <v>Medium</v>
      </c>
      <c r="U921" s="33" t="str">
        <f t="shared" si="72"/>
        <v>Morning</v>
      </c>
      <c r="V921" s="33" t="str">
        <f t="shared" si="73"/>
        <v>Freezing (0-10%)</v>
      </c>
      <c r="W921" s="33" t="str">
        <f t="shared" si="74"/>
        <v>Normal</v>
      </c>
    </row>
    <row r="922" spans="1:23" ht="17.25" thickBot="1">
      <c r="A922" s="112">
        <v>930</v>
      </c>
      <c r="B922" s="7">
        <v>40585</v>
      </c>
      <c r="C922" s="6">
        <v>1</v>
      </c>
      <c r="D922" s="6">
        <v>0</v>
      </c>
      <c r="E922" s="6">
        <v>2</v>
      </c>
      <c r="F922" s="6">
        <v>8</v>
      </c>
      <c r="G922" s="9" t="b">
        <v>0</v>
      </c>
      <c r="H922" s="6">
        <v>5</v>
      </c>
      <c r="I922" s="6">
        <v>1</v>
      </c>
      <c r="J922" s="6">
        <v>0.1</v>
      </c>
      <c r="K922" s="6">
        <v>0.1212</v>
      </c>
      <c r="L922" s="6">
        <v>0.74</v>
      </c>
      <c r="M922" s="6">
        <v>0.16420000000000001</v>
      </c>
      <c r="N922" s="6">
        <v>4</v>
      </c>
      <c r="O922" s="6">
        <v>212</v>
      </c>
      <c r="P922" s="6">
        <v>216</v>
      </c>
      <c r="Q922" t="s">
        <v>30</v>
      </c>
      <c r="R922" t="s">
        <v>124</v>
      </c>
      <c r="S922" s="33" t="str">
        <f t="shared" si="70"/>
        <v>Rush Hour</v>
      </c>
      <c r="T922" s="33" t="str">
        <f t="shared" si="71"/>
        <v>High</v>
      </c>
      <c r="U922" s="33" t="str">
        <f t="shared" si="72"/>
        <v>Morning</v>
      </c>
      <c r="V922" s="33" t="str">
        <f t="shared" si="73"/>
        <v>Very Cold (10-20%)</v>
      </c>
      <c r="W922" s="33" t="str">
        <f t="shared" si="74"/>
        <v>⬆ Spike</v>
      </c>
    </row>
    <row r="923" spans="1:23" ht="17.25" thickBot="1">
      <c r="A923" s="112">
        <v>931</v>
      </c>
      <c r="B923" s="7">
        <v>40585</v>
      </c>
      <c r="C923" s="6">
        <v>1</v>
      </c>
      <c r="D923" s="6">
        <v>0</v>
      </c>
      <c r="E923" s="6">
        <v>2</v>
      </c>
      <c r="F923" s="6">
        <v>9</v>
      </c>
      <c r="G923" s="9" t="b">
        <v>0</v>
      </c>
      <c r="H923" s="6">
        <v>5</v>
      </c>
      <c r="I923" s="6">
        <v>1</v>
      </c>
      <c r="J923" s="6">
        <v>0.12</v>
      </c>
      <c r="K923" s="6">
        <v>0.1212</v>
      </c>
      <c r="L923" s="6">
        <v>0.74</v>
      </c>
      <c r="M923" s="6">
        <v>0.22389999999999999</v>
      </c>
      <c r="N923" s="6">
        <v>8</v>
      </c>
      <c r="O923" s="6">
        <v>132</v>
      </c>
      <c r="P923" s="6">
        <v>140</v>
      </c>
      <c r="Q923" t="s">
        <v>30</v>
      </c>
      <c r="R923" t="s">
        <v>124</v>
      </c>
      <c r="S923" s="33" t="str">
        <f t="shared" si="70"/>
        <v>Rush Hour</v>
      </c>
      <c r="T923" s="33" t="str">
        <f t="shared" si="71"/>
        <v>Medium</v>
      </c>
      <c r="U923" s="33" t="str">
        <f t="shared" si="72"/>
        <v>Morning</v>
      </c>
      <c r="V923" s="33" t="str">
        <f t="shared" si="73"/>
        <v>Very Cold (10-20%)</v>
      </c>
      <c r="W923" s="33" t="str">
        <f t="shared" si="74"/>
        <v>Normal</v>
      </c>
    </row>
    <row r="924" spans="1:23" ht="17.25" thickBot="1">
      <c r="A924" s="112">
        <v>932</v>
      </c>
      <c r="B924" s="7">
        <v>40585</v>
      </c>
      <c r="C924" s="6">
        <v>1</v>
      </c>
      <c r="D924" s="6">
        <v>0</v>
      </c>
      <c r="E924" s="6">
        <v>2</v>
      </c>
      <c r="F924" s="6">
        <v>10</v>
      </c>
      <c r="G924" s="9" t="b">
        <v>0</v>
      </c>
      <c r="H924" s="6">
        <v>5</v>
      </c>
      <c r="I924" s="6">
        <v>1</v>
      </c>
      <c r="J924" s="6">
        <v>0.14000000000000001</v>
      </c>
      <c r="K924" s="6">
        <v>0.13639999999999999</v>
      </c>
      <c r="L924" s="6">
        <v>0.69</v>
      </c>
      <c r="M924" s="6">
        <v>0.19400000000000001</v>
      </c>
      <c r="N924" s="6">
        <v>5</v>
      </c>
      <c r="O924" s="6">
        <v>39</v>
      </c>
      <c r="P924" s="6">
        <v>44</v>
      </c>
      <c r="Q924" t="s">
        <v>30</v>
      </c>
      <c r="R924" t="s">
        <v>124</v>
      </c>
      <c r="S924" s="33" t="str">
        <f t="shared" si="70"/>
        <v>Normal</v>
      </c>
      <c r="T924" s="33" t="str">
        <f t="shared" si="71"/>
        <v>Low</v>
      </c>
      <c r="U924" s="33" t="str">
        <f t="shared" si="72"/>
        <v>Morning</v>
      </c>
      <c r="V924" s="33" t="str">
        <f t="shared" si="73"/>
        <v>Very Cold (10-20%)</v>
      </c>
      <c r="W924" s="33" t="str">
        <f t="shared" si="74"/>
        <v>Normal</v>
      </c>
    </row>
    <row r="925" spans="1:23" ht="17.25" thickBot="1">
      <c r="A925" s="112">
        <v>933</v>
      </c>
      <c r="B925" s="7">
        <v>40585</v>
      </c>
      <c r="C925" s="6">
        <v>1</v>
      </c>
      <c r="D925" s="6">
        <v>0</v>
      </c>
      <c r="E925" s="6">
        <v>2</v>
      </c>
      <c r="F925" s="6">
        <v>11</v>
      </c>
      <c r="G925" s="9" t="b">
        <v>0</v>
      </c>
      <c r="H925" s="6">
        <v>5</v>
      </c>
      <c r="I925" s="6">
        <v>1</v>
      </c>
      <c r="J925" s="6">
        <v>0.22</v>
      </c>
      <c r="K925" s="6">
        <v>0.2273</v>
      </c>
      <c r="L925" s="6">
        <v>0.47</v>
      </c>
      <c r="M925" s="6">
        <v>0.1343</v>
      </c>
      <c r="N925" s="6">
        <v>12</v>
      </c>
      <c r="O925" s="6">
        <v>52</v>
      </c>
      <c r="P925" s="6">
        <v>64</v>
      </c>
      <c r="Q925" t="s">
        <v>30</v>
      </c>
      <c r="R925" t="s">
        <v>124</v>
      </c>
      <c r="S925" s="33" t="str">
        <f t="shared" si="70"/>
        <v>Normal</v>
      </c>
      <c r="T925" s="33" t="str">
        <f t="shared" si="71"/>
        <v>Medium</v>
      </c>
      <c r="U925" s="33" t="str">
        <f t="shared" si="72"/>
        <v>Morning</v>
      </c>
      <c r="V925" s="33" t="str">
        <f t="shared" si="73"/>
        <v>Cold (20-30%)</v>
      </c>
      <c r="W925" s="33" t="str">
        <f t="shared" si="74"/>
        <v>Normal</v>
      </c>
    </row>
    <row r="926" spans="1:23" ht="17.25" thickBot="1">
      <c r="A926" s="112">
        <v>934</v>
      </c>
      <c r="B926" s="7">
        <v>40585</v>
      </c>
      <c r="C926" s="6">
        <v>1</v>
      </c>
      <c r="D926" s="6">
        <v>0</v>
      </c>
      <c r="E926" s="6">
        <v>2</v>
      </c>
      <c r="F926" s="6">
        <v>12</v>
      </c>
      <c r="G926" s="9" t="b">
        <v>0</v>
      </c>
      <c r="H926" s="6">
        <v>5</v>
      </c>
      <c r="I926" s="6">
        <v>1</v>
      </c>
      <c r="J926" s="6">
        <v>0.22</v>
      </c>
      <c r="K926" s="6">
        <v>0.2273</v>
      </c>
      <c r="L926" s="6">
        <v>0.47</v>
      </c>
      <c r="M926" s="6">
        <v>0.1343</v>
      </c>
      <c r="N926" s="6">
        <v>7</v>
      </c>
      <c r="O926" s="6">
        <v>64</v>
      </c>
      <c r="P926" s="6">
        <v>71</v>
      </c>
      <c r="Q926" t="s">
        <v>30</v>
      </c>
      <c r="R926" t="s">
        <v>124</v>
      </c>
      <c r="S926" s="33" t="str">
        <f t="shared" si="70"/>
        <v>Normal</v>
      </c>
      <c r="T926" s="33" t="str">
        <f t="shared" si="71"/>
        <v>Medium</v>
      </c>
      <c r="U926" s="33" t="str">
        <f t="shared" si="72"/>
        <v>Afternoon</v>
      </c>
      <c r="V926" s="33" t="str">
        <f t="shared" si="73"/>
        <v>Cold (20-30%)</v>
      </c>
      <c r="W926" s="33" t="str">
        <f t="shared" si="74"/>
        <v>Normal</v>
      </c>
    </row>
    <row r="927" spans="1:23" ht="17.25" thickBot="1">
      <c r="A927" s="112">
        <v>935</v>
      </c>
      <c r="B927" s="7">
        <v>40585</v>
      </c>
      <c r="C927" s="6">
        <v>1</v>
      </c>
      <c r="D927" s="6">
        <v>0</v>
      </c>
      <c r="E927" s="6">
        <v>2</v>
      </c>
      <c r="F927" s="6">
        <v>13</v>
      </c>
      <c r="G927" s="9" t="b">
        <v>0</v>
      </c>
      <c r="H927" s="6">
        <v>5</v>
      </c>
      <c r="I927" s="6">
        <v>1</v>
      </c>
      <c r="J927" s="6">
        <v>0.24</v>
      </c>
      <c r="K927" s="6">
        <v>0.2273</v>
      </c>
      <c r="L927" s="6">
        <v>0.35</v>
      </c>
      <c r="M927" s="6">
        <v>0.19400000000000001</v>
      </c>
      <c r="N927" s="6">
        <v>21</v>
      </c>
      <c r="O927" s="6">
        <v>89</v>
      </c>
      <c r="P927" s="6">
        <v>110</v>
      </c>
      <c r="Q927" t="s">
        <v>30</v>
      </c>
      <c r="R927" t="s">
        <v>124</v>
      </c>
      <c r="S927" s="33" t="str">
        <f t="shared" si="70"/>
        <v>Normal</v>
      </c>
      <c r="T927" s="33" t="str">
        <f t="shared" si="71"/>
        <v>Medium</v>
      </c>
      <c r="U927" s="33" t="str">
        <f t="shared" si="72"/>
        <v>Afternoon</v>
      </c>
      <c r="V927" s="33" t="str">
        <f t="shared" si="73"/>
        <v>Cold (20-30%)</v>
      </c>
      <c r="W927" s="33" t="str">
        <f t="shared" si="74"/>
        <v>Normal</v>
      </c>
    </row>
    <row r="928" spans="1:23" ht="17.25" thickBot="1">
      <c r="A928" s="112">
        <v>936</v>
      </c>
      <c r="B928" s="7">
        <v>40585</v>
      </c>
      <c r="C928" s="6">
        <v>1</v>
      </c>
      <c r="D928" s="6">
        <v>0</v>
      </c>
      <c r="E928" s="6">
        <v>2</v>
      </c>
      <c r="F928" s="6">
        <v>14</v>
      </c>
      <c r="G928" s="9" t="b">
        <v>0</v>
      </c>
      <c r="H928" s="6">
        <v>5</v>
      </c>
      <c r="I928" s="6">
        <v>1</v>
      </c>
      <c r="J928" s="6">
        <v>0.3</v>
      </c>
      <c r="K928" s="6">
        <v>0.28789999999999999</v>
      </c>
      <c r="L928" s="6">
        <v>0.26</v>
      </c>
      <c r="M928" s="6">
        <v>0.25369999999999998</v>
      </c>
      <c r="N928" s="6">
        <v>17</v>
      </c>
      <c r="O928" s="6">
        <v>67</v>
      </c>
      <c r="P928" s="6">
        <v>84</v>
      </c>
      <c r="Q928" t="s">
        <v>30</v>
      </c>
      <c r="R928" t="s">
        <v>124</v>
      </c>
      <c r="S928" s="33" t="str">
        <f t="shared" si="70"/>
        <v>Normal</v>
      </c>
      <c r="T928" s="33" t="str">
        <f t="shared" si="71"/>
        <v>Medium</v>
      </c>
      <c r="U928" s="33" t="str">
        <f t="shared" si="72"/>
        <v>Afternoon</v>
      </c>
      <c r="V928" s="33" t="str">
        <f t="shared" si="73"/>
        <v>Mild (30-40%)</v>
      </c>
      <c r="W928" s="33" t="str">
        <f t="shared" si="74"/>
        <v>Normal</v>
      </c>
    </row>
    <row r="929" spans="1:23" ht="17.25" thickBot="1">
      <c r="A929" s="112">
        <v>937</v>
      </c>
      <c r="B929" s="7">
        <v>40585</v>
      </c>
      <c r="C929" s="6">
        <v>1</v>
      </c>
      <c r="D929" s="6">
        <v>0</v>
      </c>
      <c r="E929" s="6">
        <v>2</v>
      </c>
      <c r="F929" s="6">
        <v>15</v>
      </c>
      <c r="G929" s="9" t="b">
        <v>0</v>
      </c>
      <c r="H929" s="6">
        <v>5</v>
      </c>
      <c r="I929" s="6">
        <v>1</v>
      </c>
      <c r="J929" s="6">
        <v>0.32</v>
      </c>
      <c r="K929" s="6">
        <v>0.31819999999999998</v>
      </c>
      <c r="L929" s="6">
        <v>0.21</v>
      </c>
      <c r="M929" s="6">
        <v>0.16420000000000001</v>
      </c>
      <c r="N929" s="6">
        <v>12</v>
      </c>
      <c r="O929" s="6">
        <v>62</v>
      </c>
      <c r="P929" s="6">
        <v>74</v>
      </c>
      <c r="Q929" t="s">
        <v>30</v>
      </c>
      <c r="R929" t="s">
        <v>124</v>
      </c>
      <c r="S929" s="33" t="str">
        <f t="shared" si="70"/>
        <v>Normal</v>
      </c>
      <c r="T929" s="33" t="str">
        <f t="shared" si="71"/>
        <v>Medium</v>
      </c>
      <c r="U929" s="33" t="str">
        <f t="shared" si="72"/>
        <v>Afternoon</v>
      </c>
      <c r="V929" s="33" t="str">
        <f t="shared" si="73"/>
        <v>Mild (30-40%)</v>
      </c>
      <c r="W929" s="33" t="str">
        <f t="shared" si="74"/>
        <v>Normal</v>
      </c>
    </row>
    <row r="930" spans="1:23" ht="17.25" thickBot="1">
      <c r="A930" s="112">
        <v>938</v>
      </c>
      <c r="B930" s="7">
        <v>40585</v>
      </c>
      <c r="C930" s="6">
        <v>1</v>
      </c>
      <c r="D930" s="6">
        <v>0</v>
      </c>
      <c r="E930" s="6">
        <v>2</v>
      </c>
      <c r="F930" s="6">
        <v>16</v>
      </c>
      <c r="G930" s="9" t="b">
        <v>0</v>
      </c>
      <c r="H930" s="6">
        <v>5</v>
      </c>
      <c r="I930" s="6">
        <v>1</v>
      </c>
      <c r="J930" s="6">
        <v>0.3</v>
      </c>
      <c r="K930" s="6">
        <v>0.28789999999999999</v>
      </c>
      <c r="L930" s="6">
        <v>0.28000000000000003</v>
      </c>
      <c r="M930" s="6">
        <v>0.19400000000000001</v>
      </c>
      <c r="N930" s="6">
        <v>14</v>
      </c>
      <c r="O930" s="6">
        <v>111</v>
      </c>
      <c r="P930" s="6">
        <v>125</v>
      </c>
      <c r="Q930" t="s">
        <v>30</v>
      </c>
      <c r="R930" t="s">
        <v>124</v>
      </c>
      <c r="S930" s="33" t="str">
        <f t="shared" si="70"/>
        <v>Normal</v>
      </c>
      <c r="T930" s="33" t="str">
        <f t="shared" si="71"/>
        <v>Medium</v>
      </c>
      <c r="U930" s="33" t="str">
        <f t="shared" si="72"/>
        <v>Afternoon</v>
      </c>
      <c r="V930" s="33" t="str">
        <f t="shared" si="73"/>
        <v>Mild (30-40%)</v>
      </c>
      <c r="W930" s="33" t="str">
        <f t="shared" si="74"/>
        <v>Normal</v>
      </c>
    </row>
    <row r="931" spans="1:23" ht="17.25" thickBot="1">
      <c r="A931" s="112">
        <v>939</v>
      </c>
      <c r="B931" s="7">
        <v>40585</v>
      </c>
      <c r="C931" s="6">
        <v>1</v>
      </c>
      <c r="D931" s="6">
        <v>0</v>
      </c>
      <c r="E931" s="6">
        <v>2</v>
      </c>
      <c r="F931" s="6">
        <v>17</v>
      </c>
      <c r="G931" s="9" t="b">
        <v>0</v>
      </c>
      <c r="H931" s="6">
        <v>5</v>
      </c>
      <c r="I931" s="6">
        <v>1</v>
      </c>
      <c r="J931" s="6">
        <v>0.3</v>
      </c>
      <c r="K931" s="6">
        <v>0.33329999999999999</v>
      </c>
      <c r="L931" s="6">
        <v>0.24</v>
      </c>
      <c r="M931" s="6">
        <v>0</v>
      </c>
      <c r="N931" s="6">
        <v>18</v>
      </c>
      <c r="O931" s="6">
        <v>193</v>
      </c>
      <c r="P931" s="6">
        <v>211</v>
      </c>
      <c r="Q931" t="s">
        <v>30</v>
      </c>
      <c r="R931" t="s">
        <v>124</v>
      </c>
      <c r="S931" s="33" t="str">
        <f t="shared" si="70"/>
        <v>Rush Hour</v>
      </c>
      <c r="T931" s="33" t="str">
        <f t="shared" si="71"/>
        <v>High</v>
      </c>
      <c r="U931" s="33" t="str">
        <f t="shared" si="72"/>
        <v>Afternoon</v>
      </c>
      <c r="V931" s="33" t="str">
        <f t="shared" si="73"/>
        <v>Mild (30-40%)</v>
      </c>
      <c r="W931" s="33" t="str">
        <f t="shared" si="74"/>
        <v>⬆ Spike</v>
      </c>
    </row>
    <row r="932" spans="1:23" ht="17.25" thickBot="1">
      <c r="A932" s="112">
        <v>940</v>
      </c>
      <c r="B932" s="7">
        <v>40585</v>
      </c>
      <c r="C932" s="6">
        <v>1</v>
      </c>
      <c r="D932" s="6">
        <v>0</v>
      </c>
      <c r="E932" s="6">
        <v>2</v>
      </c>
      <c r="F932" s="6">
        <v>18</v>
      </c>
      <c r="G932" s="9" t="b">
        <v>0</v>
      </c>
      <c r="H932" s="6">
        <v>5</v>
      </c>
      <c r="I932" s="6">
        <v>1</v>
      </c>
      <c r="J932" s="6">
        <v>0.28000000000000003</v>
      </c>
      <c r="K932" s="6">
        <v>0.31819999999999998</v>
      </c>
      <c r="L932" s="6">
        <v>0.28000000000000003</v>
      </c>
      <c r="M932" s="6">
        <v>0</v>
      </c>
      <c r="N932" s="6">
        <v>9</v>
      </c>
      <c r="O932" s="6">
        <v>165</v>
      </c>
      <c r="P932" s="6">
        <v>174</v>
      </c>
      <c r="Q932" t="s">
        <v>30</v>
      </c>
      <c r="R932" t="s">
        <v>124</v>
      </c>
      <c r="S932" s="33" t="str">
        <f t="shared" si="70"/>
        <v>Rush Hour</v>
      </c>
      <c r="T932" s="33" t="str">
        <f t="shared" si="71"/>
        <v>High</v>
      </c>
      <c r="U932" s="33" t="str">
        <f t="shared" si="72"/>
        <v>Evening</v>
      </c>
      <c r="V932" s="33" t="str">
        <f t="shared" si="73"/>
        <v>Cold (20-30%)</v>
      </c>
      <c r="W932" s="33" t="str">
        <f t="shared" si="74"/>
        <v>⬆ Spike</v>
      </c>
    </row>
    <row r="933" spans="1:23" ht="17.25" thickBot="1">
      <c r="A933" s="112">
        <v>941</v>
      </c>
      <c r="B933" s="7">
        <v>40585</v>
      </c>
      <c r="C933" s="6">
        <v>1</v>
      </c>
      <c r="D933" s="6">
        <v>0</v>
      </c>
      <c r="E933" s="6">
        <v>2</v>
      </c>
      <c r="F933" s="6">
        <v>19</v>
      </c>
      <c r="G933" s="9" t="b">
        <v>0</v>
      </c>
      <c r="H933" s="6">
        <v>5</v>
      </c>
      <c r="I933" s="6">
        <v>1</v>
      </c>
      <c r="J933" s="6">
        <v>0.26</v>
      </c>
      <c r="K933" s="6">
        <v>0.30299999999999999</v>
      </c>
      <c r="L933" s="6">
        <v>0.33</v>
      </c>
      <c r="M933" s="6">
        <v>0</v>
      </c>
      <c r="N933" s="6">
        <v>7</v>
      </c>
      <c r="O933" s="6">
        <v>94</v>
      </c>
      <c r="P933" s="6">
        <v>101</v>
      </c>
      <c r="Q933" t="s">
        <v>30</v>
      </c>
      <c r="R933" t="s">
        <v>124</v>
      </c>
      <c r="S933" s="33" t="str">
        <f t="shared" si="70"/>
        <v>Rush Hour</v>
      </c>
      <c r="T933" s="33" t="str">
        <f t="shared" si="71"/>
        <v>Medium</v>
      </c>
      <c r="U933" s="33" t="str">
        <f t="shared" si="72"/>
        <v>Evening</v>
      </c>
      <c r="V933" s="33" t="str">
        <f t="shared" si="73"/>
        <v>Cold (20-30%)</v>
      </c>
      <c r="W933" s="33" t="str">
        <f t="shared" si="74"/>
        <v>Normal</v>
      </c>
    </row>
    <row r="934" spans="1:23" ht="17.25" thickBot="1">
      <c r="A934" s="112">
        <v>942</v>
      </c>
      <c r="B934" s="7">
        <v>40585</v>
      </c>
      <c r="C934" s="6">
        <v>1</v>
      </c>
      <c r="D934" s="6">
        <v>0</v>
      </c>
      <c r="E934" s="6">
        <v>2</v>
      </c>
      <c r="F934" s="6">
        <v>20</v>
      </c>
      <c r="G934" s="9" t="b">
        <v>0</v>
      </c>
      <c r="H934" s="6">
        <v>5</v>
      </c>
      <c r="I934" s="6">
        <v>1</v>
      </c>
      <c r="J934" s="6">
        <v>0.22</v>
      </c>
      <c r="K934" s="6">
        <v>0.2273</v>
      </c>
      <c r="L934" s="6">
        <v>0.55000000000000004</v>
      </c>
      <c r="M934" s="6">
        <v>0.1343</v>
      </c>
      <c r="N934" s="6">
        <v>2</v>
      </c>
      <c r="O934" s="6">
        <v>61</v>
      </c>
      <c r="P934" s="6">
        <v>63</v>
      </c>
      <c r="Q934" t="s">
        <v>30</v>
      </c>
      <c r="R934" t="s">
        <v>124</v>
      </c>
      <c r="S934" s="33" t="str">
        <f t="shared" si="70"/>
        <v>Normal</v>
      </c>
      <c r="T934" s="33" t="str">
        <f t="shared" si="71"/>
        <v>Medium</v>
      </c>
      <c r="U934" s="33" t="str">
        <f t="shared" si="72"/>
        <v>Evening</v>
      </c>
      <c r="V934" s="33" t="str">
        <f t="shared" si="73"/>
        <v>Cold (20-30%)</v>
      </c>
      <c r="W934" s="33" t="str">
        <f t="shared" si="74"/>
        <v>Normal</v>
      </c>
    </row>
    <row r="935" spans="1:23" ht="17.25" thickBot="1">
      <c r="A935" s="112">
        <v>943</v>
      </c>
      <c r="B935" s="7">
        <v>40585</v>
      </c>
      <c r="C935" s="6">
        <v>1</v>
      </c>
      <c r="D935" s="6">
        <v>0</v>
      </c>
      <c r="E935" s="6">
        <v>2</v>
      </c>
      <c r="F935" s="6">
        <v>21</v>
      </c>
      <c r="G935" s="9" t="b">
        <v>0</v>
      </c>
      <c r="H935" s="6">
        <v>5</v>
      </c>
      <c r="I935" s="6">
        <v>1</v>
      </c>
      <c r="J935" s="6">
        <v>0.2</v>
      </c>
      <c r="K935" s="6">
        <v>0.21210000000000001</v>
      </c>
      <c r="L935" s="6">
        <v>0.59</v>
      </c>
      <c r="M935" s="6">
        <v>0.1343</v>
      </c>
      <c r="N935" s="6">
        <v>1</v>
      </c>
      <c r="O935" s="6">
        <v>46</v>
      </c>
      <c r="P935" s="6">
        <v>47</v>
      </c>
      <c r="Q935" t="s">
        <v>30</v>
      </c>
      <c r="R935" t="s">
        <v>124</v>
      </c>
      <c r="S935" s="33" t="str">
        <f t="shared" si="70"/>
        <v>Normal</v>
      </c>
      <c r="T935" s="33" t="str">
        <f t="shared" si="71"/>
        <v>Low</v>
      </c>
      <c r="U935" s="33" t="str">
        <f t="shared" si="72"/>
        <v>Evening</v>
      </c>
      <c r="V935" s="33" t="str">
        <f t="shared" si="73"/>
        <v>Cold (20-30%)</v>
      </c>
      <c r="W935" s="33" t="str">
        <f t="shared" si="74"/>
        <v>Normal</v>
      </c>
    </row>
    <row r="936" spans="1:23" ht="17.25" thickBot="1">
      <c r="A936" s="112">
        <v>944</v>
      </c>
      <c r="B936" s="7">
        <v>40585</v>
      </c>
      <c r="C936" s="6">
        <v>1</v>
      </c>
      <c r="D936" s="6">
        <v>0</v>
      </c>
      <c r="E936" s="6">
        <v>2</v>
      </c>
      <c r="F936" s="6">
        <v>22</v>
      </c>
      <c r="G936" s="9" t="b">
        <v>0</v>
      </c>
      <c r="H936" s="6">
        <v>5</v>
      </c>
      <c r="I936" s="6">
        <v>1</v>
      </c>
      <c r="J936" s="6">
        <v>0.2</v>
      </c>
      <c r="K936" s="6">
        <v>0.2273</v>
      </c>
      <c r="L936" s="6">
        <v>0.64</v>
      </c>
      <c r="M936" s="6">
        <v>8.9599999999999999E-2</v>
      </c>
      <c r="N936" s="6">
        <v>2</v>
      </c>
      <c r="O936" s="6">
        <v>41</v>
      </c>
      <c r="P936" s="6">
        <v>43</v>
      </c>
      <c r="Q936" t="s">
        <v>30</v>
      </c>
      <c r="R936" t="s">
        <v>124</v>
      </c>
      <c r="S936" s="33" t="str">
        <f t="shared" si="70"/>
        <v>Normal</v>
      </c>
      <c r="T936" s="33" t="str">
        <f t="shared" si="71"/>
        <v>Low</v>
      </c>
      <c r="U936" s="33" t="str">
        <f t="shared" si="72"/>
        <v>Evening</v>
      </c>
      <c r="V936" s="33" t="str">
        <f t="shared" si="73"/>
        <v>Cold (20-30%)</v>
      </c>
      <c r="W936" s="33" t="str">
        <f t="shared" si="74"/>
        <v>Normal</v>
      </c>
    </row>
    <row r="937" spans="1:23" ht="17.25" thickBot="1">
      <c r="A937" s="112">
        <v>945</v>
      </c>
      <c r="B937" s="7">
        <v>40585</v>
      </c>
      <c r="C937" s="6">
        <v>1</v>
      </c>
      <c r="D937" s="6">
        <v>0</v>
      </c>
      <c r="E937" s="6">
        <v>2</v>
      </c>
      <c r="F937" s="6">
        <v>23</v>
      </c>
      <c r="G937" s="9" t="b">
        <v>0</v>
      </c>
      <c r="H937" s="6">
        <v>5</v>
      </c>
      <c r="I937" s="6">
        <v>1</v>
      </c>
      <c r="J937" s="6">
        <v>0.18</v>
      </c>
      <c r="K937" s="6">
        <v>0.2424</v>
      </c>
      <c r="L937" s="6">
        <v>0.69</v>
      </c>
      <c r="M937" s="6">
        <v>0</v>
      </c>
      <c r="N937" s="6">
        <v>5</v>
      </c>
      <c r="O937" s="6">
        <v>48</v>
      </c>
      <c r="P937" s="6">
        <v>53</v>
      </c>
      <c r="Q937" t="s">
        <v>30</v>
      </c>
      <c r="R937" t="s">
        <v>124</v>
      </c>
      <c r="S937" s="33" t="str">
        <f t="shared" si="70"/>
        <v>Normal</v>
      </c>
      <c r="T937" s="33" t="str">
        <f t="shared" si="71"/>
        <v>Medium</v>
      </c>
      <c r="U937" s="33" t="str">
        <f t="shared" si="72"/>
        <v>Evening</v>
      </c>
      <c r="V937" s="33" t="str">
        <f t="shared" si="73"/>
        <v>Very Cold (10-20%)</v>
      </c>
      <c r="W937" s="33" t="str">
        <f t="shared" si="74"/>
        <v>Normal</v>
      </c>
    </row>
    <row r="938" spans="1:23" ht="17.25" thickBot="1">
      <c r="A938" s="112">
        <v>946</v>
      </c>
      <c r="B938" s="7">
        <v>40586</v>
      </c>
      <c r="C938" s="6">
        <v>1</v>
      </c>
      <c r="D938" s="6">
        <v>0</v>
      </c>
      <c r="E938" s="6">
        <v>2</v>
      </c>
      <c r="F938" s="6">
        <v>0</v>
      </c>
      <c r="G938" s="9" t="b">
        <v>0</v>
      </c>
      <c r="H938" s="6">
        <v>6</v>
      </c>
      <c r="I938" s="6">
        <v>1</v>
      </c>
      <c r="J938" s="6">
        <v>0.16</v>
      </c>
      <c r="K938" s="6">
        <v>0.19700000000000001</v>
      </c>
      <c r="L938" s="6">
        <v>0.69</v>
      </c>
      <c r="M938" s="6">
        <v>8.9599999999999999E-2</v>
      </c>
      <c r="N938" s="6">
        <v>3</v>
      </c>
      <c r="O938" s="6">
        <v>27</v>
      </c>
      <c r="P938" s="6">
        <v>30</v>
      </c>
      <c r="Q938" t="s">
        <v>13</v>
      </c>
      <c r="R938" t="s">
        <v>124</v>
      </c>
      <c r="S938" s="33" t="str">
        <f t="shared" si="70"/>
        <v>Normal</v>
      </c>
      <c r="T938" s="33" t="str">
        <f t="shared" si="71"/>
        <v>Low</v>
      </c>
      <c r="U938" s="33" t="str">
        <f t="shared" si="72"/>
        <v>Night</v>
      </c>
      <c r="V938" s="33" t="str">
        <f t="shared" si="73"/>
        <v>Very Cold (10-20%)</v>
      </c>
      <c r="W938" s="33" t="str">
        <f t="shared" si="74"/>
        <v>Normal</v>
      </c>
    </row>
    <row r="939" spans="1:23" ht="17.25" thickBot="1">
      <c r="A939" s="112">
        <v>947</v>
      </c>
      <c r="B939" s="7">
        <v>40586</v>
      </c>
      <c r="C939" s="6">
        <v>1</v>
      </c>
      <c r="D939" s="6">
        <v>0</v>
      </c>
      <c r="E939" s="6">
        <v>2</v>
      </c>
      <c r="F939" s="6">
        <v>1</v>
      </c>
      <c r="G939" s="9" t="b">
        <v>0</v>
      </c>
      <c r="H939" s="6">
        <v>6</v>
      </c>
      <c r="I939" s="6">
        <v>1</v>
      </c>
      <c r="J939" s="6">
        <v>0.14000000000000001</v>
      </c>
      <c r="K939" s="6">
        <v>0.21210000000000001</v>
      </c>
      <c r="L939" s="6">
        <v>0.86</v>
      </c>
      <c r="M939" s="6">
        <v>0</v>
      </c>
      <c r="N939" s="6">
        <v>2</v>
      </c>
      <c r="O939" s="6">
        <v>22</v>
      </c>
      <c r="P939" s="6">
        <v>24</v>
      </c>
      <c r="Q939" t="s">
        <v>13</v>
      </c>
      <c r="R939" t="s">
        <v>124</v>
      </c>
      <c r="S939" s="33" t="str">
        <f t="shared" si="70"/>
        <v>Normal</v>
      </c>
      <c r="T939" s="33" t="str">
        <f t="shared" si="71"/>
        <v>Low</v>
      </c>
      <c r="U939" s="33" t="str">
        <f t="shared" si="72"/>
        <v>Night</v>
      </c>
      <c r="V939" s="33" t="str">
        <f t="shared" si="73"/>
        <v>Very Cold (10-20%)</v>
      </c>
      <c r="W939" s="33" t="str">
        <f t="shared" si="74"/>
        <v>Normal</v>
      </c>
    </row>
    <row r="940" spans="1:23" ht="17.25" thickBot="1">
      <c r="A940" s="112">
        <v>948</v>
      </c>
      <c r="B940" s="7">
        <v>40586</v>
      </c>
      <c r="C940" s="6">
        <v>1</v>
      </c>
      <c r="D940" s="6">
        <v>0</v>
      </c>
      <c r="E940" s="6">
        <v>2</v>
      </c>
      <c r="F940" s="6">
        <v>2</v>
      </c>
      <c r="G940" s="9" t="b">
        <v>0</v>
      </c>
      <c r="H940" s="6">
        <v>6</v>
      </c>
      <c r="I940" s="6">
        <v>1</v>
      </c>
      <c r="J940" s="6">
        <v>0.14000000000000001</v>
      </c>
      <c r="K940" s="6">
        <v>0.21210000000000001</v>
      </c>
      <c r="L940" s="6">
        <v>0.8</v>
      </c>
      <c r="M940" s="6">
        <v>0</v>
      </c>
      <c r="N940" s="6">
        <v>2</v>
      </c>
      <c r="O940" s="6">
        <v>13</v>
      </c>
      <c r="P940" s="6">
        <v>15</v>
      </c>
      <c r="Q940" t="s">
        <v>13</v>
      </c>
      <c r="R940" t="s">
        <v>124</v>
      </c>
      <c r="S940" s="33" t="str">
        <f t="shared" si="70"/>
        <v>Normal</v>
      </c>
      <c r="T940" s="33" t="str">
        <f t="shared" si="71"/>
        <v>Low</v>
      </c>
      <c r="U940" s="33" t="str">
        <f t="shared" si="72"/>
        <v>Night</v>
      </c>
      <c r="V940" s="33" t="str">
        <f t="shared" si="73"/>
        <v>Very Cold (10-20%)</v>
      </c>
      <c r="W940" s="33" t="str">
        <f t="shared" si="74"/>
        <v>Normal</v>
      </c>
    </row>
    <row r="941" spans="1:23" ht="17.25" thickBot="1">
      <c r="A941" s="112">
        <v>949</v>
      </c>
      <c r="B941" s="7">
        <v>40586</v>
      </c>
      <c r="C941" s="6">
        <v>1</v>
      </c>
      <c r="D941" s="6">
        <v>0</v>
      </c>
      <c r="E941" s="6">
        <v>2</v>
      </c>
      <c r="F941" s="6">
        <v>3</v>
      </c>
      <c r="G941" s="9" t="b">
        <v>0</v>
      </c>
      <c r="H941" s="6">
        <v>6</v>
      </c>
      <c r="I941" s="6">
        <v>1</v>
      </c>
      <c r="J941" s="6">
        <v>0.12</v>
      </c>
      <c r="K941" s="6">
        <v>0.19700000000000001</v>
      </c>
      <c r="L941" s="6">
        <v>0.8</v>
      </c>
      <c r="M941" s="6">
        <v>0</v>
      </c>
      <c r="N941" s="6">
        <v>3</v>
      </c>
      <c r="O941" s="6">
        <v>7</v>
      </c>
      <c r="P941" s="6">
        <v>10</v>
      </c>
      <c r="Q941" t="s">
        <v>13</v>
      </c>
      <c r="R941" t="s">
        <v>124</v>
      </c>
      <c r="S941" s="33" t="str">
        <f t="shared" si="70"/>
        <v>Normal</v>
      </c>
      <c r="T941" s="33" t="str">
        <f t="shared" si="71"/>
        <v>Low</v>
      </c>
      <c r="U941" s="33" t="str">
        <f t="shared" si="72"/>
        <v>Night</v>
      </c>
      <c r="V941" s="33" t="str">
        <f t="shared" si="73"/>
        <v>Very Cold (10-20%)</v>
      </c>
      <c r="W941" s="33" t="str">
        <f t="shared" si="74"/>
        <v>Normal</v>
      </c>
    </row>
    <row r="942" spans="1:23" ht="17.25" thickBot="1">
      <c r="A942" s="112">
        <v>950</v>
      </c>
      <c r="B942" s="7">
        <v>40586</v>
      </c>
      <c r="C942" s="6">
        <v>1</v>
      </c>
      <c r="D942" s="6">
        <v>0</v>
      </c>
      <c r="E942" s="6">
        <v>2</v>
      </c>
      <c r="F942" s="6">
        <v>4</v>
      </c>
      <c r="G942" s="9" t="b">
        <v>0</v>
      </c>
      <c r="H942" s="6">
        <v>6</v>
      </c>
      <c r="I942" s="6">
        <v>1</v>
      </c>
      <c r="J942" s="6">
        <v>0.12</v>
      </c>
      <c r="K942" s="6">
        <v>0.16669999999999999</v>
      </c>
      <c r="L942" s="6">
        <v>0.74</v>
      </c>
      <c r="M942" s="6">
        <v>8.9599999999999999E-2</v>
      </c>
      <c r="N942" s="6">
        <v>0</v>
      </c>
      <c r="O942" s="6">
        <v>4</v>
      </c>
      <c r="P942" s="6">
        <v>4</v>
      </c>
      <c r="Q942" t="s">
        <v>13</v>
      </c>
      <c r="R942" t="s">
        <v>124</v>
      </c>
      <c r="S942" s="33" t="str">
        <f t="shared" si="70"/>
        <v>Normal</v>
      </c>
      <c r="T942" s="33" t="str">
        <f t="shared" si="71"/>
        <v>Low</v>
      </c>
      <c r="U942" s="33" t="str">
        <f t="shared" si="72"/>
        <v>Night</v>
      </c>
      <c r="V942" s="33" t="str">
        <f t="shared" si="73"/>
        <v>Very Cold (10-20%)</v>
      </c>
      <c r="W942" s="33" t="str">
        <f t="shared" si="74"/>
        <v>Normal</v>
      </c>
    </row>
    <row r="943" spans="1:23" ht="17.25" thickBot="1">
      <c r="A943" s="112">
        <v>951</v>
      </c>
      <c r="B943" s="7">
        <v>40586</v>
      </c>
      <c r="C943" s="6">
        <v>1</v>
      </c>
      <c r="D943" s="6">
        <v>0</v>
      </c>
      <c r="E943" s="6">
        <v>2</v>
      </c>
      <c r="F943" s="6">
        <v>5</v>
      </c>
      <c r="G943" s="9" t="b">
        <v>0</v>
      </c>
      <c r="H943" s="6">
        <v>6</v>
      </c>
      <c r="I943" s="6">
        <v>1</v>
      </c>
      <c r="J943" s="6">
        <v>0.12</v>
      </c>
      <c r="K943" s="6">
        <v>0.16669999999999999</v>
      </c>
      <c r="L943" s="6">
        <v>0.74</v>
      </c>
      <c r="M943" s="6">
        <v>8.9599999999999999E-2</v>
      </c>
      <c r="N943" s="6">
        <v>0</v>
      </c>
      <c r="O943" s="6">
        <v>1</v>
      </c>
      <c r="P943" s="6">
        <v>1</v>
      </c>
      <c r="Q943" t="s">
        <v>13</v>
      </c>
      <c r="R943" t="s">
        <v>124</v>
      </c>
      <c r="S943" s="33" t="str">
        <f t="shared" si="70"/>
        <v>Normal</v>
      </c>
      <c r="T943" s="33" t="str">
        <f t="shared" si="71"/>
        <v>Low</v>
      </c>
      <c r="U943" s="33" t="str">
        <f t="shared" si="72"/>
        <v>Night</v>
      </c>
      <c r="V943" s="33" t="str">
        <f t="shared" si="73"/>
        <v>Very Cold (10-20%)</v>
      </c>
      <c r="W943" s="33" t="str">
        <f t="shared" si="74"/>
        <v>Normal</v>
      </c>
    </row>
    <row r="944" spans="1:23" ht="17.25" thickBot="1">
      <c r="A944" s="112">
        <v>952</v>
      </c>
      <c r="B944" s="7">
        <v>40586</v>
      </c>
      <c r="C944" s="6">
        <v>1</v>
      </c>
      <c r="D944" s="6">
        <v>0</v>
      </c>
      <c r="E944" s="6">
        <v>2</v>
      </c>
      <c r="F944" s="6">
        <v>6</v>
      </c>
      <c r="G944" s="9" t="b">
        <v>0</v>
      </c>
      <c r="H944" s="6">
        <v>6</v>
      </c>
      <c r="I944" s="6">
        <v>1</v>
      </c>
      <c r="J944" s="6">
        <v>0.12</v>
      </c>
      <c r="K944" s="6">
        <v>0.13639999999999999</v>
      </c>
      <c r="L944" s="6">
        <v>0.93</v>
      </c>
      <c r="M944" s="6">
        <v>0.19400000000000001</v>
      </c>
      <c r="N944" s="6">
        <v>1</v>
      </c>
      <c r="O944" s="6">
        <v>1</v>
      </c>
      <c r="P944" s="6">
        <v>2</v>
      </c>
      <c r="Q944" t="s">
        <v>13</v>
      </c>
      <c r="R944" t="s">
        <v>124</v>
      </c>
      <c r="S944" s="33" t="str">
        <f t="shared" si="70"/>
        <v>Normal</v>
      </c>
      <c r="T944" s="33" t="str">
        <f t="shared" si="71"/>
        <v>Low</v>
      </c>
      <c r="U944" s="33" t="str">
        <f t="shared" si="72"/>
        <v>Morning</v>
      </c>
      <c r="V944" s="33" t="str">
        <f t="shared" si="73"/>
        <v>Very Cold (10-20%)</v>
      </c>
      <c r="W944" s="33" t="str">
        <f t="shared" si="74"/>
        <v>Normal</v>
      </c>
    </row>
    <row r="945" spans="1:23" ht="17.25" thickBot="1">
      <c r="A945" s="112">
        <v>953</v>
      </c>
      <c r="B945" s="7">
        <v>40586</v>
      </c>
      <c r="C945" s="6">
        <v>1</v>
      </c>
      <c r="D945" s="6">
        <v>0</v>
      </c>
      <c r="E945" s="6">
        <v>2</v>
      </c>
      <c r="F945" s="6">
        <v>7</v>
      </c>
      <c r="G945" s="9" t="b">
        <v>0</v>
      </c>
      <c r="H945" s="6">
        <v>6</v>
      </c>
      <c r="I945" s="6">
        <v>1</v>
      </c>
      <c r="J945" s="6">
        <v>0.12</v>
      </c>
      <c r="K945" s="6">
        <v>0.1515</v>
      </c>
      <c r="L945" s="6">
        <v>0.8</v>
      </c>
      <c r="M945" s="6">
        <v>0.1045</v>
      </c>
      <c r="N945" s="6">
        <v>2</v>
      </c>
      <c r="O945" s="6">
        <v>9</v>
      </c>
      <c r="P945" s="6">
        <v>11</v>
      </c>
      <c r="Q945" t="s">
        <v>13</v>
      </c>
      <c r="R945" t="s">
        <v>124</v>
      </c>
      <c r="S945" s="33" t="str">
        <f t="shared" si="70"/>
        <v>Rush Hour</v>
      </c>
      <c r="T945" s="33" t="str">
        <f t="shared" si="71"/>
        <v>Low</v>
      </c>
      <c r="U945" s="33" t="str">
        <f t="shared" si="72"/>
        <v>Morning</v>
      </c>
      <c r="V945" s="33" t="str">
        <f t="shared" si="73"/>
        <v>Very Cold (10-20%)</v>
      </c>
      <c r="W945" s="33" t="str">
        <f t="shared" si="74"/>
        <v>Normal</v>
      </c>
    </row>
    <row r="946" spans="1:23" ht="17.25" thickBot="1">
      <c r="A946" s="112">
        <v>954</v>
      </c>
      <c r="B946" s="7">
        <v>40586</v>
      </c>
      <c r="C946" s="6">
        <v>1</v>
      </c>
      <c r="D946" s="6">
        <v>0</v>
      </c>
      <c r="E946" s="6">
        <v>2</v>
      </c>
      <c r="F946" s="6">
        <v>8</v>
      </c>
      <c r="G946" s="9" t="b">
        <v>0</v>
      </c>
      <c r="H946" s="6">
        <v>6</v>
      </c>
      <c r="I946" s="6">
        <v>1</v>
      </c>
      <c r="J946" s="6">
        <v>0.14000000000000001</v>
      </c>
      <c r="K946" s="6">
        <v>0.1515</v>
      </c>
      <c r="L946" s="6">
        <v>0.86</v>
      </c>
      <c r="M946" s="6">
        <v>0.1343</v>
      </c>
      <c r="N946" s="6">
        <v>2</v>
      </c>
      <c r="O946" s="6">
        <v>28</v>
      </c>
      <c r="P946" s="6">
        <v>30</v>
      </c>
      <c r="Q946" t="s">
        <v>13</v>
      </c>
      <c r="R946" t="s">
        <v>124</v>
      </c>
      <c r="S946" s="33" t="str">
        <f t="shared" si="70"/>
        <v>Rush Hour</v>
      </c>
      <c r="T946" s="33" t="str">
        <f t="shared" si="71"/>
        <v>Low</v>
      </c>
      <c r="U946" s="33" t="str">
        <f t="shared" si="72"/>
        <v>Morning</v>
      </c>
      <c r="V946" s="33" t="str">
        <f t="shared" si="73"/>
        <v>Very Cold (10-20%)</v>
      </c>
      <c r="W946" s="33" t="str">
        <f t="shared" si="74"/>
        <v>Normal</v>
      </c>
    </row>
    <row r="947" spans="1:23" ht="17.25" thickBot="1">
      <c r="A947" s="112">
        <v>955</v>
      </c>
      <c r="B947" s="7">
        <v>40586</v>
      </c>
      <c r="C947" s="6">
        <v>1</v>
      </c>
      <c r="D947" s="6">
        <v>0</v>
      </c>
      <c r="E947" s="6">
        <v>2</v>
      </c>
      <c r="F947" s="6">
        <v>9</v>
      </c>
      <c r="G947" s="9" t="b">
        <v>0</v>
      </c>
      <c r="H947" s="6">
        <v>6</v>
      </c>
      <c r="I947" s="6">
        <v>1</v>
      </c>
      <c r="J947" s="6">
        <v>0.16</v>
      </c>
      <c r="K947" s="6">
        <v>0.18179999999999999</v>
      </c>
      <c r="L947" s="6">
        <v>0.64</v>
      </c>
      <c r="M947" s="6">
        <v>0.1343</v>
      </c>
      <c r="N947" s="6">
        <v>5</v>
      </c>
      <c r="O947" s="6">
        <v>38</v>
      </c>
      <c r="P947" s="6">
        <v>43</v>
      </c>
      <c r="Q947" t="s">
        <v>13</v>
      </c>
      <c r="R947" t="s">
        <v>124</v>
      </c>
      <c r="S947" s="33" t="str">
        <f t="shared" si="70"/>
        <v>Rush Hour</v>
      </c>
      <c r="T947" s="33" t="str">
        <f t="shared" si="71"/>
        <v>Low</v>
      </c>
      <c r="U947" s="33" t="str">
        <f t="shared" si="72"/>
        <v>Morning</v>
      </c>
      <c r="V947" s="33" t="str">
        <f t="shared" si="73"/>
        <v>Very Cold (10-20%)</v>
      </c>
      <c r="W947" s="33" t="str">
        <f t="shared" si="74"/>
        <v>Normal</v>
      </c>
    </row>
    <row r="948" spans="1:23" ht="17.25" thickBot="1">
      <c r="A948" s="112">
        <v>956</v>
      </c>
      <c r="B948" s="7">
        <v>40586</v>
      </c>
      <c r="C948" s="6">
        <v>1</v>
      </c>
      <c r="D948" s="6">
        <v>0</v>
      </c>
      <c r="E948" s="6">
        <v>2</v>
      </c>
      <c r="F948" s="6">
        <v>10</v>
      </c>
      <c r="G948" s="9" t="b">
        <v>0</v>
      </c>
      <c r="H948" s="6">
        <v>6</v>
      </c>
      <c r="I948" s="6">
        <v>1</v>
      </c>
      <c r="J948" s="6">
        <v>0.22</v>
      </c>
      <c r="K948" s="6">
        <v>0.21210000000000001</v>
      </c>
      <c r="L948" s="6">
        <v>0.41</v>
      </c>
      <c r="M948" s="6">
        <v>0.25369999999999998</v>
      </c>
      <c r="N948" s="6">
        <v>13</v>
      </c>
      <c r="O948" s="6">
        <v>71</v>
      </c>
      <c r="P948" s="6">
        <v>84</v>
      </c>
      <c r="Q948" t="s">
        <v>13</v>
      </c>
      <c r="R948" t="s">
        <v>124</v>
      </c>
      <c r="S948" s="33" t="str">
        <f t="shared" si="70"/>
        <v>Normal</v>
      </c>
      <c r="T948" s="33" t="str">
        <f t="shared" si="71"/>
        <v>Medium</v>
      </c>
      <c r="U948" s="33" t="str">
        <f t="shared" si="72"/>
        <v>Morning</v>
      </c>
      <c r="V948" s="33" t="str">
        <f t="shared" si="73"/>
        <v>Cold (20-30%)</v>
      </c>
      <c r="W948" s="33" t="str">
        <f t="shared" si="74"/>
        <v>Normal</v>
      </c>
    </row>
    <row r="949" spans="1:23" ht="17.25" thickBot="1">
      <c r="A949" s="112">
        <v>957</v>
      </c>
      <c r="B949" s="7">
        <v>40586</v>
      </c>
      <c r="C949" s="6">
        <v>1</v>
      </c>
      <c r="D949" s="6">
        <v>0</v>
      </c>
      <c r="E949" s="6">
        <v>2</v>
      </c>
      <c r="F949" s="6">
        <v>11</v>
      </c>
      <c r="G949" s="9" t="b">
        <v>0</v>
      </c>
      <c r="H949" s="6">
        <v>6</v>
      </c>
      <c r="I949" s="6">
        <v>1</v>
      </c>
      <c r="J949" s="6">
        <v>0.3</v>
      </c>
      <c r="K949" s="6">
        <v>0.2727</v>
      </c>
      <c r="L949" s="6">
        <v>0.28000000000000003</v>
      </c>
      <c r="M949" s="6">
        <v>0.32840000000000003</v>
      </c>
      <c r="N949" s="6">
        <v>30</v>
      </c>
      <c r="O949" s="6">
        <v>84</v>
      </c>
      <c r="P949" s="6">
        <v>114</v>
      </c>
      <c r="Q949" t="s">
        <v>13</v>
      </c>
      <c r="R949" t="s">
        <v>124</v>
      </c>
      <c r="S949" s="33" t="str">
        <f t="shared" si="70"/>
        <v>Normal</v>
      </c>
      <c r="T949" s="33" t="str">
        <f t="shared" si="71"/>
        <v>Medium</v>
      </c>
      <c r="U949" s="33" t="str">
        <f t="shared" si="72"/>
        <v>Morning</v>
      </c>
      <c r="V949" s="33" t="str">
        <f t="shared" si="73"/>
        <v>Mild (30-40%)</v>
      </c>
      <c r="W949" s="33" t="str">
        <f t="shared" si="74"/>
        <v>Normal</v>
      </c>
    </row>
    <row r="950" spans="1:23" ht="17.25" thickBot="1">
      <c r="A950" s="112">
        <v>958</v>
      </c>
      <c r="B950" s="7">
        <v>40586</v>
      </c>
      <c r="C950" s="6">
        <v>1</v>
      </c>
      <c r="D950" s="6">
        <v>0</v>
      </c>
      <c r="E950" s="6">
        <v>2</v>
      </c>
      <c r="F950" s="6">
        <v>12</v>
      </c>
      <c r="G950" s="9" t="b">
        <v>0</v>
      </c>
      <c r="H950" s="6">
        <v>6</v>
      </c>
      <c r="I950" s="6">
        <v>1</v>
      </c>
      <c r="J950" s="6">
        <v>0.3</v>
      </c>
      <c r="K950" s="6">
        <v>0.2727</v>
      </c>
      <c r="L950" s="6">
        <v>0.39</v>
      </c>
      <c r="M950" s="6">
        <v>0.4627</v>
      </c>
      <c r="N950" s="6">
        <v>27</v>
      </c>
      <c r="O950" s="6">
        <v>93</v>
      </c>
      <c r="P950" s="6">
        <v>120</v>
      </c>
      <c r="Q950" t="s">
        <v>13</v>
      </c>
      <c r="R950" t="s">
        <v>124</v>
      </c>
      <c r="S950" s="33" t="str">
        <f t="shared" si="70"/>
        <v>Normal</v>
      </c>
      <c r="T950" s="33" t="str">
        <f t="shared" si="71"/>
        <v>Medium</v>
      </c>
      <c r="U950" s="33" t="str">
        <f t="shared" si="72"/>
        <v>Afternoon</v>
      </c>
      <c r="V950" s="33" t="str">
        <f t="shared" si="73"/>
        <v>Mild (30-40%)</v>
      </c>
      <c r="W950" s="33" t="str">
        <f t="shared" si="74"/>
        <v>Normal</v>
      </c>
    </row>
    <row r="951" spans="1:23" ht="17.25" thickBot="1">
      <c r="A951" s="112">
        <v>959</v>
      </c>
      <c r="B951" s="7">
        <v>40586</v>
      </c>
      <c r="C951" s="6">
        <v>1</v>
      </c>
      <c r="D951" s="6">
        <v>0</v>
      </c>
      <c r="E951" s="6">
        <v>2</v>
      </c>
      <c r="F951" s="6">
        <v>13</v>
      </c>
      <c r="G951" s="9" t="b">
        <v>0</v>
      </c>
      <c r="H951" s="6">
        <v>6</v>
      </c>
      <c r="I951" s="6">
        <v>1</v>
      </c>
      <c r="J951" s="6">
        <v>0.3</v>
      </c>
      <c r="K951" s="6">
        <v>0.2727</v>
      </c>
      <c r="L951" s="6">
        <v>0.39</v>
      </c>
      <c r="M951" s="6">
        <v>0.41789999999999999</v>
      </c>
      <c r="N951" s="6">
        <v>32</v>
      </c>
      <c r="O951" s="6">
        <v>103</v>
      </c>
      <c r="P951" s="6">
        <v>135</v>
      </c>
      <c r="Q951" t="s">
        <v>13</v>
      </c>
      <c r="R951" t="s">
        <v>124</v>
      </c>
      <c r="S951" s="33" t="str">
        <f t="shared" si="70"/>
        <v>Normal</v>
      </c>
      <c r="T951" s="33" t="str">
        <f t="shared" si="71"/>
        <v>Medium</v>
      </c>
      <c r="U951" s="33" t="str">
        <f t="shared" si="72"/>
        <v>Afternoon</v>
      </c>
      <c r="V951" s="33" t="str">
        <f t="shared" si="73"/>
        <v>Mild (30-40%)</v>
      </c>
      <c r="W951" s="33" t="str">
        <f t="shared" si="74"/>
        <v>Normal</v>
      </c>
    </row>
    <row r="952" spans="1:23" ht="17.25" thickBot="1">
      <c r="A952" s="112">
        <v>960</v>
      </c>
      <c r="B952" s="7">
        <v>40586</v>
      </c>
      <c r="C952" s="6">
        <v>1</v>
      </c>
      <c r="D952" s="6">
        <v>0</v>
      </c>
      <c r="E952" s="6">
        <v>2</v>
      </c>
      <c r="F952" s="6">
        <v>14</v>
      </c>
      <c r="G952" s="9" t="b">
        <v>0</v>
      </c>
      <c r="H952" s="6">
        <v>6</v>
      </c>
      <c r="I952" s="6">
        <v>1</v>
      </c>
      <c r="J952" s="6">
        <v>0.34</v>
      </c>
      <c r="K952" s="6">
        <v>0.31819999999999998</v>
      </c>
      <c r="L952" s="6">
        <v>0.31</v>
      </c>
      <c r="M952" s="6">
        <v>0.28360000000000002</v>
      </c>
      <c r="N952" s="6">
        <v>30</v>
      </c>
      <c r="O952" s="6">
        <v>90</v>
      </c>
      <c r="P952" s="6">
        <v>120</v>
      </c>
      <c r="Q952" t="s">
        <v>13</v>
      </c>
      <c r="R952" t="s">
        <v>124</v>
      </c>
      <c r="S952" s="33" t="str">
        <f t="shared" si="70"/>
        <v>Normal</v>
      </c>
      <c r="T952" s="33" t="str">
        <f t="shared" si="71"/>
        <v>Medium</v>
      </c>
      <c r="U952" s="33" t="str">
        <f t="shared" si="72"/>
        <v>Afternoon</v>
      </c>
      <c r="V952" s="33" t="str">
        <f t="shared" si="73"/>
        <v>Mild (30-40%)</v>
      </c>
      <c r="W952" s="33" t="str">
        <f t="shared" si="74"/>
        <v>Normal</v>
      </c>
    </row>
    <row r="953" spans="1:23" ht="17.25" thickBot="1">
      <c r="A953" s="112">
        <v>961</v>
      </c>
      <c r="B953" s="7">
        <v>40586</v>
      </c>
      <c r="C953" s="6">
        <v>1</v>
      </c>
      <c r="D953" s="6">
        <v>0</v>
      </c>
      <c r="E953" s="6">
        <v>2</v>
      </c>
      <c r="F953" s="6">
        <v>15</v>
      </c>
      <c r="G953" s="9" t="b">
        <v>0</v>
      </c>
      <c r="H953" s="6">
        <v>6</v>
      </c>
      <c r="I953" s="6">
        <v>1</v>
      </c>
      <c r="J953" s="6">
        <v>0.34</v>
      </c>
      <c r="K953" s="6">
        <v>0.30299999999999999</v>
      </c>
      <c r="L953" s="6">
        <v>0.28999999999999998</v>
      </c>
      <c r="M953" s="6">
        <v>0.41789999999999999</v>
      </c>
      <c r="N953" s="6">
        <v>47</v>
      </c>
      <c r="O953" s="6">
        <v>127</v>
      </c>
      <c r="P953" s="6">
        <v>174</v>
      </c>
      <c r="Q953" t="s">
        <v>13</v>
      </c>
      <c r="R953" t="s">
        <v>124</v>
      </c>
      <c r="S953" s="33" t="str">
        <f t="shared" si="70"/>
        <v>Normal</v>
      </c>
      <c r="T953" s="33" t="str">
        <f t="shared" si="71"/>
        <v>High</v>
      </c>
      <c r="U953" s="33" t="str">
        <f t="shared" si="72"/>
        <v>Afternoon</v>
      </c>
      <c r="V953" s="33" t="str">
        <f t="shared" si="73"/>
        <v>Mild (30-40%)</v>
      </c>
      <c r="W953" s="33" t="str">
        <f t="shared" si="74"/>
        <v>⬆ Spike</v>
      </c>
    </row>
    <row r="954" spans="1:23" ht="17.25" thickBot="1">
      <c r="A954" s="112">
        <v>962</v>
      </c>
      <c r="B954" s="7">
        <v>40586</v>
      </c>
      <c r="C954" s="6">
        <v>1</v>
      </c>
      <c r="D954" s="6">
        <v>0</v>
      </c>
      <c r="E954" s="6">
        <v>2</v>
      </c>
      <c r="F954" s="6">
        <v>16</v>
      </c>
      <c r="G954" s="9" t="b">
        <v>0</v>
      </c>
      <c r="H954" s="6">
        <v>6</v>
      </c>
      <c r="I954" s="6">
        <v>1</v>
      </c>
      <c r="J954" s="6">
        <v>0.34</v>
      </c>
      <c r="K954" s="6">
        <v>0.30299999999999999</v>
      </c>
      <c r="L954" s="6">
        <v>0.28999999999999998</v>
      </c>
      <c r="M954" s="6">
        <v>0.41789999999999999</v>
      </c>
      <c r="N954" s="6">
        <v>42</v>
      </c>
      <c r="O954" s="6">
        <v>103</v>
      </c>
      <c r="P954" s="6">
        <v>145</v>
      </c>
      <c r="Q954" t="s">
        <v>13</v>
      </c>
      <c r="R954" t="s">
        <v>124</v>
      </c>
      <c r="S954" s="33" t="str">
        <f t="shared" si="70"/>
        <v>Normal</v>
      </c>
      <c r="T954" s="33" t="str">
        <f t="shared" si="71"/>
        <v>Medium</v>
      </c>
      <c r="U954" s="33" t="str">
        <f t="shared" si="72"/>
        <v>Afternoon</v>
      </c>
      <c r="V954" s="33" t="str">
        <f t="shared" si="73"/>
        <v>Mild (30-40%)</v>
      </c>
      <c r="W954" s="33" t="str">
        <f t="shared" si="74"/>
        <v>Normal</v>
      </c>
    </row>
    <row r="955" spans="1:23" ht="17.25" thickBot="1">
      <c r="A955" s="112">
        <v>963</v>
      </c>
      <c r="B955" s="7">
        <v>40586</v>
      </c>
      <c r="C955" s="6">
        <v>1</v>
      </c>
      <c r="D955" s="6">
        <v>0</v>
      </c>
      <c r="E955" s="6">
        <v>2</v>
      </c>
      <c r="F955" s="6">
        <v>17</v>
      </c>
      <c r="G955" s="9" t="b">
        <v>0</v>
      </c>
      <c r="H955" s="6">
        <v>6</v>
      </c>
      <c r="I955" s="6">
        <v>1</v>
      </c>
      <c r="J955" s="6">
        <v>0.32</v>
      </c>
      <c r="K955" s="6">
        <v>0.28789999999999999</v>
      </c>
      <c r="L955" s="6">
        <v>0.31</v>
      </c>
      <c r="M955" s="6">
        <v>0.52239999999999998</v>
      </c>
      <c r="N955" s="6">
        <v>24</v>
      </c>
      <c r="O955" s="6">
        <v>113</v>
      </c>
      <c r="P955" s="6">
        <v>137</v>
      </c>
      <c r="Q955" t="s">
        <v>13</v>
      </c>
      <c r="R955" t="s">
        <v>124</v>
      </c>
      <c r="S955" s="33" t="str">
        <f t="shared" si="70"/>
        <v>Rush Hour</v>
      </c>
      <c r="T955" s="33" t="str">
        <f t="shared" si="71"/>
        <v>Medium</v>
      </c>
      <c r="U955" s="33" t="str">
        <f t="shared" si="72"/>
        <v>Afternoon</v>
      </c>
      <c r="V955" s="33" t="str">
        <f t="shared" si="73"/>
        <v>Mild (30-40%)</v>
      </c>
      <c r="W955" s="33" t="str">
        <f t="shared" si="74"/>
        <v>Normal</v>
      </c>
    </row>
    <row r="956" spans="1:23" ht="17.25" thickBot="1">
      <c r="A956" s="112">
        <v>964</v>
      </c>
      <c r="B956" s="7">
        <v>40586</v>
      </c>
      <c r="C956" s="6">
        <v>1</v>
      </c>
      <c r="D956" s="6">
        <v>0</v>
      </c>
      <c r="E956" s="6">
        <v>2</v>
      </c>
      <c r="F956" s="6">
        <v>18</v>
      </c>
      <c r="G956" s="9" t="b">
        <v>0</v>
      </c>
      <c r="H956" s="6">
        <v>6</v>
      </c>
      <c r="I956" s="6">
        <v>1</v>
      </c>
      <c r="J956" s="6">
        <v>0.28000000000000003</v>
      </c>
      <c r="K956" s="6">
        <v>0.2576</v>
      </c>
      <c r="L956" s="6">
        <v>0.38</v>
      </c>
      <c r="M956" s="6">
        <v>0.32840000000000003</v>
      </c>
      <c r="N956" s="6">
        <v>4</v>
      </c>
      <c r="O956" s="6">
        <v>60</v>
      </c>
      <c r="P956" s="6">
        <v>64</v>
      </c>
      <c r="Q956" t="s">
        <v>13</v>
      </c>
      <c r="R956" t="s">
        <v>124</v>
      </c>
      <c r="S956" s="33" t="str">
        <f t="shared" si="70"/>
        <v>Rush Hour</v>
      </c>
      <c r="T956" s="33" t="str">
        <f t="shared" si="71"/>
        <v>Medium</v>
      </c>
      <c r="U956" s="33" t="str">
        <f t="shared" si="72"/>
        <v>Evening</v>
      </c>
      <c r="V956" s="33" t="str">
        <f t="shared" si="73"/>
        <v>Cold (20-30%)</v>
      </c>
      <c r="W956" s="33" t="str">
        <f t="shared" si="74"/>
        <v>Normal</v>
      </c>
    </row>
    <row r="957" spans="1:23" ht="17.25" thickBot="1">
      <c r="A957" s="112">
        <v>965</v>
      </c>
      <c r="B957" s="7">
        <v>40586</v>
      </c>
      <c r="C957" s="6">
        <v>1</v>
      </c>
      <c r="D957" s="6">
        <v>0</v>
      </c>
      <c r="E957" s="6">
        <v>2</v>
      </c>
      <c r="F957" s="6">
        <v>19</v>
      </c>
      <c r="G957" s="9" t="b">
        <v>0</v>
      </c>
      <c r="H957" s="6">
        <v>6</v>
      </c>
      <c r="I957" s="6">
        <v>1</v>
      </c>
      <c r="J957" s="6">
        <v>0.28000000000000003</v>
      </c>
      <c r="K957" s="6">
        <v>0.2727</v>
      </c>
      <c r="L957" s="6">
        <v>0.38</v>
      </c>
      <c r="M957" s="6">
        <v>0.16420000000000001</v>
      </c>
      <c r="N957" s="6">
        <v>2</v>
      </c>
      <c r="O957" s="6">
        <v>39</v>
      </c>
      <c r="P957" s="6">
        <v>41</v>
      </c>
      <c r="Q957" t="s">
        <v>13</v>
      </c>
      <c r="R957" t="s">
        <v>124</v>
      </c>
      <c r="S957" s="33" t="str">
        <f t="shared" si="70"/>
        <v>Rush Hour</v>
      </c>
      <c r="T957" s="33" t="str">
        <f t="shared" si="71"/>
        <v>Low</v>
      </c>
      <c r="U957" s="33" t="str">
        <f t="shared" si="72"/>
        <v>Evening</v>
      </c>
      <c r="V957" s="33" t="str">
        <f t="shared" si="73"/>
        <v>Cold (20-30%)</v>
      </c>
      <c r="W957" s="33" t="str">
        <f t="shared" si="74"/>
        <v>Normal</v>
      </c>
    </row>
    <row r="958" spans="1:23" ht="17.25" thickBot="1">
      <c r="A958" s="112">
        <v>966</v>
      </c>
      <c r="B958" s="7">
        <v>40586</v>
      </c>
      <c r="C958" s="6">
        <v>1</v>
      </c>
      <c r="D958" s="6">
        <v>0</v>
      </c>
      <c r="E958" s="6">
        <v>2</v>
      </c>
      <c r="F958" s="6">
        <v>20</v>
      </c>
      <c r="G958" s="9" t="b">
        <v>0</v>
      </c>
      <c r="H958" s="6">
        <v>6</v>
      </c>
      <c r="I958" s="6">
        <v>1</v>
      </c>
      <c r="J958" s="6">
        <v>0.26</v>
      </c>
      <c r="K958" s="6">
        <v>0.2576</v>
      </c>
      <c r="L958" s="6">
        <v>0.41</v>
      </c>
      <c r="M958" s="6">
        <v>0.22389999999999999</v>
      </c>
      <c r="N958" s="6">
        <v>1</v>
      </c>
      <c r="O958" s="6">
        <v>39</v>
      </c>
      <c r="P958" s="6">
        <v>40</v>
      </c>
      <c r="Q958" t="s">
        <v>13</v>
      </c>
      <c r="R958" t="s">
        <v>124</v>
      </c>
      <c r="S958" s="33" t="str">
        <f t="shared" si="70"/>
        <v>Normal</v>
      </c>
      <c r="T958" s="33" t="str">
        <f t="shared" si="71"/>
        <v>Low</v>
      </c>
      <c r="U958" s="33" t="str">
        <f t="shared" si="72"/>
        <v>Evening</v>
      </c>
      <c r="V958" s="33" t="str">
        <f t="shared" si="73"/>
        <v>Cold (20-30%)</v>
      </c>
      <c r="W958" s="33" t="str">
        <f t="shared" si="74"/>
        <v>Normal</v>
      </c>
    </row>
    <row r="959" spans="1:23" ht="17.25" thickBot="1">
      <c r="A959" s="112">
        <v>967</v>
      </c>
      <c r="B959" s="7">
        <v>40586</v>
      </c>
      <c r="C959" s="6">
        <v>1</v>
      </c>
      <c r="D959" s="6">
        <v>0</v>
      </c>
      <c r="E959" s="6">
        <v>2</v>
      </c>
      <c r="F959" s="6">
        <v>21</v>
      </c>
      <c r="G959" s="9" t="b">
        <v>0</v>
      </c>
      <c r="H959" s="6">
        <v>6</v>
      </c>
      <c r="I959" s="6">
        <v>1</v>
      </c>
      <c r="J959" s="6">
        <v>0.26</v>
      </c>
      <c r="K959" s="6">
        <v>0.30299999999999999</v>
      </c>
      <c r="L959" s="6">
        <v>0.41</v>
      </c>
      <c r="M959" s="6">
        <v>0</v>
      </c>
      <c r="N959" s="6">
        <v>9</v>
      </c>
      <c r="O959" s="6">
        <v>42</v>
      </c>
      <c r="P959" s="6">
        <v>51</v>
      </c>
      <c r="Q959" t="s">
        <v>13</v>
      </c>
      <c r="R959" t="s">
        <v>124</v>
      </c>
      <c r="S959" s="33" t="str">
        <f t="shared" si="70"/>
        <v>Normal</v>
      </c>
      <c r="T959" s="33" t="str">
        <f t="shared" si="71"/>
        <v>Medium</v>
      </c>
      <c r="U959" s="33" t="str">
        <f t="shared" si="72"/>
        <v>Evening</v>
      </c>
      <c r="V959" s="33" t="str">
        <f t="shared" si="73"/>
        <v>Cold (20-30%)</v>
      </c>
      <c r="W959" s="33" t="str">
        <f t="shared" si="74"/>
        <v>Normal</v>
      </c>
    </row>
    <row r="960" spans="1:23" ht="17.25" thickBot="1">
      <c r="A960" s="112">
        <v>968</v>
      </c>
      <c r="B960" s="7">
        <v>40586</v>
      </c>
      <c r="C960" s="6">
        <v>1</v>
      </c>
      <c r="D960" s="6">
        <v>0</v>
      </c>
      <c r="E960" s="6">
        <v>2</v>
      </c>
      <c r="F960" s="6">
        <v>22</v>
      </c>
      <c r="G960" s="9" t="b">
        <v>0</v>
      </c>
      <c r="H960" s="6">
        <v>6</v>
      </c>
      <c r="I960" s="6">
        <v>1</v>
      </c>
      <c r="J960" s="6">
        <v>0.24</v>
      </c>
      <c r="K960" s="6">
        <v>0.2576</v>
      </c>
      <c r="L960" s="6">
        <v>0.44</v>
      </c>
      <c r="M960" s="6">
        <v>8.9599999999999999E-2</v>
      </c>
      <c r="N960" s="6">
        <v>6</v>
      </c>
      <c r="O960" s="6">
        <v>39</v>
      </c>
      <c r="P960" s="6">
        <v>45</v>
      </c>
      <c r="Q960" t="s">
        <v>13</v>
      </c>
      <c r="R960" t="s">
        <v>124</v>
      </c>
      <c r="S960" s="33" t="str">
        <f t="shared" si="70"/>
        <v>Normal</v>
      </c>
      <c r="T960" s="33" t="str">
        <f t="shared" si="71"/>
        <v>Low</v>
      </c>
      <c r="U960" s="33" t="str">
        <f t="shared" si="72"/>
        <v>Evening</v>
      </c>
      <c r="V960" s="33" t="str">
        <f t="shared" si="73"/>
        <v>Cold (20-30%)</v>
      </c>
      <c r="W960" s="33" t="str">
        <f t="shared" si="74"/>
        <v>Normal</v>
      </c>
    </row>
    <row r="961" spans="1:23" ht="17.25" thickBot="1">
      <c r="A961" s="112">
        <v>969</v>
      </c>
      <c r="B961" s="7">
        <v>40586</v>
      </c>
      <c r="C961" s="6">
        <v>1</v>
      </c>
      <c r="D961" s="6">
        <v>0</v>
      </c>
      <c r="E961" s="6">
        <v>2</v>
      </c>
      <c r="F961" s="6">
        <v>23</v>
      </c>
      <c r="G961" s="9" t="b">
        <v>0</v>
      </c>
      <c r="H961" s="6">
        <v>6</v>
      </c>
      <c r="I961" s="6">
        <v>1</v>
      </c>
      <c r="J961" s="6">
        <v>0.22</v>
      </c>
      <c r="K961" s="6">
        <v>0.2273</v>
      </c>
      <c r="L961" s="6">
        <v>0.51</v>
      </c>
      <c r="M961" s="6">
        <v>0.1343</v>
      </c>
      <c r="N961" s="6">
        <v>1</v>
      </c>
      <c r="O961" s="6">
        <v>31</v>
      </c>
      <c r="P961" s="6">
        <v>32</v>
      </c>
      <c r="Q961" t="s">
        <v>13</v>
      </c>
      <c r="R961" t="s">
        <v>124</v>
      </c>
      <c r="S961" s="33" t="str">
        <f t="shared" si="70"/>
        <v>Normal</v>
      </c>
      <c r="T961" s="33" t="str">
        <f t="shared" si="71"/>
        <v>Low</v>
      </c>
      <c r="U961" s="33" t="str">
        <f t="shared" si="72"/>
        <v>Evening</v>
      </c>
      <c r="V961" s="33" t="str">
        <f t="shared" si="73"/>
        <v>Cold (20-30%)</v>
      </c>
      <c r="W961" s="33" t="str">
        <f t="shared" si="74"/>
        <v>Normal</v>
      </c>
    </row>
    <row r="962" spans="1:23" ht="17.25" thickBot="1">
      <c r="A962" s="112">
        <v>970</v>
      </c>
      <c r="B962" s="7">
        <v>40587</v>
      </c>
      <c r="C962" s="6">
        <v>1</v>
      </c>
      <c r="D962" s="6">
        <v>0</v>
      </c>
      <c r="E962" s="6">
        <v>2</v>
      </c>
      <c r="F962" s="6">
        <v>0</v>
      </c>
      <c r="G962" s="9" t="b">
        <v>0</v>
      </c>
      <c r="H962" s="6">
        <v>0</v>
      </c>
      <c r="I962" s="6">
        <v>1</v>
      </c>
      <c r="J962" s="6">
        <v>0.2</v>
      </c>
      <c r="K962" s="6">
        <v>0.2273</v>
      </c>
      <c r="L962" s="6">
        <v>0.64</v>
      </c>
      <c r="M962" s="6">
        <v>0.1045</v>
      </c>
      <c r="N962" s="6">
        <v>5</v>
      </c>
      <c r="O962" s="6">
        <v>34</v>
      </c>
      <c r="P962" s="6">
        <v>39</v>
      </c>
      <c r="Q962" t="s">
        <v>25</v>
      </c>
      <c r="R962" t="s">
        <v>124</v>
      </c>
      <c r="S962" s="33" t="str">
        <f t="shared" si="70"/>
        <v>Normal</v>
      </c>
      <c r="T962" s="33" t="str">
        <f t="shared" si="71"/>
        <v>Low</v>
      </c>
      <c r="U962" s="33" t="str">
        <f t="shared" si="72"/>
        <v>Night</v>
      </c>
      <c r="V962" s="33" t="str">
        <f t="shared" si="73"/>
        <v>Cold (20-30%)</v>
      </c>
      <c r="W962" s="33" t="str">
        <f t="shared" si="74"/>
        <v>Normal</v>
      </c>
    </row>
    <row r="963" spans="1:23" ht="17.25" thickBot="1">
      <c r="A963" s="112">
        <v>971</v>
      </c>
      <c r="B963" s="7">
        <v>40587</v>
      </c>
      <c r="C963" s="6">
        <v>1</v>
      </c>
      <c r="D963" s="6">
        <v>0</v>
      </c>
      <c r="E963" s="6">
        <v>2</v>
      </c>
      <c r="F963" s="6">
        <v>1</v>
      </c>
      <c r="G963" s="9" t="b">
        <v>0</v>
      </c>
      <c r="H963" s="6">
        <v>0</v>
      </c>
      <c r="I963" s="6">
        <v>1</v>
      </c>
      <c r="J963" s="6">
        <v>0.2</v>
      </c>
      <c r="K963" s="6">
        <v>0.2273</v>
      </c>
      <c r="L963" s="6">
        <v>0.59</v>
      </c>
      <c r="M963" s="6">
        <v>8.9599999999999999E-2</v>
      </c>
      <c r="N963" s="6">
        <v>1</v>
      </c>
      <c r="O963" s="6">
        <v>23</v>
      </c>
      <c r="P963" s="6">
        <v>24</v>
      </c>
      <c r="Q963" t="s">
        <v>25</v>
      </c>
      <c r="R963" t="s">
        <v>124</v>
      </c>
      <c r="S963" s="33" t="str">
        <f t="shared" ref="S963:S1001" si="75">IF(OR(AND(F963&gt;=7,F963&lt;=9),AND(F963&gt;=17,F963&lt;=19)),"Rush Hour","Normal")</f>
        <v>Normal</v>
      </c>
      <c r="T963" s="33" t="str">
        <f t="shared" ref="T963:T1001" si="76">IF(P963&gt;150,"High",IF(P963&gt;50,"Medium","Low"))</f>
        <v>Low</v>
      </c>
      <c r="U963" s="33" t="str">
        <f t="shared" ref="U963:U1001" si="77">IF(F963&lt;6,"Night", IF(F963&lt;12,"Morning", IF(F963&lt;18,"Afternoon","Evening")))</f>
        <v>Night</v>
      </c>
      <c r="V963" s="33" t="str">
        <f t="shared" ref="V963:V1001" si="78">IF(J963&lt;0.1,"Freezing (0-10%)",
 IF(J963&lt;0.2,"Very Cold (10-20%)",
 IF(J963&lt;0.3,"Cold (20-30%)",
 IF(J963&lt;0.4,"Mild (30-40%)",
 IF(J963&lt;0.5,"Warm (40-50%)",
 "Hot (50%+)")))))</f>
        <v>Cold (20-30%)</v>
      </c>
      <c r="W963" s="33" t="str">
        <f t="shared" ref="W963:W1001" si="79">IF(ABS(P963-AVERAGE($P$2:$P$1001))&gt;2*STDEV($P$2:$P$1001),IF(P963&gt;AVERAGE($P$2:$P$1001),"⬆ Spike","⬇ Drop"),  "Normal")</f>
        <v>Normal</v>
      </c>
    </row>
    <row r="964" spans="1:23" ht="17.25" thickBot="1">
      <c r="A964" s="112">
        <v>972</v>
      </c>
      <c r="B964" s="7">
        <v>40587</v>
      </c>
      <c r="C964" s="6">
        <v>1</v>
      </c>
      <c r="D964" s="6">
        <v>0</v>
      </c>
      <c r="E964" s="6">
        <v>2</v>
      </c>
      <c r="F964" s="6">
        <v>2</v>
      </c>
      <c r="G964" s="9" t="b">
        <v>0</v>
      </c>
      <c r="H964" s="6">
        <v>0</v>
      </c>
      <c r="I964" s="6">
        <v>2</v>
      </c>
      <c r="J964" s="6">
        <v>0.2</v>
      </c>
      <c r="K964" s="6">
        <v>0.2273</v>
      </c>
      <c r="L964" s="6">
        <v>0.75</v>
      </c>
      <c r="M964" s="6">
        <v>8.9599999999999999E-2</v>
      </c>
      <c r="N964" s="6">
        <v>1</v>
      </c>
      <c r="O964" s="6">
        <v>19</v>
      </c>
      <c r="P964" s="6">
        <v>20</v>
      </c>
      <c r="Q964" t="s">
        <v>25</v>
      </c>
      <c r="R964" t="s">
        <v>125</v>
      </c>
      <c r="S964" s="33" t="str">
        <f t="shared" si="75"/>
        <v>Normal</v>
      </c>
      <c r="T964" s="33" t="str">
        <f t="shared" si="76"/>
        <v>Low</v>
      </c>
      <c r="U964" s="33" t="str">
        <f t="shared" si="77"/>
        <v>Night</v>
      </c>
      <c r="V964" s="33" t="str">
        <f t="shared" si="78"/>
        <v>Cold (20-30%)</v>
      </c>
      <c r="W964" s="33" t="str">
        <f t="shared" si="79"/>
        <v>Normal</v>
      </c>
    </row>
    <row r="965" spans="1:23" ht="17.25" thickBot="1">
      <c r="A965" s="112">
        <v>973</v>
      </c>
      <c r="B965" s="7">
        <v>40587</v>
      </c>
      <c r="C965" s="6">
        <v>1</v>
      </c>
      <c r="D965" s="6">
        <v>0</v>
      </c>
      <c r="E965" s="6">
        <v>2</v>
      </c>
      <c r="F965" s="6">
        <v>3</v>
      </c>
      <c r="G965" s="9" t="b">
        <v>0</v>
      </c>
      <c r="H965" s="6">
        <v>0</v>
      </c>
      <c r="I965" s="6">
        <v>2</v>
      </c>
      <c r="J965" s="6">
        <v>0.2</v>
      </c>
      <c r="K965" s="6">
        <v>0.2273</v>
      </c>
      <c r="L965" s="6">
        <v>0.69</v>
      </c>
      <c r="M965" s="6">
        <v>0.1045</v>
      </c>
      <c r="N965" s="6">
        <v>4</v>
      </c>
      <c r="O965" s="6">
        <v>8</v>
      </c>
      <c r="P965" s="6">
        <v>12</v>
      </c>
      <c r="Q965" t="s">
        <v>25</v>
      </c>
      <c r="R965" t="s">
        <v>125</v>
      </c>
      <c r="S965" s="33" t="str">
        <f t="shared" si="75"/>
        <v>Normal</v>
      </c>
      <c r="T965" s="33" t="str">
        <f t="shared" si="76"/>
        <v>Low</v>
      </c>
      <c r="U965" s="33" t="str">
        <f t="shared" si="77"/>
        <v>Night</v>
      </c>
      <c r="V965" s="33" t="str">
        <f t="shared" si="78"/>
        <v>Cold (20-30%)</v>
      </c>
      <c r="W965" s="33" t="str">
        <f t="shared" si="79"/>
        <v>Normal</v>
      </c>
    </row>
    <row r="966" spans="1:23" ht="17.25" thickBot="1">
      <c r="A966" s="112">
        <v>974</v>
      </c>
      <c r="B966" s="7">
        <v>40587</v>
      </c>
      <c r="C966" s="6">
        <v>1</v>
      </c>
      <c r="D966" s="6">
        <v>0</v>
      </c>
      <c r="E966" s="6">
        <v>2</v>
      </c>
      <c r="F966" s="6">
        <v>4</v>
      </c>
      <c r="G966" s="9" t="b">
        <v>0</v>
      </c>
      <c r="H966" s="6">
        <v>0</v>
      </c>
      <c r="I966" s="6">
        <v>2</v>
      </c>
      <c r="J966" s="6">
        <v>0.2</v>
      </c>
      <c r="K966" s="6">
        <v>0.21210000000000001</v>
      </c>
      <c r="L966" s="6">
        <v>0.69</v>
      </c>
      <c r="M966" s="6">
        <v>0.16420000000000001</v>
      </c>
      <c r="N966" s="6">
        <v>0</v>
      </c>
      <c r="O966" s="6">
        <v>2</v>
      </c>
      <c r="P966" s="6">
        <v>2</v>
      </c>
      <c r="Q966" t="s">
        <v>25</v>
      </c>
      <c r="R966" t="s">
        <v>125</v>
      </c>
      <c r="S966" s="33" t="str">
        <f t="shared" si="75"/>
        <v>Normal</v>
      </c>
      <c r="T966" s="33" t="str">
        <f t="shared" si="76"/>
        <v>Low</v>
      </c>
      <c r="U966" s="33" t="str">
        <f t="shared" si="77"/>
        <v>Night</v>
      </c>
      <c r="V966" s="33" t="str">
        <f t="shared" si="78"/>
        <v>Cold (20-30%)</v>
      </c>
      <c r="W966" s="33" t="str">
        <f t="shared" si="79"/>
        <v>Normal</v>
      </c>
    </row>
    <row r="967" spans="1:23" ht="17.25" thickBot="1">
      <c r="A967" s="112">
        <v>975</v>
      </c>
      <c r="B967" s="7">
        <v>40587</v>
      </c>
      <c r="C967" s="6">
        <v>1</v>
      </c>
      <c r="D967" s="6">
        <v>0</v>
      </c>
      <c r="E967" s="6">
        <v>2</v>
      </c>
      <c r="F967" s="6">
        <v>6</v>
      </c>
      <c r="G967" s="9" t="b">
        <v>0</v>
      </c>
      <c r="H967" s="6">
        <v>0</v>
      </c>
      <c r="I967" s="6">
        <v>2</v>
      </c>
      <c r="J967" s="6">
        <v>0.2</v>
      </c>
      <c r="K967" s="6">
        <v>0.21210000000000001</v>
      </c>
      <c r="L967" s="6">
        <v>0.69</v>
      </c>
      <c r="M967" s="6">
        <v>0.1343</v>
      </c>
      <c r="N967" s="6">
        <v>2</v>
      </c>
      <c r="O967" s="6">
        <v>3</v>
      </c>
      <c r="P967" s="6">
        <v>5</v>
      </c>
      <c r="Q967" t="s">
        <v>25</v>
      </c>
      <c r="R967" t="s">
        <v>125</v>
      </c>
      <c r="S967" s="33" t="str">
        <f t="shared" si="75"/>
        <v>Normal</v>
      </c>
      <c r="T967" s="33" t="str">
        <f t="shared" si="76"/>
        <v>Low</v>
      </c>
      <c r="U967" s="33" t="str">
        <f t="shared" si="77"/>
        <v>Morning</v>
      </c>
      <c r="V967" s="33" t="str">
        <f t="shared" si="78"/>
        <v>Cold (20-30%)</v>
      </c>
      <c r="W967" s="33" t="str">
        <f t="shared" si="79"/>
        <v>Normal</v>
      </c>
    </row>
    <row r="968" spans="1:23" ht="17.25" thickBot="1">
      <c r="A968" s="112">
        <v>976</v>
      </c>
      <c r="B968" s="7">
        <v>40587</v>
      </c>
      <c r="C968" s="6">
        <v>1</v>
      </c>
      <c r="D968" s="6">
        <v>0</v>
      </c>
      <c r="E968" s="6">
        <v>2</v>
      </c>
      <c r="F968" s="6">
        <v>7</v>
      </c>
      <c r="G968" s="9" t="b">
        <v>0</v>
      </c>
      <c r="H968" s="6">
        <v>0</v>
      </c>
      <c r="I968" s="6">
        <v>2</v>
      </c>
      <c r="J968" s="6">
        <v>0.22</v>
      </c>
      <c r="K968" s="6">
        <v>0.2727</v>
      </c>
      <c r="L968" s="6">
        <v>0.55000000000000004</v>
      </c>
      <c r="M968" s="6">
        <v>0</v>
      </c>
      <c r="N968" s="6">
        <v>0</v>
      </c>
      <c r="O968" s="6">
        <v>3</v>
      </c>
      <c r="P968" s="6">
        <v>3</v>
      </c>
      <c r="Q968" t="s">
        <v>25</v>
      </c>
      <c r="R968" t="s">
        <v>125</v>
      </c>
      <c r="S968" s="33" t="str">
        <f t="shared" si="75"/>
        <v>Rush Hour</v>
      </c>
      <c r="T968" s="33" t="str">
        <f t="shared" si="76"/>
        <v>Low</v>
      </c>
      <c r="U968" s="33" t="str">
        <f t="shared" si="77"/>
        <v>Morning</v>
      </c>
      <c r="V968" s="33" t="str">
        <f t="shared" si="78"/>
        <v>Cold (20-30%)</v>
      </c>
      <c r="W968" s="33" t="str">
        <f t="shared" si="79"/>
        <v>Normal</v>
      </c>
    </row>
    <row r="969" spans="1:23" ht="17.25" thickBot="1">
      <c r="A969" s="112">
        <v>977</v>
      </c>
      <c r="B969" s="7">
        <v>40587</v>
      </c>
      <c r="C969" s="6">
        <v>1</v>
      </c>
      <c r="D969" s="6">
        <v>0</v>
      </c>
      <c r="E969" s="6">
        <v>2</v>
      </c>
      <c r="F969" s="6">
        <v>8</v>
      </c>
      <c r="G969" s="9" t="b">
        <v>0</v>
      </c>
      <c r="H969" s="6">
        <v>0</v>
      </c>
      <c r="I969" s="6">
        <v>2</v>
      </c>
      <c r="J969" s="6">
        <v>0.22</v>
      </c>
      <c r="K969" s="6">
        <v>0.2273</v>
      </c>
      <c r="L969" s="6">
        <v>0.64</v>
      </c>
      <c r="M969" s="6">
        <v>0.19400000000000001</v>
      </c>
      <c r="N969" s="6">
        <v>1</v>
      </c>
      <c r="O969" s="6">
        <v>11</v>
      </c>
      <c r="P969" s="6">
        <v>12</v>
      </c>
      <c r="Q969" t="s">
        <v>25</v>
      </c>
      <c r="R969" t="s">
        <v>125</v>
      </c>
      <c r="S969" s="33" t="str">
        <f t="shared" si="75"/>
        <v>Rush Hour</v>
      </c>
      <c r="T969" s="33" t="str">
        <f t="shared" si="76"/>
        <v>Low</v>
      </c>
      <c r="U969" s="33" t="str">
        <f t="shared" si="77"/>
        <v>Morning</v>
      </c>
      <c r="V969" s="33" t="str">
        <f t="shared" si="78"/>
        <v>Cold (20-30%)</v>
      </c>
      <c r="W969" s="33" t="str">
        <f t="shared" si="79"/>
        <v>Normal</v>
      </c>
    </row>
    <row r="970" spans="1:23" ht="17.25" thickBot="1">
      <c r="A970" s="112">
        <v>978</v>
      </c>
      <c r="B970" s="7">
        <v>40587</v>
      </c>
      <c r="C970" s="6">
        <v>1</v>
      </c>
      <c r="D970" s="6">
        <v>0</v>
      </c>
      <c r="E970" s="6">
        <v>2</v>
      </c>
      <c r="F970" s="6">
        <v>9</v>
      </c>
      <c r="G970" s="9" t="b">
        <v>0</v>
      </c>
      <c r="H970" s="6">
        <v>0</v>
      </c>
      <c r="I970" s="6">
        <v>2</v>
      </c>
      <c r="J970" s="6">
        <v>0.24</v>
      </c>
      <c r="K970" s="6">
        <v>0.2273</v>
      </c>
      <c r="L970" s="6">
        <v>0.6</v>
      </c>
      <c r="M970" s="6">
        <v>0.22389999999999999</v>
      </c>
      <c r="N970" s="6">
        <v>12</v>
      </c>
      <c r="O970" s="6">
        <v>35</v>
      </c>
      <c r="P970" s="6">
        <v>47</v>
      </c>
      <c r="Q970" t="s">
        <v>25</v>
      </c>
      <c r="R970" t="s">
        <v>125</v>
      </c>
      <c r="S970" s="33" t="str">
        <f t="shared" si="75"/>
        <v>Rush Hour</v>
      </c>
      <c r="T970" s="33" t="str">
        <f t="shared" si="76"/>
        <v>Low</v>
      </c>
      <c r="U970" s="33" t="str">
        <f t="shared" si="77"/>
        <v>Morning</v>
      </c>
      <c r="V970" s="33" t="str">
        <f t="shared" si="78"/>
        <v>Cold (20-30%)</v>
      </c>
      <c r="W970" s="33" t="str">
        <f t="shared" si="79"/>
        <v>Normal</v>
      </c>
    </row>
    <row r="971" spans="1:23" ht="17.25" thickBot="1">
      <c r="A971" s="112">
        <v>979</v>
      </c>
      <c r="B971" s="7">
        <v>40587</v>
      </c>
      <c r="C971" s="6">
        <v>1</v>
      </c>
      <c r="D971" s="6">
        <v>0</v>
      </c>
      <c r="E971" s="6">
        <v>2</v>
      </c>
      <c r="F971" s="6">
        <v>10</v>
      </c>
      <c r="G971" s="9" t="b">
        <v>0</v>
      </c>
      <c r="H971" s="6">
        <v>0</v>
      </c>
      <c r="I971" s="6">
        <v>1</v>
      </c>
      <c r="J971" s="6">
        <v>0.3</v>
      </c>
      <c r="K971" s="6">
        <v>0.2727</v>
      </c>
      <c r="L971" s="6">
        <v>0.45</v>
      </c>
      <c r="M971" s="6">
        <v>0.32840000000000003</v>
      </c>
      <c r="N971" s="6">
        <v>19</v>
      </c>
      <c r="O971" s="6">
        <v>86</v>
      </c>
      <c r="P971" s="6">
        <v>105</v>
      </c>
      <c r="Q971" t="s">
        <v>25</v>
      </c>
      <c r="R971" t="s">
        <v>124</v>
      </c>
      <c r="S971" s="33" t="str">
        <f t="shared" si="75"/>
        <v>Normal</v>
      </c>
      <c r="T971" s="33" t="str">
        <f t="shared" si="76"/>
        <v>Medium</v>
      </c>
      <c r="U971" s="33" t="str">
        <f t="shared" si="77"/>
        <v>Morning</v>
      </c>
      <c r="V971" s="33" t="str">
        <f t="shared" si="78"/>
        <v>Mild (30-40%)</v>
      </c>
      <c r="W971" s="33" t="str">
        <f t="shared" si="79"/>
        <v>Normal</v>
      </c>
    </row>
    <row r="972" spans="1:23" ht="17.25" thickBot="1">
      <c r="A972" s="112">
        <v>980</v>
      </c>
      <c r="B972" s="7">
        <v>40587</v>
      </c>
      <c r="C972" s="6">
        <v>1</v>
      </c>
      <c r="D972" s="6">
        <v>0</v>
      </c>
      <c r="E972" s="6">
        <v>2</v>
      </c>
      <c r="F972" s="6">
        <v>11</v>
      </c>
      <c r="G972" s="9" t="b">
        <v>0</v>
      </c>
      <c r="H972" s="6">
        <v>0</v>
      </c>
      <c r="I972" s="6">
        <v>1</v>
      </c>
      <c r="J972" s="6">
        <v>0.32</v>
      </c>
      <c r="K972" s="6">
        <v>0.28789999999999999</v>
      </c>
      <c r="L972" s="6">
        <v>0.39</v>
      </c>
      <c r="M972" s="6">
        <v>0.44779999999999998</v>
      </c>
      <c r="N972" s="6">
        <v>26</v>
      </c>
      <c r="O972" s="6">
        <v>86</v>
      </c>
      <c r="P972" s="6">
        <v>112</v>
      </c>
      <c r="Q972" t="s">
        <v>25</v>
      </c>
      <c r="R972" t="s">
        <v>124</v>
      </c>
      <c r="S972" s="33" t="str">
        <f t="shared" si="75"/>
        <v>Normal</v>
      </c>
      <c r="T972" s="33" t="str">
        <f t="shared" si="76"/>
        <v>Medium</v>
      </c>
      <c r="U972" s="33" t="str">
        <f t="shared" si="77"/>
        <v>Morning</v>
      </c>
      <c r="V972" s="33" t="str">
        <f t="shared" si="78"/>
        <v>Mild (30-40%)</v>
      </c>
      <c r="W972" s="33" t="str">
        <f t="shared" si="79"/>
        <v>Normal</v>
      </c>
    </row>
    <row r="973" spans="1:23" ht="17.25" thickBot="1">
      <c r="A973" s="112">
        <v>981</v>
      </c>
      <c r="B973" s="7">
        <v>40587</v>
      </c>
      <c r="C973" s="6">
        <v>1</v>
      </c>
      <c r="D973" s="6">
        <v>0</v>
      </c>
      <c r="E973" s="6">
        <v>2</v>
      </c>
      <c r="F973" s="6">
        <v>12</v>
      </c>
      <c r="G973" s="9" t="b">
        <v>0</v>
      </c>
      <c r="H973" s="6">
        <v>0</v>
      </c>
      <c r="I973" s="6">
        <v>1</v>
      </c>
      <c r="J973" s="6">
        <v>0.36</v>
      </c>
      <c r="K973" s="6">
        <v>0.31819999999999998</v>
      </c>
      <c r="L973" s="6">
        <v>0.32</v>
      </c>
      <c r="M973" s="6">
        <v>0.4627</v>
      </c>
      <c r="N973" s="6">
        <v>58</v>
      </c>
      <c r="O973" s="6">
        <v>94</v>
      </c>
      <c r="P973" s="6">
        <v>152</v>
      </c>
      <c r="Q973" t="s">
        <v>25</v>
      </c>
      <c r="R973" t="s">
        <v>124</v>
      </c>
      <c r="S973" s="33" t="str">
        <f t="shared" si="75"/>
        <v>Normal</v>
      </c>
      <c r="T973" s="33" t="str">
        <f t="shared" si="76"/>
        <v>High</v>
      </c>
      <c r="U973" s="33" t="str">
        <f t="shared" si="77"/>
        <v>Afternoon</v>
      </c>
      <c r="V973" s="33" t="str">
        <f t="shared" si="78"/>
        <v>Mild (30-40%)</v>
      </c>
      <c r="W973" s="33" t="str">
        <f t="shared" si="79"/>
        <v>Normal</v>
      </c>
    </row>
    <row r="974" spans="1:23" ht="17.25" thickBot="1">
      <c r="A974" s="112">
        <v>982</v>
      </c>
      <c r="B974" s="7">
        <v>40587</v>
      </c>
      <c r="C974" s="6">
        <v>1</v>
      </c>
      <c r="D974" s="6">
        <v>0</v>
      </c>
      <c r="E974" s="6">
        <v>2</v>
      </c>
      <c r="F974" s="6">
        <v>13</v>
      </c>
      <c r="G974" s="9" t="b">
        <v>0</v>
      </c>
      <c r="H974" s="6">
        <v>0</v>
      </c>
      <c r="I974" s="6">
        <v>1</v>
      </c>
      <c r="J974" s="6">
        <v>0.38</v>
      </c>
      <c r="K974" s="6">
        <v>0.39389999999999997</v>
      </c>
      <c r="L974" s="6">
        <v>0.28999999999999998</v>
      </c>
      <c r="M974" s="6">
        <v>0.35820000000000002</v>
      </c>
      <c r="N974" s="6">
        <v>62</v>
      </c>
      <c r="O974" s="6">
        <v>92</v>
      </c>
      <c r="P974" s="6">
        <v>154</v>
      </c>
      <c r="Q974" t="s">
        <v>25</v>
      </c>
      <c r="R974" t="s">
        <v>124</v>
      </c>
      <c r="S974" s="33" t="str">
        <f t="shared" si="75"/>
        <v>Normal</v>
      </c>
      <c r="T974" s="33" t="str">
        <f t="shared" si="76"/>
        <v>High</v>
      </c>
      <c r="U974" s="33" t="str">
        <f t="shared" si="77"/>
        <v>Afternoon</v>
      </c>
      <c r="V974" s="33" t="str">
        <f t="shared" si="78"/>
        <v>Mild (30-40%)</v>
      </c>
      <c r="W974" s="33" t="str">
        <f t="shared" si="79"/>
        <v>Normal</v>
      </c>
    </row>
    <row r="975" spans="1:23" ht="17.25" thickBot="1">
      <c r="A975" s="112">
        <v>983</v>
      </c>
      <c r="B975" s="7">
        <v>40587</v>
      </c>
      <c r="C975" s="6">
        <v>1</v>
      </c>
      <c r="D975" s="6">
        <v>0</v>
      </c>
      <c r="E975" s="6">
        <v>2</v>
      </c>
      <c r="F975" s="6">
        <v>14</v>
      </c>
      <c r="G975" s="9" t="b">
        <v>0</v>
      </c>
      <c r="H975" s="6">
        <v>0</v>
      </c>
      <c r="I975" s="6">
        <v>2</v>
      </c>
      <c r="J975" s="6">
        <v>0.4</v>
      </c>
      <c r="K975" s="6">
        <v>0.40910000000000002</v>
      </c>
      <c r="L975" s="6">
        <v>0.3</v>
      </c>
      <c r="M975" s="6">
        <v>0.41789999999999999</v>
      </c>
      <c r="N975" s="6">
        <v>51</v>
      </c>
      <c r="O975" s="6">
        <v>110</v>
      </c>
      <c r="P975" s="6">
        <v>161</v>
      </c>
      <c r="Q975" t="s">
        <v>25</v>
      </c>
      <c r="R975" t="s">
        <v>125</v>
      </c>
      <c r="S975" s="33" t="str">
        <f t="shared" si="75"/>
        <v>Normal</v>
      </c>
      <c r="T975" s="33" t="str">
        <f t="shared" si="76"/>
        <v>High</v>
      </c>
      <c r="U975" s="33" t="str">
        <f t="shared" si="77"/>
        <v>Afternoon</v>
      </c>
      <c r="V975" s="33" t="str">
        <f t="shared" si="78"/>
        <v>Warm (40-50%)</v>
      </c>
      <c r="W975" s="33" t="str">
        <f t="shared" si="79"/>
        <v>⬆ Spike</v>
      </c>
    </row>
    <row r="976" spans="1:23" ht="17.25" thickBot="1">
      <c r="A976" s="112">
        <v>984</v>
      </c>
      <c r="B976" s="7">
        <v>40587</v>
      </c>
      <c r="C976" s="6">
        <v>1</v>
      </c>
      <c r="D976" s="6">
        <v>0</v>
      </c>
      <c r="E976" s="6">
        <v>2</v>
      </c>
      <c r="F976" s="6">
        <v>15</v>
      </c>
      <c r="G976" s="9" t="b">
        <v>0</v>
      </c>
      <c r="H976" s="6">
        <v>0</v>
      </c>
      <c r="I976" s="6">
        <v>2</v>
      </c>
      <c r="J976" s="6">
        <v>0.4</v>
      </c>
      <c r="K976" s="6">
        <v>0.40910000000000002</v>
      </c>
      <c r="L976" s="6">
        <v>0.3</v>
      </c>
      <c r="M976" s="6">
        <v>0.29849999999999999</v>
      </c>
      <c r="N976" s="6">
        <v>40</v>
      </c>
      <c r="O976" s="6">
        <v>122</v>
      </c>
      <c r="P976" s="6">
        <v>162</v>
      </c>
      <c r="Q976" t="s">
        <v>25</v>
      </c>
      <c r="R976" t="s">
        <v>125</v>
      </c>
      <c r="S976" s="33" t="str">
        <f t="shared" si="75"/>
        <v>Normal</v>
      </c>
      <c r="T976" s="33" t="str">
        <f t="shared" si="76"/>
        <v>High</v>
      </c>
      <c r="U976" s="33" t="str">
        <f t="shared" si="77"/>
        <v>Afternoon</v>
      </c>
      <c r="V976" s="33" t="str">
        <f t="shared" si="78"/>
        <v>Warm (40-50%)</v>
      </c>
      <c r="W976" s="33" t="str">
        <f t="shared" si="79"/>
        <v>⬆ Spike</v>
      </c>
    </row>
    <row r="977" spans="1:23" ht="17.25" thickBot="1">
      <c r="A977" s="112">
        <v>985</v>
      </c>
      <c r="B977" s="7">
        <v>40587</v>
      </c>
      <c r="C977" s="6">
        <v>1</v>
      </c>
      <c r="D977" s="6">
        <v>0</v>
      </c>
      <c r="E977" s="6">
        <v>2</v>
      </c>
      <c r="F977" s="6">
        <v>16</v>
      </c>
      <c r="G977" s="9" t="b">
        <v>0</v>
      </c>
      <c r="H977" s="6">
        <v>0</v>
      </c>
      <c r="I977" s="6">
        <v>2</v>
      </c>
      <c r="J977" s="6">
        <v>0.42</v>
      </c>
      <c r="K977" s="6">
        <v>0.42420000000000002</v>
      </c>
      <c r="L977" s="6">
        <v>0.28000000000000003</v>
      </c>
      <c r="M977" s="6">
        <v>0.32840000000000003</v>
      </c>
      <c r="N977" s="6">
        <v>28</v>
      </c>
      <c r="O977" s="6">
        <v>106</v>
      </c>
      <c r="P977" s="6">
        <v>134</v>
      </c>
      <c r="Q977" t="s">
        <v>25</v>
      </c>
      <c r="R977" t="s">
        <v>125</v>
      </c>
      <c r="S977" s="33" t="str">
        <f t="shared" si="75"/>
        <v>Normal</v>
      </c>
      <c r="T977" s="33" t="str">
        <f t="shared" si="76"/>
        <v>Medium</v>
      </c>
      <c r="U977" s="33" t="str">
        <f t="shared" si="77"/>
        <v>Afternoon</v>
      </c>
      <c r="V977" s="33" t="str">
        <f t="shared" si="78"/>
        <v>Warm (40-50%)</v>
      </c>
      <c r="W977" s="33" t="str">
        <f t="shared" si="79"/>
        <v>Normal</v>
      </c>
    </row>
    <row r="978" spans="1:23" ht="17.25" thickBot="1">
      <c r="A978" s="112">
        <v>986</v>
      </c>
      <c r="B978" s="7">
        <v>40587</v>
      </c>
      <c r="C978" s="6">
        <v>1</v>
      </c>
      <c r="D978" s="6">
        <v>0</v>
      </c>
      <c r="E978" s="6">
        <v>2</v>
      </c>
      <c r="F978" s="6">
        <v>17</v>
      </c>
      <c r="G978" s="9" t="b">
        <v>0</v>
      </c>
      <c r="H978" s="6">
        <v>0</v>
      </c>
      <c r="I978" s="6">
        <v>1</v>
      </c>
      <c r="J978" s="6">
        <v>0.42</v>
      </c>
      <c r="K978" s="6">
        <v>0.42420000000000002</v>
      </c>
      <c r="L978" s="6">
        <v>0.28000000000000003</v>
      </c>
      <c r="M978" s="6">
        <v>0.32840000000000003</v>
      </c>
      <c r="N978" s="6">
        <v>30</v>
      </c>
      <c r="O978" s="6">
        <v>95</v>
      </c>
      <c r="P978" s="6">
        <v>125</v>
      </c>
      <c r="Q978" t="s">
        <v>25</v>
      </c>
      <c r="R978" t="s">
        <v>124</v>
      </c>
      <c r="S978" s="33" t="str">
        <f t="shared" si="75"/>
        <v>Rush Hour</v>
      </c>
      <c r="T978" s="33" t="str">
        <f t="shared" si="76"/>
        <v>Medium</v>
      </c>
      <c r="U978" s="33" t="str">
        <f t="shared" si="77"/>
        <v>Afternoon</v>
      </c>
      <c r="V978" s="33" t="str">
        <f t="shared" si="78"/>
        <v>Warm (40-50%)</v>
      </c>
      <c r="W978" s="33" t="str">
        <f t="shared" si="79"/>
        <v>Normal</v>
      </c>
    </row>
    <row r="979" spans="1:23" ht="17.25" thickBot="1">
      <c r="A979" s="112">
        <v>987</v>
      </c>
      <c r="B979" s="7">
        <v>40587</v>
      </c>
      <c r="C979" s="6">
        <v>1</v>
      </c>
      <c r="D979" s="6">
        <v>0</v>
      </c>
      <c r="E979" s="6">
        <v>2</v>
      </c>
      <c r="F979" s="6">
        <v>18</v>
      </c>
      <c r="G979" s="9" t="b">
        <v>0</v>
      </c>
      <c r="H979" s="6">
        <v>0</v>
      </c>
      <c r="I979" s="6">
        <v>1</v>
      </c>
      <c r="J979" s="6">
        <v>0.4</v>
      </c>
      <c r="K979" s="6">
        <v>0.40910000000000002</v>
      </c>
      <c r="L979" s="6">
        <v>0.32</v>
      </c>
      <c r="M979" s="6">
        <v>0.29849999999999999</v>
      </c>
      <c r="N979" s="6">
        <v>17</v>
      </c>
      <c r="O979" s="6">
        <v>78</v>
      </c>
      <c r="P979" s="6">
        <v>95</v>
      </c>
      <c r="Q979" t="s">
        <v>25</v>
      </c>
      <c r="R979" t="s">
        <v>124</v>
      </c>
      <c r="S979" s="33" t="str">
        <f t="shared" si="75"/>
        <v>Rush Hour</v>
      </c>
      <c r="T979" s="33" t="str">
        <f t="shared" si="76"/>
        <v>Medium</v>
      </c>
      <c r="U979" s="33" t="str">
        <f t="shared" si="77"/>
        <v>Evening</v>
      </c>
      <c r="V979" s="33" t="str">
        <f t="shared" si="78"/>
        <v>Warm (40-50%)</v>
      </c>
      <c r="W979" s="33" t="str">
        <f t="shared" si="79"/>
        <v>Normal</v>
      </c>
    </row>
    <row r="980" spans="1:23" ht="17.25" thickBot="1">
      <c r="A980" s="112">
        <v>988</v>
      </c>
      <c r="B980" s="7">
        <v>40587</v>
      </c>
      <c r="C980" s="6">
        <v>1</v>
      </c>
      <c r="D980" s="6">
        <v>0</v>
      </c>
      <c r="E980" s="6">
        <v>2</v>
      </c>
      <c r="F980" s="6">
        <v>19</v>
      </c>
      <c r="G980" s="9" t="b">
        <v>0</v>
      </c>
      <c r="H980" s="6">
        <v>0</v>
      </c>
      <c r="I980" s="6">
        <v>1</v>
      </c>
      <c r="J980" s="6">
        <v>0.4</v>
      </c>
      <c r="K980" s="6">
        <v>0.40910000000000002</v>
      </c>
      <c r="L980" s="6">
        <v>0.35</v>
      </c>
      <c r="M980" s="6">
        <v>0.28360000000000002</v>
      </c>
      <c r="N980" s="6">
        <v>11</v>
      </c>
      <c r="O980" s="6">
        <v>50</v>
      </c>
      <c r="P980" s="6">
        <v>61</v>
      </c>
      <c r="Q980" t="s">
        <v>25</v>
      </c>
      <c r="R980" t="s">
        <v>124</v>
      </c>
      <c r="S980" s="33" t="str">
        <f t="shared" si="75"/>
        <v>Rush Hour</v>
      </c>
      <c r="T980" s="33" t="str">
        <f t="shared" si="76"/>
        <v>Medium</v>
      </c>
      <c r="U980" s="33" t="str">
        <f t="shared" si="77"/>
        <v>Evening</v>
      </c>
      <c r="V980" s="33" t="str">
        <f t="shared" si="78"/>
        <v>Warm (40-50%)</v>
      </c>
      <c r="W980" s="33" t="str">
        <f t="shared" si="79"/>
        <v>Normal</v>
      </c>
    </row>
    <row r="981" spans="1:23" ht="17.25" thickBot="1">
      <c r="A981" s="112">
        <v>989</v>
      </c>
      <c r="B981" s="7">
        <v>40587</v>
      </c>
      <c r="C981" s="6">
        <v>1</v>
      </c>
      <c r="D981" s="6">
        <v>0</v>
      </c>
      <c r="E981" s="6">
        <v>2</v>
      </c>
      <c r="F981" s="6">
        <v>20</v>
      </c>
      <c r="G981" s="9" t="b">
        <v>0</v>
      </c>
      <c r="H981" s="6">
        <v>0</v>
      </c>
      <c r="I981" s="6">
        <v>1</v>
      </c>
      <c r="J981" s="6">
        <v>0.4</v>
      </c>
      <c r="K981" s="6">
        <v>0.40910000000000002</v>
      </c>
      <c r="L981" s="6">
        <v>0.35</v>
      </c>
      <c r="M981" s="6">
        <v>0.32840000000000003</v>
      </c>
      <c r="N981" s="6">
        <v>15</v>
      </c>
      <c r="O981" s="6">
        <v>32</v>
      </c>
      <c r="P981" s="6">
        <v>47</v>
      </c>
      <c r="Q981" t="s">
        <v>25</v>
      </c>
      <c r="R981" t="s">
        <v>124</v>
      </c>
      <c r="S981" s="33" t="str">
        <f t="shared" si="75"/>
        <v>Normal</v>
      </c>
      <c r="T981" s="33" t="str">
        <f t="shared" si="76"/>
        <v>Low</v>
      </c>
      <c r="U981" s="33" t="str">
        <f t="shared" si="77"/>
        <v>Evening</v>
      </c>
      <c r="V981" s="33" t="str">
        <f t="shared" si="78"/>
        <v>Warm (40-50%)</v>
      </c>
      <c r="W981" s="33" t="str">
        <f t="shared" si="79"/>
        <v>Normal</v>
      </c>
    </row>
    <row r="982" spans="1:23" ht="17.25" thickBot="1">
      <c r="A982" s="112">
        <v>990</v>
      </c>
      <c r="B982" s="7">
        <v>40587</v>
      </c>
      <c r="C982" s="6">
        <v>1</v>
      </c>
      <c r="D982" s="6">
        <v>0</v>
      </c>
      <c r="E982" s="6">
        <v>2</v>
      </c>
      <c r="F982" s="6">
        <v>21</v>
      </c>
      <c r="G982" s="9" t="b">
        <v>0</v>
      </c>
      <c r="H982" s="6">
        <v>0</v>
      </c>
      <c r="I982" s="6">
        <v>1</v>
      </c>
      <c r="J982" s="6">
        <v>0.4</v>
      </c>
      <c r="K982" s="6">
        <v>0.40910000000000002</v>
      </c>
      <c r="L982" s="6">
        <v>0.35</v>
      </c>
      <c r="M982" s="6">
        <v>0.35820000000000002</v>
      </c>
      <c r="N982" s="6">
        <v>6</v>
      </c>
      <c r="O982" s="6">
        <v>45</v>
      </c>
      <c r="P982" s="6">
        <v>51</v>
      </c>
      <c r="Q982" t="s">
        <v>25</v>
      </c>
      <c r="R982" t="s">
        <v>124</v>
      </c>
      <c r="S982" s="33" t="str">
        <f t="shared" si="75"/>
        <v>Normal</v>
      </c>
      <c r="T982" s="33" t="str">
        <f t="shared" si="76"/>
        <v>Medium</v>
      </c>
      <c r="U982" s="33" t="str">
        <f t="shared" si="77"/>
        <v>Evening</v>
      </c>
      <c r="V982" s="33" t="str">
        <f t="shared" si="78"/>
        <v>Warm (40-50%)</v>
      </c>
      <c r="W982" s="33" t="str">
        <f t="shared" si="79"/>
        <v>Normal</v>
      </c>
    </row>
    <row r="983" spans="1:23" ht="17.25" thickBot="1">
      <c r="A983" s="112">
        <v>991</v>
      </c>
      <c r="B983" s="7">
        <v>40587</v>
      </c>
      <c r="C983" s="6">
        <v>1</v>
      </c>
      <c r="D983" s="6">
        <v>0</v>
      </c>
      <c r="E983" s="6">
        <v>2</v>
      </c>
      <c r="F983" s="6">
        <v>22</v>
      </c>
      <c r="G983" s="9" t="b">
        <v>0</v>
      </c>
      <c r="H983" s="6">
        <v>0</v>
      </c>
      <c r="I983" s="6">
        <v>1</v>
      </c>
      <c r="J983" s="6">
        <v>0.4</v>
      </c>
      <c r="K983" s="6">
        <v>0.40910000000000002</v>
      </c>
      <c r="L983" s="6">
        <v>0.35</v>
      </c>
      <c r="M983" s="6">
        <v>0.29849999999999999</v>
      </c>
      <c r="N983" s="6">
        <v>5</v>
      </c>
      <c r="O983" s="6">
        <v>31</v>
      </c>
      <c r="P983" s="6">
        <v>36</v>
      </c>
      <c r="Q983" t="s">
        <v>25</v>
      </c>
      <c r="R983" t="s">
        <v>124</v>
      </c>
      <c r="S983" s="33" t="str">
        <f t="shared" si="75"/>
        <v>Normal</v>
      </c>
      <c r="T983" s="33" t="str">
        <f t="shared" si="76"/>
        <v>Low</v>
      </c>
      <c r="U983" s="33" t="str">
        <f t="shared" si="77"/>
        <v>Evening</v>
      </c>
      <c r="V983" s="33" t="str">
        <f t="shared" si="78"/>
        <v>Warm (40-50%)</v>
      </c>
      <c r="W983" s="33" t="str">
        <f t="shared" si="79"/>
        <v>Normal</v>
      </c>
    </row>
    <row r="984" spans="1:23" ht="17.25" thickBot="1">
      <c r="A984" s="112">
        <v>992</v>
      </c>
      <c r="B984" s="7">
        <v>40587</v>
      </c>
      <c r="C984" s="6">
        <v>1</v>
      </c>
      <c r="D984" s="6">
        <v>0</v>
      </c>
      <c r="E984" s="6">
        <v>2</v>
      </c>
      <c r="F984" s="6">
        <v>23</v>
      </c>
      <c r="G984" s="9" t="b">
        <v>0</v>
      </c>
      <c r="H984" s="6">
        <v>0</v>
      </c>
      <c r="I984" s="6">
        <v>1</v>
      </c>
      <c r="J984" s="6">
        <v>0.4</v>
      </c>
      <c r="K984" s="6">
        <v>0.40910000000000002</v>
      </c>
      <c r="L984" s="6">
        <v>0.35</v>
      </c>
      <c r="M984" s="6">
        <v>0.35820000000000002</v>
      </c>
      <c r="N984" s="6">
        <v>3</v>
      </c>
      <c r="O984" s="6">
        <v>27</v>
      </c>
      <c r="P984" s="6">
        <v>30</v>
      </c>
      <c r="Q984" t="s">
        <v>25</v>
      </c>
      <c r="R984" t="s">
        <v>124</v>
      </c>
      <c r="S984" s="33" t="str">
        <f t="shared" si="75"/>
        <v>Normal</v>
      </c>
      <c r="T984" s="33" t="str">
        <f t="shared" si="76"/>
        <v>Low</v>
      </c>
      <c r="U984" s="33" t="str">
        <f t="shared" si="77"/>
        <v>Evening</v>
      </c>
      <c r="V984" s="33" t="str">
        <f t="shared" si="78"/>
        <v>Warm (40-50%)</v>
      </c>
      <c r="W984" s="33" t="str">
        <f t="shared" si="79"/>
        <v>Normal</v>
      </c>
    </row>
    <row r="985" spans="1:23" ht="17.25" thickBot="1">
      <c r="A985" s="112">
        <v>993</v>
      </c>
      <c r="B985" s="7">
        <v>40588</v>
      </c>
      <c r="C985" s="6">
        <v>1</v>
      </c>
      <c r="D985" s="6">
        <v>0</v>
      </c>
      <c r="E985" s="6">
        <v>2</v>
      </c>
      <c r="F985" s="6">
        <v>0</v>
      </c>
      <c r="G985" s="9" t="b">
        <v>0</v>
      </c>
      <c r="H985" s="6">
        <v>1</v>
      </c>
      <c r="I985" s="6">
        <v>1</v>
      </c>
      <c r="J985" s="6">
        <v>0.38</v>
      </c>
      <c r="K985" s="6">
        <v>0.39389999999999997</v>
      </c>
      <c r="L985" s="6">
        <v>0.37</v>
      </c>
      <c r="M985" s="6">
        <v>0.35820000000000002</v>
      </c>
      <c r="N985" s="6">
        <v>3</v>
      </c>
      <c r="O985" s="6">
        <v>8</v>
      </c>
      <c r="P985" s="6">
        <v>11</v>
      </c>
      <c r="Q985" t="s">
        <v>26</v>
      </c>
      <c r="R985" t="s">
        <v>124</v>
      </c>
      <c r="S985" s="33" t="str">
        <f t="shared" si="75"/>
        <v>Normal</v>
      </c>
      <c r="T985" s="33" t="str">
        <f t="shared" si="76"/>
        <v>Low</v>
      </c>
      <c r="U985" s="33" t="str">
        <f t="shared" si="77"/>
        <v>Night</v>
      </c>
      <c r="V985" s="33" t="str">
        <f t="shared" si="78"/>
        <v>Mild (30-40%)</v>
      </c>
      <c r="W985" s="33" t="str">
        <f t="shared" si="79"/>
        <v>Normal</v>
      </c>
    </row>
    <row r="986" spans="1:23" ht="17.25" thickBot="1">
      <c r="A986" s="112">
        <v>994</v>
      </c>
      <c r="B986" s="7">
        <v>40588</v>
      </c>
      <c r="C986" s="6">
        <v>1</v>
      </c>
      <c r="D986" s="6">
        <v>0</v>
      </c>
      <c r="E986" s="6">
        <v>2</v>
      </c>
      <c r="F986" s="6">
        <v>1</v>
      </c>
      <c r="G986" s="9" t="b">
        <v>0</v>
      </c>
      <c r="H986" s="6">
        <v>1</v>
      </c>
      <c r="I986" s="6">
        <v>1</v>
      </c>
      <c r="J986" s="6">
        <v>0.38</v>
      </c>
      <c r="K986" s="6">
        <v>0.39389999999999997</v>
      </c>
      <c r="L986" s="6">
        <v>0.37</v>
      </c>
      <c r="M986" s="6">
        <v>0.35820000000000002</v>
      </c>
      <c r="N986" s="6">
        <v>1</v>
      </c>
      <c r="O986" s="6">
        <v>6</v>
      </c>
      <c r="P986" s="6">
        <v>7</v>
      </c>
      <c r="Q986" t="s">
        <v>26</v>
      </c>
      <c r="R986" t="s">
        <v>124</v>
      </c>
      <c r="S986" s="33" t="str">
        <f t="shared" si="75"/>
        <v>Normal</v>
      </c>
      <c r="T986" s="33" t="str">
        <f t="shared" si="76"/>
        <v>Low</v>
      </c>
      <c r="U986" s="33" t="str">
        <f t="shared" si="77"/>
        <v>Night</v>
      </c>
      <c r="V986" s="33" t="str">
        <f t="shared" si="78"/>
        <v>Mild (30-40%)</v>
      </c>
      <c r="W986" s="33" t="str">
        <f t="shared" si="79"/>
        <v>Normal</v>
      </c>
    </row>
    <row r="987" spans="1:23" ht="17.25" thickBot="1">
      <c r="A987" s="112">
        <v>995</v>
      </c>
      <c r="B987" s="7">
        <v>40588</v>
      </c>
      <c r="C987" s="6">
        <v>1</v>
      </c>
      <c r="D987" s="6">
        <v>0</v>
      </c>
      <c r="E987" s="6">
        <v>2</v>
      </c>
      <c r="F987" s="6">
        <v>2</v>
      </c>
      <c r="G987" s="9" t="b">
        <v>0</v>
      </c>
      <c r="H987" s="6">
        <v>1</v>
      </c>
      <c r="I987" s="6">
        <v>1</v>
      </c>
      <c r="J987" s="6">
        <v>0.36</v>
      </c>
      <c r="K987" s="6">
        <v>0.33329999999999999</v>
      </c>
      <c r="L987" s="6">
        <v>0.4</v>
      </c>
      <c r="M987" s="6">
        <v>0.29849999999999999</v>
      </c>
      <c r="N987" s="6">
        <v>0</v>
      </c>
      <c r="O987" s="6">
        <v>2</v>
      </c>
      <c r="P987" s="6">
        <v>2</v>
      </c>
      <c r="Q987" t="s">
        <v>26</v>
      </c>
      <c r="R987" t="s">
        <v>124</v>
      </c>
      <c r="S987" s="33" t="str">
        <f t="shared" si="75"/>
        <v>Normal</v>
      </c>
      <c r="T987" s="33" t="str">
        <f t="shared" si="76"/>
        <v>Low</v>
      </c>
      <c r="U987" s="33" t="str">
        <f t="shared" si="77"/>
        <v>Night</v>
      </c>
      <c r="V987" s="33" t="str">
        <f t="shared" si="78"/>
        <v>Mild (30-40%)</v>
      </c>
      <c r="W987" s="33" t="str">
        <f t="shared" si="79"/>
        <v>Normal</v>
      </c>
    </row>
    <row r="988" spans="1:23" ht="17.25" thickBot="1">
      <c r="A988" s="112">
        <v>996</v>
      </c>
      <c r="B988" s="7">
        <v>40588</v>
      </c>
      <c r="C988" s="6">
        <v>1</v>
      </c>
      <c r="D988" s="6">
        <v>0</v>
      </c>
      <c r="E988" s="6">
        <v>2</v>
      </c>
      <c r="F988" s="6">
        <v>3</v>
      </c>
      <c r="G988" s="9" t="b">
        <v>0</v>
      </c>
      <c r="H988" s="6">
        <v>1</v>
      </c>
      <c r="I988" s="6">
        <v>1</v>
      </c>
      <c r="J988" s="6">
        <v>0.34</v>
      </c>
      <c r="K988" s="6">
        <v>0.31819999999999998</v>
      </c>
      <c r="L988" s="6">
        <v>0.46</v>
      </c>
      <c r="M988" s="6">
        <v>0.22389999999999999</v>
      </c>
      <c r="N988" s="6">
        <v>1</v>
      </c>
      <c r="O988" s="6">
        <v>1</v>
      </c>
      <c r="P988" s="6">
        <v>2</v>
      </c>
      <c r="Q988" t="s">
        <v>26</v>
      </c>
      <c r="R988" t="s">
        <v>124</v>
      </c>
      <c r="S988" s="33" t="str">
        <f t="shared" si="75"/>
        <v>Normal</v>
      </c>
      <c r="T988" s="33" t="str">
        <f t="shared" si="76"/>
        <v>Low</v>
      </c>
      <c r="U988" s="33" t="str">
        <f t="shared" si="77"/>
        <v>Night</v>
      </c>
      <c r="V988" s="33" t="str">
        <f t="shared" si="78"/>
        <v>Mild (30-40%)</v>
      </c>
      <c r="W988" s="33" t="str">
        <f t="shared" si="79"/>
        <v>Normal</v>
      </c>
    </row>
    <row r="989" spans="1:23" ht="17.25" thickBot="1">
      <c r="A989" s="112">
        <v>997</v>
      </c>
      <c r="B989" s="7">
        <v>40588</v>
      </c>
      <c r="C989" s="6">
        <v>1</v>
      </c>
      <c r="D989" s="6">
        <v>0</v>
      </c>
      <c r="E989" s="6">
        <v>2</v>
      </c>
      <c r="F989" s="6">
        <v>4</v>
      </c>
      <c r="G989" s="9" t="b">
        <v>0</v>
      </c>
      <c r="H989" s="6">
        <v>1</v>
      </c>
      <c r="I989" s="6">
        <v>1</v>
      </c>
      <c r="J989" s="6">
        <v>0.32</v>
      </c>
      <c r="K989" s="6">
        <v>0.30299999999999999</v>
      </c>
      <c r="L989" s="6">
        <v>0.53</v>
      </c>
      <c r="M989" s="6">
        <v>0.28360000000000002</v>
      </c>
      <c r="N989" s="6">
        <v>0</v>
      </c>
      <c r="O989" s="6">
        <v>2</v>
      </c>
      <c r="P989" s="6">
        <v>2</v>
      </c>
      <c r="Q989" t="s">
        <v>26</v>
      </c>
      <c r="R989" t="s">
        <v>124</v>
      </c>
      <c r="S989" s="33" t="str">
        <f t="shared" si="75"/>
        <v>Normal</v>
      </c>
      <c r="T989" s="33" t="str">
        <f t="shared" si="76"/>
        <v>Low</v>
      </c>
      <c r="U989" s="33" t="str">
        <f t="shared" si="77"/>
        <v>Night</v>
      </c>
      <c r="V989" s="33" t="str">
        <f t="shared" si="78"/>
        <v>Mild (30-40%)</v>
      </c>
      <c r="W989" s="33" t="str">
        <f t="shared" si="79"/>
        <v>Normal</v>
      </c>
    </row>
    <row r="990" spans="1:23" ht="17.25" thickBot="1">
      <c r="A990" s="112">
        <v>998</v>
      </c>
      <c r="B990" s="7">
        <v>40588</v>
      </c>
      <c r="C990" s="6">
        <v>1</v>
      </c>
      <c r="D990" s="6">
        <v>0</v>
      </c>
      <c r="E990" s="6">
        <v>2</v>
      </c>
      <c r="F990" s="6">
        <v>5</v>
      </c>
      <c r="G990" s="9" t="b">
        <v>0</v>
      </c>
      <c r="H990" s="6">
        <v>1</v>
      </c>
      <c r="I990" s="6">
        <v>1</v>
      </c>
      <c r="J990" s="6">
        <v>0.32</v>
      </c>
      <c r="K990" s="6">
        <v>0.30299999999999999</v>
      </c>
      <c r="L990" s="6">
        <v>0.53</v>
      </c>
      <c r="M990" s="6">
        <v>0.28360000000000002</v>
      </c>
      <c r="N990" s="6">
        <v>0</v>
      </c>
      <c r="O990" s="6">
        <v>3</v>
      </c>
      <c r="P990" s="6">
        <v>3</v>
      </c>
      <c r="Q990" t="s">
        <v>26</v>
      </c>
      <c r="R990" t="s">
        <v>124</v>
      </c>
      <c r="S990" s="33" t="str">
        <f t="shared" si="75"/>
        <v>Normal</v>
      </c>
      <c r="T990" s="33" t="str">
        <f t="shared" si="76"/>
        <v>Low</v>
      </c>
      <c r="U990" s="33" t="str">
        <f t="shared" si="77"/>
        <v>Night</v>
      </c>
      <c r="V990" s="33" t="str">
        <f t="shared" si="78"/>
        <v>Mild (30-40%)</v>
      </c>
      <c r="W990" s="33" t="str">
        <f t="shared" si="79"/>
        <v>Normal</v>
      </c>
    </row>
    <row r="991" spans="1:23" ht="17.25" thickBot="1">
      <c r="A991" s="112">
        <v>999</v>
      </c>
      <c r="B991" s="7">
        <v>40588</v>
      </c>
      <c r="C991" s="6">
        <v>1</v>
      </c>
      <c r="D991" s="6">
        <v>0</v>
      </c>
      <c r="E991" s="6">
        <v>2</v>
      </c>
      <c r="F991" s="6">
        <v>6</v>
      </c>
      <c r="G991" s="9" t="b">
        <v>0</v>
      </c>
      <c r="H991" s="6">
        <v>1</v>
      </c>
      <c r="I991" s="6">
        <v>1</v>
      </c>
      <c r="J991" s="6">
        <v>0.34</v>
      </c>
      <c r="K991" s="6">
        <v>0.30299999999999999</v>
      </c>
      <c r="L991" s="6">
        <v>0.46</v>
      </c>
      <c r="M991" s="6">
        <v>0.29849999999999999</v>
      </c>
      <c r="N991" s="6">
        <v>1</v>
      </c>
      <c r="O991" s="6">
        <v>25</v>
      </c>
      <c r="P991" s="6">
        <v>26</v>
      </c>
      <c r="Q991" t="s">
        <v>26</v>
      </c>
      <c r="R991" t="s">
        <v>124</v>
      </c>
      <c r="S991" s="33" t="str">
        <f t="shared" si="75"/>
        <v>Normal</v>
      </c>
      <c r="T991" s="33" t="str">
        <f t="shared" si="76"/>
        <v>Low</v>
      </c>
      <c r="U991" s="33" t="str">
        <f t="shared" si="77"/>
        <v>Morning</v>
      </c>
      <c r="V991" s="33" t="str">
        <f t="shared" si="78"/>
        <v>Mild (30-40%)</v>
      </c>
      <c r="W991" s="33" t="str">
        <f t="shared" si="79"/>
        <v>Normal</v>
      </c>
    </row>
    <row r="992" spans="1:23" ht="17.25" thickBot="1">
      <c r="A992" s="112">
        <v>1000</v>
      </c>
      <c r="B992" s="7">
        <v>40588</v>
      </c>
      <c r="C992" s="6">
        <v>1</v>
      </c>
      <c r="D992" s="6">
        <v>0</v>
      </c>
      <c r="E992" s="6">
        <v>2</v>
      </c>
      <c r="F992" s="6">
        <v>7</v>
      </c>
      <c r="G992" s="9" t="b">
        <v>0</v>
      </c>
      <c r="H992" s="6">
        <v>1</v>
      </c>
      <c r="I992" s="6">
        <v>1</v>
      </c>
      <c r="J992" s="6">
        <v>0.34</v>
      </c>
      <c r="K992" s="6">
        <v>0.30299999999999999</v>
      </c>
      <c r="L992" s="6">
        <v>0.46</v>
      </c>
      <c r="M992" s="6">
        <v>0.29849999999999999</v>
      </c>
      <c r="N992" s="6">
        <v>2</v>
      </c>
      <c r="O992" s="6">
        <v>96</v>
      </c>
      <c r="P992" s="6">
        <v>98</v>
      </c>
      <c r="Q992" t="s">
        <v>26</v>
      </c>
      <c r="R992" t="s">
        <v>124</v>
      </c>
      <c r="S992" s="33" t="str">
        <f t="shared" si="75"/>
        <v>Rush Hour</v>
      </c>
      <c r="T992" s="33" t="str">
        <f t="shared" si="76"/>
        <v>Medium</v>
      </c>
      <c r="U992" s="33" t="str">
        <f t="shared" si="77"/>
        <v>Morning</v>
      </c>
      <c r="V992" s="33" t="str">
        <f t="shared" si="78"/>
        <v>Mild (30-40%)</v>
      </c>
      <c r="W992" s="33" t="str">
        <f t="shared" si="79"/>
        <v>Normal</v>
      </c>
    </row>
    <row r="993" spans="1:23" ht="17.25" thickBot="1">
      <c r="A993" s="112">
        <v>611</v>
      </c>
      <c r="B993" s="7">
        <v>40571</v>
      </c>
      <c r="C993" s="6">
        <v>1</v>
      </c>
      <c r="D993" s="6">
        <v>0</v>
      </c>
      <c r="E993" s="6">
        <v>1</v>
      </c>
      <c r="F993" s="6">
        <v>16</v>
      </c>
      <c r="G993" s="9" t="b">
        <v>0</v>
      </c>
      <c r="H993" s="6">
        <v>5</v>
      </c>
      <c r="I993" s="6">
        <v>1</v>
      </c>
      <c r="J993" s="6">
        <v>0.22</v>
      </c>
      <c r="K993" s="6">
        <v>0.2727</v>
      </c>
      <c r="L993" s="6">
        <v>0.8</v>
      </c>
      <c r="M993" s="6">
        <v>0</v>
      </c>
      <c r="N993" s="6">
        <v>10</v>
      </c>
      <c r="O993" s="6">
        <v>70</v>
      </c>
      <c r="P993" s="6">
        <v>80</v>
      </c>
      <c r="Q993" t="s">
        <v>30</v>
      </c>
      <c r="R993" t="s">
        <v>124</v>
      </c>
      <c r="S993" s="33" t="str">
        <f t="shared" si="75"/>
        <v>Normal</v>
      </c>
      <c r="T993" s="33" t="str">
        <f t="shared" si="76"/>
        <v>Medium</v>
      </c>
      <c r="U993" s="33" t="str">
        <f t="shared" si="77"/>
        <v>Afternoon</v>
      </c>
      <c r="V993" s="33" t="str">
        <f t="shared" si="78"/>
        <v>Cold (20-30%)</v>
      </c>
      <c r="W993" s="33" t="str">
        <f t="shared" si="79"/>
        <v>Normal</v>
      </c>
    </row>
    <row r="994" spans="1:23" ht="17.25" thickBot="1">
      <c r="A994" s="112">
        <v>612</v>
      </c>
      <c r="B994" s="7">
        <v>40571</v>
      </c>
      <c r="C994" s="6">
        <v>1</v>
      </c>
      <c r="D994" s="6">
        <v>0</v>
      </c>
      <c r="E994" s="6">
        <v>1</v>
      </c>
      <c r="F994" s="6">
        <v>17</v>
      </c>
      <c r="G994" s="9" t="b">
        <v>0</v>
      </c>
      <c r="H994" s="6">
        <v>5</v>
      </c>
      <c r="I994" s="6">
        <v>1</v>
      </c>
      <c r="J994" s="6">
        <v>0.24</v>
      </c>
      <c r="K994" s="6">
        <v>0.2424</v>
      </c>
      <c r="L994" s="6">
        <v>0.75</v>
      </c>
      <c r="M994" s="6">
        <v>0.1343</v>
      </c>
      <c r="N994" s="6">
        <v>2</v>
      </c>
      <c r="O994" s="6">
        <v>147</v>
      </c>
      <c r="P994" s="6">
        <v>149</v>
      </c>
      <c r="Q994" t="s">
        <v>30</v>
      </c>
      <c r="R994" t="s">
        <v>124</v>
      </c>
      <c r="S994" s="33" t="str">
        <f t="shared" si="75"/>
        <v>Rush Hour</v>
      </c>
      <c r="T994" s="33" t="str">
        <f t="shared" si="76"/>
        <v>Medium</v>
      </c>
      <c r="U994" s="33" t="str">
        <f t="shared" si="77"/>
        <v>Afternoon</v>
      </c>
      <c r="V994" s="33" t="str">
        <f t="shared" si="78"/>
        <v>Cold (20-30%)</v>
      </c>
      <c r="W994" s="33" t="str">
        <f t="shared" si="79"/>
        <v>Normal</v>
      </c>
    </row>
    <row r="995" spans="1:23" ht="17.25" thickBot="1">
      <c r="A995" s="112">
        <v>613</v>
      </c>
      <c r="B995" s="7">
        <v>40571</v>
      </c>
      <c r="C995" s="6">
        <v>1</v>
      </c>
      <c r="D995" s="6">
        <v>0</v>
      </c>
      <c r="E995" s="6">
        <v>1</v>
      </c>
      <c r="F995" s="6">
        <v>18</v>
      </c>
      <c r="G995" s="9" t="b">
        <v>0</v>
      </c>
      <c r="H995" s="6">
        <v>5</v>
      </c>
      <c r="I995" s="6">
        <v>1</v>
      </c>
      <c r="J995" s="6">
        <v>0.24</v>
      </c>
      <c r="K995" s="6">
        <v>0.2273</v>
      </c>
      <c r="L995" s="6">
        <v>0.75</v>
      </c>
      <c r="M995" s="6">
        <v>0.19400000000000001</v>
      </c>
      <c r="N995" s="6">
        <v>2</v>
      </c>
      <c r="O995" s="6">
        <v>107</v>
      </c>
      <c r="P995" s="6">
        <v>109</v>
      </c>
      <c r="Q995" t="s">
        <v>30</v>
      </c>
      <c r="R995" t="s">
        <v>124</v>
      </c>
      <c r="S995" s="33" t="str">
        <f t="shared" si="75"/>
        <v>Rush Hour</v>
      </c>
      <c r="T995" s="33" t="str">
        <f t="shared" si="76"/>
        <v>Medium</v>
      </c>
      <c r="U995" s="33" t="str">
        <f t="shared" si="77"/>
        <v>Evening</v>
      </c>
      <c r="V995" s="33" t="str">
        <f t="shared" si="78"/>
        <v>Cold (20-30%)</v>
      </c>
      <c r="W995" s="33" t="str">
        <f t="shared" si="79"/>
        <v>Normal</v>
      </c>
    </row>
    <row r="996" spans="1:23" ht="17.25" thickBot="1">
      <c r="A996" s="112">
        <v>614</v>
      </c>
      <c r="B996" s="7">
        <v>40571</v>
      </c>
      <c r="C996" s="6">
        <v>1</v>
      </c>
      <c r="D996" s="6">
        <v>0</v>
      </c>
      <c r="E996" s="6">
        <v>1</v>
      </c>
      <c r="F996" s="6">
        <v>19</v>
      </c>
      <c r="G996" s="9" t="b">
        <v>0</v>
      </c>
      <c r="H996" s="6">
        <v>5</v>
      </c>
      <c r="I996" s="6">
        <v>2</v>
      </c>
      <c r="J996" s="6">
        <v>0.24</v>
      </c>
      <c r="K996" s="6">
        <v>0.2424</v>
      </c>
      <c r="L996" s="6">
        <v>0.75</v>
      </c>
      <c r="M996" s="6">
        <v>0.1343</v>
      </c>
      <c r="N996" s="6">
        <v>5</v>
      </c>
      <c r="O996" s="6">
        <v>84</v>
      </c>
      <c r="P996" s="6">
        <v>89</v>
      </c>
      <c r="Q996" t="s">
        <v>30</v>
      </c>
      <c r="R996" t="s">
        <v>125</v>
      </c>
      <c r="S996" s="33" t="str">
        <f t="shared" si="75"/>
        <v>Rush Hour</v>
      </c>
      <c r="T996" s="33" t="str">
        <f t="shared" si="76"/>
        <v>Medium</v>
      </c>
      <c r="U996" s="33" t="str">
        <f t="shared" si="77"/>
        <v>Evening</v>
      </c>
      <c r="V996" s="33" t="str">
        <f t="shared" si="78"/>
        <v>Cold (20-30%)</v>
      </c>
      <c r="W996" s="33" t="str">
        <f t="shared" si="79"/>
        <v>Normal</v>
      </c>
    </row>
    <row r="997" spans="1:23" ht="17.25" thickBot="1">
      <c r="A997" s="112">
        <v>615</v>
      </c>
      <c r="B997" s="7">
        <v>40571</v>
      </c>
      <c r="C997" s="6">
        <v>1</v>
      </c>
      <c r="D997" s="6">
        <v>0</v>
      </c>
      <c r="E997" s="6">
        <v>1</v>
      </c>
      <c r="F997" s="6">
        <v>20</v>
      </c>
      <c r="G997" s="9" t="b">
        <v>0</v>
      </c>
      <c r="H997" s="6">
        <v>5</v>
      </c>
      <c r="I997" s="6">
        <v>2</v>
      </c>
      <c r="J997" s="6">
        <v>0.24</v>
      </c>
      <c r="K997" s="6">
        <v>0.2273</v>
      </c>
      <c r="L997" s="6">
        <v>0.7</v>
      </c>
      <c r="M997" s="6">
        <v>0.19400000000000001</v>
      </c>
      <c r="N997" s="6">
        <v>1</v>
      </c>
      <c r="O997" s="6">
        <v>61</v>
      </c>
      <c r="P997" s="6">
        <v>62</v>
      </c>
      <c r="Q997" t="s">
        <v>30</v>
      </c>
      <c r="R997" t="s">
        <v>125</v>
      </c>
      <c r="S997" s="33" t="str">
        <f t="shared" si="75"/>
        <v>Normal</v>
      </c>
      <c r="T997" s="33" t="str">
        <f t="shared" si="76"/>
        <v>Medium</v>
      </c>
      <c r="U997" s="33" t="str">
        <f t="shared" si="77"/>
        <v>Evening</v>
      </c>
      <c r="V997" s="33" t="str">
        <f t="shared" si="78"/>
        <v>Cold (20-30%)</v>
      </c>
      <c r="W997" s="33" t="str">
        <f t="shared" si="79"/>
        <v>Normal</v>
      </c>
    </row>
    <row r="998" spans="1:23" ht="17.25" thickBot="1">
      <c r="A998" s="112">
        <v>616</v>
      </c>
      <c r="B998" s="7">
        <v>40571</v>
      </c>
      <c r="C998" s="6">
        <v>1</v>
      </c>
      <c r="D998" s="6">
        <v>0</v>
      </c>
      <c r="E998" s="6">
        <v>1</v>
      </c>
      <c r="F998" s="6">
        <v>21</v>
      </c>
      <c r="G998" s="9" t="b">
        <v>0</v>
      </c>
      <c r="H998" s="6">
        <v>5</v>
      </c>
      <c r="I998" s="6">
        <v>2</v>
      </c>
      <c r="J998" s="6">
        <v>0.22</v>
      </c>
      <c r="K998" s="6">
        <v>0.2273</v>
      </c>
      <c r="L998" s="6">
        <v>0.75</v>
      </c>
      <c r="M998" s="6">
        <v>0.1343</v>
      </c>
      <c r="N998" s="6">
        <v>1</v>
      </c>
      <c r="O998" s="6">
        <v>57</v>
      </c>
      <c r="P998" s="6">
        <v>58</v>
      </c>
      <c r="Q998" t="s">
        <v>30</v>
      </c>
      <c r="R998" t="s">
        <v>125</v>
      </c>
      <c r="S998" s="33" t="str">
        <f t="shared" si="75"/>
        <v>Normal</v>
      </c>
      <c r="T998" s="33" t="str">
        <f t="shared" si="76"/>
        <v>Medium</v>
      </c>
      <c r="U998" s="33" t="str">
        <f t="shared" si="77"/>
        <v>Evening</v>
      </c>
      <c r="V998" s="33" t="str">
        <f t="shared" si="78"/>
        <v>Cold (20-30%)</v>
      </c>
      <c r="W998" s="33" t="str">
        <f t="shared" si="79"/>
        <v>Normal</v>
      </c>
    </row>
    <row r="999" spans="1:23" ht="17.25" thickBot="1">
      <c r="A999" s="112">
        <v>617</v>
      </c>
      <c r="B999" s="7">
        <v>40571</v>
      </c>
      <c r="C999" s="6">
        <v>1</v>
      </c>
      <c r="D999" s="6">
        <v>0</v>
      </c>
      <c r="E999" s="6">
        <v>1</v>
      </c>
      <c r="F999" s="6">
        <v>22</v>
      </c>
      <c r="G999" s="9" t="b">
        <v>0</v>
      </c>
      <c r="H999" s="6">
        <v>5</v>
      </c>
      <c r="I999" s="6">
        <v>1</v>
      </c>
      <c r="J999" s="6">
        <v>0.24</v>
      </c>
      <c r="K999" s="6">
        <v>0.21210000000000001</v>
      </c>
      <c r="L999" s="6">
        <v>0.65</v>
      </c>
      <c r="M999" s="6">
        <v>0.35820000000000002</v>
      </c>
      <c r="N999" s="6">
        <v>0</v>
      </c>
      <c r="O999" s="6">
        <v>26</v>
      </c>
      <c r="P999" s="6">
        <v>26</v>
      </c>
      <c r="Q999" t="s">
        <v>30</v>
      </c>
      <c r="R999" t="s">
        <v>124</v>
      </c>
      <c r="S999" s="33" t="str">
        <f t="shared" si="75"/>
        <v>Normal</v>
      </c>
      <c r="T999" s="33" t="str">
        <f t="shared" si="76"/>
        <v>Low</v>
      </c>
      <c r="U999" s="33" t="str">
        <f t="shared" si="77"/>
        <v>Evening</v>
      </c>
      <c r="V999" s="33" t="str">
        <f t="shared" si="78"/>
        <v>Cold (20-30%)</v>
      </c>
      <c r="W999" s="33" t="str">
        <f t="shared" si="79"/>
        <v>Normal</v>
      </c>
    </row>
    <row r="1000" spans="1:23" ht="17.25" thickBot="1">
      <c r="A1000" s="112">
        <v>618</v>
      </c>
      <c r="B1000" s="7">
        <v>40571</v>
      </c>
      <c r="C1000" s="6">
        <v>1</v>
      </c>
      <c r="D1000" s="6">
        <v>0</v>
      </c>
      <c r="E1000" s="6">
        <v>1</v>
      </c>
      <c r="F1000" s="6">
        <v>23</v>
      </c>
      <c r="G1000" s="9" t="b">
        <v>0</v>
      </c>
      <c r="H1000" s="6">
        <v>5</v>
      </c>
      <c r="I1000" s="6">
        <v>1</v>
      </c>
      <c r="J1000" s="6">
        <v>0.24</v>
      </c>
      <c r="K1000" s="6">
        <v>0.2273</v>
      </c>
      <c r="L1000" s="6">
        <v>0.6</v>
      </c>
      <c r="M1000" s="6">
        <v>0.22389999999999999</v>
      </c>
      <c r="N1000" s="6">
        <v>1</v>
      </c>
      <c r="O1000" s="6">
        <v>22</v>
      </c>
      <c r="P1000" s="6">
        <v>23</v>
      </c>
      <c r="Q1000" t="s">
        <v>30</v>
      </c>
      <c r="R1000" t="s">
        <v>124</v>
      </c>
      <c r="S1000" s="33" t="str">
        <f t="shared" si="75"/>
        <v>Normal</v>
      </c>
      <c r="T1000" s="33" t="str">
        <f t="shared" si="76"/>
        <v>Low</v>
      </c>
      <c r="U1000" s="33" t="str">
        <f t="shared" si="77"/>
        <v>Evening</v>
      </c>
      <c r="V1000" s="33" t="str">
        <f t="shared" si="78"/>
        <v>Cold (20-30%)</v>
      </c>
      <c r="W1000" s="33" t="str">
        <f t="shared" si="79"/>
        <v>Normal</v>
      </c>
    </row>
    <row r="1001" spans="1:23" ht="17.25" thickBot="1">
      <c r="A1001" s="112">
        <v>619</v>
      </c>
      <c r="B1001" s="7">
        <v>40572</v>
      </c>
      <c r="C1001" s="6">
        <v>1</v>
      </c>
      <c r="D1001" s="6">
        <v>0</v>
      </c>
      <c r="E1001" s="6">
        <v>1</v>
      </c>
      <c r="F1001" s="6">
        <v>0</v>
      </c>
      <c r="G1001" s="9" t="b">
        <v>0</v>
      </c>
      <c r="H1001" s="6">
        <v>6</v>
      </c>
      <c r="I1001" s="6">
        <v>1</v>
      </c>
      <c r="J1001" s="6">
        <v>0.22</v>
      </c>
      <c r="K1001" s="6">
        <v>0.19700000000000001</v>
      </c>
      <c r="L1001" s="6">
        <v>0.64</v>
      </c>
      <c r="M1001" s="6">
        <v>0.35820000000000002</v>
      </c>
      <c r="N1001" s="6">
        <v>2</v>
      </c>
      <c r="O1001" s="6">
        <v>26</v>
      </c>
      <c r="P1001" s="6">
        <v>28</v>
      </c>
      <c r="Q1001" t="s">
        <v>13</v>
      </c>
      <c r="R1001" t="s">
        <v>124</v>
      </c>
      <c r="S1001" s="33" t="str">
        <f t="shared" si="75"/>
        <v>Normal</v>
      </c>
      <c r="T1001" s="33" t="str">
        <f t="shared" si="76"/>
        <v>Low</v>
      </c>
      <c r="U1001" s="33" t="str">
        <f t="shared" si="77"/>
        <v>Night</v>
      </c>
      <c r="V1001" s="33" t="str">
        <f t="shared" si="78"/>
        <v>Cold (20-30%)</v>
      </c>
      <c r="W1001" s="33" t="str">
        <f t="shared" si="79"/>
        <v>Normal</v>
      </c>
    </row>
  </sheetData>
  <mergeCells count="8">
    <mergeCell ref="X56:Y56"/>
    <mergeCell ref="X57:Y57"/>
    <mergeCell ref="X47:Y47"/>
    <mergeCell ref="X48:Y48"/>
    <mergeCell ref="X49:Y49"/>
    <mergeCell ref="X50:Y50"/>
    <mergeCell ref="X51:Y51"/>
    <mergeCell ref="X55:Y55"/>
  </mergeCells>
  <phoneticPr fontId="8" type="noConversion"/>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49D9-0A4F-4C76-8F47-5068778CA51B}">
  <sheetPr codeName="Sheet11"/>
  <dimension ref="A3:B34"/>
  <sheetViews>
    <sheetView workbookViewId="0">
      <selection activeCell="S11" sqref="S11"/>
    </sheetView>
  </sheetViews>
  <sheetFormatPr defaultRowHeight="16.5"/>
  <cols>
    <col min="1" max="1" width="19.25" customWidth="1"/>
    <col min="2" max="2" width="15.25" customWidth="1"/>
  </cols>
  <sheetData>
    <row r="3" spans="1:2">
      <c r="A3" s="25" t="s">
        <v>33</v>
      </c>
      <c r="B3" t="s">
        <v>36</v>
      </c>
    </row>
    <row r="4" spans="1:2">
      <c r="A4" s="26" t="s">
        <v>13</v>
      </c>
      <c r="B4" s="28">
        <v>95</v>
      </c>
    </row>
    <row r="5" spans="1:2">
      <c r="A5" s="27" t="s">
        <v>24</v>
      </c>
      <c r="B5" s="28">
        <v>6</v>
      </c>
    </row>
    <row r="6" spans="1:2">
      <c r="A6" s="27" t="s">
        <v>14</v>
      </c>
      <c r="B6" s="28">
        <v>50</v>
      </c>
    </row>
    <row r="7" spans="1:2">
      <c r="A7" s="27" t="s">
        <v>21</v>
      </c>
      <c r="B7" s="28">
        <v>39</v>
      </c>
    </row>
    <row r="8" spans="1:2">
      <c r="A8" s="26" t="s">
        <v>25</v>
      </c>
      <c r="B8" s="28">
        <v>94</v>
      </c>
    </row>
    <row r="9" spans="1:2">
      <c r="A9" s="27" t="s">
        <v>24</v>
      </c>
      <c r="B9" s="28">
        <v>5</v>
      </c>
    </row>
    <row r="10" spans="1:2">
      <c r="A10" s="27" t="s">
        <v>14</v>
      </c>
      <c r="B10" s="28">
        <v>70</v>
      </c>
    </row>
    <row r="11" spans="1:2">
      <c r="A11" s="27" t="s">
        <v>21</v>
      </c>
      <c r="B11" s="28">
        <v>19</v>
      </c>
    </row>
    <row r="12" spans="1:2">
      <c r="A12" s="26" t="s">
        <v>26</v>
      </c>
      <c r="B12" s="28">
        <v>93</v>
      </c>
    </row>
    <row r="13" spans="1:2">
      <c r="A13" s="27" t="s">
        <v>24</v>
      </c>
      <c r="B13" s="28">
        <v>5</v>
      </c>
    </row>
    <row r="14" spans="1:2">
      <c r="A14" s="27" t="s">
        <v>14</v>
      </c>
      <c r="B14" s="28">
        <v>57</v>
      </c>
    </row>
    <row r="15" spans="1:2">
      <c r="A15" s="27" t="s">
        <v>21</v>
      </c>
      <c r="B15" s="28">
        <v>31</v>
      </c>
    </row>
    <row r="16" spans="1:2">
      <c r="A16" s="26" t="s">
        <v>27</v>
      </c>
      <c r="B16" s="28">
        <v>80</v>
      </c>
    </row>
    <row r="17" spans="1:2">
      <c r="A17" s="27" t="s">
        <v>24</v>
      </c>
      <c r="B17" s="28">
        <v>6</v>
      </c>
    </row>
    <row r="18" spans="1:2">
      <c r="A18" s="27" t="s">
        <v>14</v>
      </c>
      <c r="B18" s="28">
        <v>33</v>
      </c>
    </row>
    <row r="19" spans="1:2">
      <c r="A19" s="27" t="s">
        <v>21</v>
      </c>
      <c r="B19" s="28">
        <v>41</v>
      </c>
    </row>
    <row r="20" spans="1:2">
      <c r="A20" s="26" t="s">
        <v>28</v>
      </c>
      <c r="B20" s="28">
        <v>84</v>
      </c>
    </row>
    <row r="21" spans="1:2">
      <c r="A21" s="27" t="s">
        <v>24</v>
      </c>
      <c r="B21" s="28">
        <v>16</v>
      </c>
    </row>
    <row r="22" spans="1:2">
      <c r="A22" s="27" t="s">
        <v>14</v>
      </c>
      <c r="B22" s="28">
        <v>54</v>
      </c>
    </row>
    <row r="23" spans="1:2">
      <c r="A23" s="27" t="s">
        <v>21</v>
      </c>
      <c r="B23" s="28">
        <v>13</v>
      </c>
    </row>
    <row r="24" spans="1:2">
      <c r="A24" s="27" t="s">
        <v>31</v>
      </c>
      <c r="B24" s="28">
        <v>1</v>
      </c>
    </row>
    <row r="25" spans="1:2">
      <c r="A25" s="26" t="s">
        <v>30</v>
      </c>
      <c r="B25" s="28">
        <v>85</v>
      </c>
    </row>
    <row r="26" spans="1:2">
      <c r="A26" s="27" t="s">
        <v>24</v>
      </c>
      <c r="B26" s="28">
        <v>9</v>
      </c>
    </row>
    <row r="27" spans="1:2">
      <c r="A27" s="27" t="s">
        <v>14</v>
      </c>
      <c r="B27" s="28">
        <v>48</v>
      </c>
    </row>
    <row r="28" spans="1:2">
      <c r="A28" s="27" t="s">
        <v>21</v>
      </c>
      <c r="B28" s="28">
        <v>28</v>
      </c>
    </row>
    <row r="29" spans="1:2">
      <c r="A29" s="26" t="s">
        <v>29</v>
      </c>
      <c r="B29" s="28">
        <v>79</v>
      </c>
    </row>
    <row r="30" spans="1:2">
      <c r="A30" s="27" t="s">
        <v>14</v>
      </c>
      <c r="B30" s="28">
        <v>56</v>
      </c>
    </row>
    <row r="31" spans="1:2">
      <c r="A31" s="27" t="s">
        <v>21</v>
      </c>
      <c r="B31" s="28">
        <v>23</v>
      </c>
    </row>
    <row r="32" spans="1:2">
      <c r="A32" s="26" t="s">
        <v>34</v>
      </c>
      <c r="B32" s="28"/>
    </row>
    <row r="33" spans="1:2">
      <c r="A33" s="27" t="s">
        <v>34</v>
      </c>
      <c r="B33" s="28"/>
    </row>
    <row r="34" spans="1:2">
      <c r="A34" s="26" t="s">
        <v>35</v>
      </c>
      <c r="B34" s="28">
        <v>610</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2C4D9-98EE-4438-BB45-84305FF88D20}">
  <sheetPr codeName="Sheet12"/>
  <dimension ref="A3:D29"/>
  <sheetViews>
    <sheetView workbookViewId="0">
      <selection activeCell="H19" sqref="H19"/>
    </sheetView>
  </sheetViews>
  <sheetFormatPr defaultRowHeight="16.5"/>
  <cols>
    <col min="1" max="1" width="13" customWidth="1"/>
    <col min="2" max="2" width="13.75" customWidth="1"/>
    <col min="3" max="3" width="16.5" customWidth="1"/>
    <col min="4" max="4" width="20.375" customWidth="1"/>
  </cols>
  <sheetData>
    <row r="3" spans="1:4">
      <c r="A3" s="25" t="s">
        <v>33</v>
      </c>
      <c r="B3" t="s">
        <v>111</v>
      </c>
      <c r="C3" t="s">
        <v>113</v>
      </c>
      <c r="D3" t="s">
        <v>115</v>
      </c>
    </row>
    <row r="4" spans="1:4">
      <c r="A4" s="26">
        <v>0</v>
      </c>
      <c r="B4" s="28">
        <v>19.588235294117649</v>
      </c>
      <c r="C4" s="28">
        <v>1.8823529411764706</v>
      </c>
      <c r="D4" s="28">
        <v>17.705882352941178</v>
      </c>
    </row>
    <row r="5" spans="1:4">
      <c r="A5" s="26">
        <v>1</v>
      </c>
      <c r="B5" s="28">
        <v>13</v>
      </c>
      <c r="C5" s="28">
        <v>1.1764705882352942</v>
      </c>
      <c r="D5" s="28">
        <v>11.823529411764707</v>
      </c>
    </row>
    <row r="6" spans="1:4">
      <c r="A6" s="26">
        <v>2</v>
      </c>
      <c r="B6" s="28">
        <v>7.2941176470588234</v>
      </c>
      <c r="C6" s="28">
        <v>0.88235294117647056</v>
      </c>
      <c r="D6" s="28">
        <v>6.4117647058823533</v>
      </c>
    </row>
    <row r="7" spans="1:4">
      <c r="A7" s="26">
        <v>3</v>
      </c>
      <c r="B7" s="28">
        <v>5</v>
      </c>
      <c r="C7" s="28">
        <v>1.0666666666666667</v>
      </c>
      <c r="D7" s="28">
        <v>3.9333333333333331</v>
      </c>
    </row>
    <row r="8" spans="1:4">
      <c r="A8" s="26">
        <v>4</v>
      </c>
      <c r="B8" s="28">
        <v>2.5833333333333335</v>
      </c>
      <c r="C8" s="28">
        <v>0.16666666666666666</v>
      </c>
      <c r="D8" s="28">
        <v>2.4166666666666665</v>
      </c>
    </row>
    <row r="9" spans="1:4">
      <c r="A9" s="26">
        <v>5</v>
      </c>
      <c r="B9" s="28">
        <v>4.5999999999999996</v>
      </c>
      <c r="C9" s="28">
        <v>6.6666666666666666E-2</v>
      </c>
      <c r="D9" s="28">
        <v>4.5333333333333332</v>
      </c>
    </row>
    <row r="10" spans="1:4">
      <c r="A10" s="26">
        <v>6</v>
      </c>
      <c r="B10" s="28">
        <v>21.625</v>
      </c>
      <c r="C10" s="28">
        <v>0.5625</v>
      </c>
      <c r="D10" s="28">
        <v>21.0625</v>
      </c>
    </row>
    <row r="11" spans="1:4">
      <c r="A11" s="26">
        <v>7</v>
      </c>
      <c r="B11" s="28">
        <v>55.647058823529413</v>
      </c>
      <c r="C11" s="28">
        <v>1.2941176470588236</v>
      </c>
      <c r="D11" s="28">
        <v>54.352941176470587</v>
      </c>
    </row>
    <row r="12" spans="1:4">
      <c r="A12" s="26">
        <v>8</v>
      </c>
      <c r="B12" s="28">
        <v>129.375</v>
      </c>
      <c r="C12" s="28">
        <v>2.9375</v>
      </c>
      <c r="D12" s="28">
        <v>126.4375</v>
      </c>
    </row>
    <row r="13" spans="1:4">
      <c r="A13" s="26">
        <v>9</v>
      </c>
      <c r="B13" s="28">
        <v>92.25</v>
      </c>
      <c r="C13" s="28">
        <v>4.3125</v>
      </c>
      <c r="D13" s="28">
        <v>87.9375</v>
      </c>
    </row>
    <row r="14" spans="1:4">
      <c r="A14" s="26">
        <v>10</v>
      </c>
      <c r="B14" s="28">
        <v>59.5</v>
      </c>
      <c r="C14" s="28">
        <v>5.9375</v>
      </c>
      <c r="D14" s="28">
        <v>53.5625</v>
      </c>
    </row>
    <row r="15" spans="1:4">
      <c r="A15" s="26">
        <v>11</v>
      </c>
      <c r="B15" s="28">
        <v>64.9375</v>
      </c>
      <c r="C15" s="28">
        <v>9.0625</v>
      </c>
      <c r="D15" s="28">
        <v>55.875</v>
      </c>
    </row>
    <row r="16" spans="1:4">
      <c r="A16" s="26">
        <v>12</v>
      </c>
      <c r="B16" s="28">
        <v>84.1875</v>
      </c>
      <c r="C16" s="28">
        <v>13.125</v>
      </c>
      <c r="D16" s="28">
        <v>71.0625</v>
      </c>
    </row>
    <row r="17" spans="1:4">
      <c r="A17" s="26">
        <v>13</v>
      </c>
      <c r="B17" s="28">
        <v>85.0625</v>
      </c>
      <c r="C17" s="28">
        <v>14.375</v>
      </c>
      <c r="D17" s="28">
        <v>70.6875</v>
      </c>
    </row>
    <row r="18" spans="1:4">
      <c r="A18" s="26">
        <v>14</v>
      </c>
      <c r="B18" s="28">
        <v>85.8125</v>
      </c>
      <c r="C18" s="28">
        <v>14</v>
      </c>
      <c r="D18" s="28">
        <v>71.8125</v>
      </c>
    </row>
    <row r="19" spans="1:4">
      <c r="A19" s="26">
        <v>15</v>
      </c>
      <c r="B19" s="28">
        <v>88.625</v>
      </c>
      <c r="C19" s="28">
        <v>15.25</v>
      </c>
      <c r="D19" s="28">
        <v>73.375</v>
      </c>
    </row>
    <row r="20" spans="1:4">
      <c r="A20" s="26">
        <v>16</v>
      </c>
      <c r="B20" s="28">
        <v>101.64705882352941</v>
      </c>
      <c r="C20" s="28">
        <v>14.117647058823529</v>
      </c>
      <c r="D20" s="28">
        <v>87.529411764705884</v>
      </c>
    </row>
    <row r="21" spans="1:4">
      <c r="A21" s="26">
        <v>17</v>
      </c>
      <c r="B21" s="28">
        <v>154.05882352941177</v>
      </c>
      <c r="C21" s="28">
        <v>11</v>
      </c>
      <c r="D21" s="28">
        <v>143.05882352941177</v>
      </c>
    </row>
    <row r="22" spans="1:4">
      <c r="A22" s="26">
        <v>18</v>
      </c>
      <c r="B22" s="28">
        <v>129.47058823529412</v>
      </c>
      <c r="C22" s="28">
        <v>5.4705882352941178</v>
      </c>
      <c r="D22" s="28">
        <v>124</v>
      </c>
    </row>
    <row r="23" spans="1:4">
      <c r="A23" s="26">
        <v>19</v>
      </c>
      <c r="B23" s="28">
        <v>85.17647058823529</v>
      </c>
      <c r="C23" s="28">
        <v>4.117647058823529</v>
      </c>
      <c r="D23" s="28">
        <v>81.058823529411768</v>
      </c>
    </row>
    <row r="24" spans="1:4">
      <c r="A24" s="26">
        <v>20</v>
      </c>
      <c r="B24" s="28">
        <v>65.588235294117652</v>
      </c>
      <c r="C24" s="28">
        <v>3.4117647058823528</v>
      </c>
      <c r="D24" s="28">
        <v>62.176470588235297</v>
      </c>
    </row>
    <row r="25" spans="1:4">
      <c r="A25" s="26">
        <v>21</v>
      </c>
      <c r="B25" s="28">
        <v>54.176470588235297</v>
      </c>
      <c r="C25" s="28">
        <v>2.8823529411764706</v>
      </c>
      <c r="D25" s="28">
        <v>51.294117647058826</v>
      </c>
    </row>
    <row r="26" spans="1:4">
      <c r="A26" s="26">
        <v>22</v>
      </c>
      <c r="B26" s="28">
        <v>39.411764705882355</v>
      </c>
      <c r="C26" s="28">
        <v>2.7647058823529411</v>
      </c>
      <c r="D26" s="28">
        <v>36.647058823529413</v>
      </c>
    </row>
    <row r="27" spans="1:4">
      <c r="A27" s="26">
        <v>23</v>
      </c>
      <c r="B27" s="28">
        <v>30.764705882352942</v>
      </c>
      <c r="C27" s="28">
        <v>2.9411764705882355</v>
      </c>
      <c r="D27" s="28">
        <v>27.823529411764707</v>
      </c>
    </row>
    <row r="28" spans="1:4">
      <c r="A28" s="26" t="s">
        <v>34</v>
      </c>
      <c r="B28" s="28"/>
      <c r="C28" s="28"/>
      <c r="D28" s="28"/>
    </row>
    <row r="29" spans="1:4">
      <c r="A29" s="26" t="s">
        <v>35</v>
      </c>
      <c r="B29" s="28">
        <v>62.579487179487181</v>
      </c>
      <c r="C29" s="28">
        <v>5.5769230769230766</v>
      </c>
      <c r="D29" s="28">
        <v>57.002564102564101</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5B087-4CB0-4710-988A-48DE4C4E5BAD}">
  <sheetPr codeName="Sheet13"/>
  <dimension ref="A3:D8"/>
  <sheetViews>
    <sheetView workbookViewId="0">
      <selection activeCell="I33" sqref="I33"/>
    </sheetView>
  </sheetViews>
  <sheetFormatPr defaultRowHeight="16.5"/>
  <cols>
    <col min="1" max="1" width="13" customWidth="1"/>
    <col min="2" max="2" width="13.75" customWidth="1"/>
    <col min="3" max="3" width="13" customWidth="1"/>
    <col min="4" max="4" width="16.75" customWidth="1"/>
  </cols>
  <sheetData>
    <row r="3" spans="1:4">
      <c r="A3" s="25" t="s">
        <v>33</v>
      </c>
      <c r="B3" t="s">
        <v>111</v>
      </c>
      <c r="C3" t="s">
        <v>112</v>
      </c>
      <c r="D3" t="s">
        <v>114</v>
      </c>
    </row>
    <row r="4" spans="1:4">
      <c r="A4" s="26">
        <v>1</v>
      </c>
      <c r="B4" s="28">
        <v>64.705882352941174</v>
      </c>
      <c r="C4" s="28">
        <v>1568</v>
      </c>
      <c r="D4" s="28">
        <v>13832</v>
      </c>
    </row>
    <row r="5" spans="1:4">
      <c r="A5" s="26">
        <v>2</v>
      </c>
      <c r="B5" s="28">
        <v>66.782608695652172</v>
      </c>
      <c r="C5" s="28">
        <v>537</v>
      </c>
      <c r="D5" s="28">
        <v>7143</v>
      </c>
    </row>
    <row r="6" spans="1:4">
      <c r="A6" s="26">
        <v>3</v>
      </c>
      <c r="B6" s="28">
        <v>35.837837837837839</v>
      </c>
      <c r="C6" s="28">
        <v>70</v>
      </c>
      <c r="D6" s="28">
        <v>1256</v>
      </c>
    </row>
    <row r="7" spans="1:4">
      <c r="A7" s="26" t="s">
        <v>34</v>
      </c>
      <c r="B7" s="28"/>
      <c r="C7" s="28"/>
      <c r="D7" s="28"/>
    </row>
    <row r="8" spans="1:4">
      <c r="A8" s="26" t="s">
        <v>35</v>
      </c>
      <c r="B8" s="28">
        <v>62.579487179487181</v>
      </c>
      <c r="C8" s="28">
        <v>2175</v>
      </c>
      <c r="D8" s="28">
        <v>22231</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D1091-6BDB-48D1-B081-C42B3A58829C}">
  <sheetPr codeName="Sheet14"/>
  <dimension ref="A3:F13"/>
  <sheetViews>
    <sheetView workbookViewId="0">
      <selection activeCell="A12" sqref="A12:F12"/>
      <pivotSelection pane="bottomRight" showHeader="1" extendable="1" axis="axisRow" start="7" max="9" activeRow="11" previousRow="11" click="1" r:id="rId1">
        <pivotArea dataOnly="0" fieldPosition="0">
          <references count="1">
            <reference field="7" count="1">
              <x v="7"/>
            </reference>
          </references>
        </pivotArea>
      </pivotSelection>
    </sheetView>
  </sheetViews>
  <sheetFormatPr defaultRowHeight="16.5"/>
  <cols>
    <col min="1" max="1" width="13.75" customWidth="1"/>
    <col min="2" max="2" width="16.25" customWidth="1"/>
    <col min="3" max="4" width="11.875" customWidth="1"/>
    <col min="5" max="5" width="7.25" customWidth="1"/>
    <col min="6" max="6" width="11.875" customWidth="1"/>
  </cols>
  <sheetData>
    <row r="3" spans="1:6">
      <c r="A3" s="25" t="s">
        <v>111</v>
      </c>
      <c r="B3" s="25" t="s">
        <v>116</v>
      </c>
    </row>
    <row r="4" spans="1:6">
      <c r="A4" s="25" t="s">
        <v>33</v>
      </c>
      <c r="B4">
        <v>1</v>
      </c>
      <c r="C4">
        <v>2</v>
      </c>
      <c r="D4">
        <v>3</v>
      </c>
      <c r="E4" t="s">
        <v>34</v>
      </c>
      <c r="F4" t="s">
        <v>35</v>
      </c>
    </row>
    <row r="5" spans="1:6">
      <c r="A5" s="26">
        <v>0</v>
      </c>
      <c r="B5" s="28">
        <v>66.660377358490564</v>
      </c>
      <c r="C5" s="28">
        <v>45.588235294117645</v>
      </c>
      <c r="D5" s="28"/>
      <c r="E5" s="28"/>
      <c r="F5" s="28">
        <v>61.542857142857144</v>
      </c>
    </row>
    <row r="6" spans="1:6">
      <c r="A6" s="26">
        <v>1</v>
      </c>
      <c r="B6" s="28">
        <v>29.107142857142858</v>
      </c>
      <c r="C6" s="28">
        <v>92.884615384615387</v>
      </c>
      <c r="D6" s="28">
        <v>67</v>
      </c>
      <c r="E6" s="28"/>
      <c r="F6" s="28">
        <v>60.071428571428569</v>
      </c>
    </row>
    <row r="7" spans="1:6">
      <c r="A7" s="26">
        <v>2</v>
      </c>
      <c r="B7" s="28">
        <v>77</v>
      </c>
      <c r="C7" s="28">
        <v>54.454545454545453</v>
      </c>
      <c r="D7" s="28">
        <v>38.166666666666664</v>
      </c>
      <c r="E7" s="28"/>
      <c r="F7" s="28">
        <v>61.48936170212766</v>
      </c>
    </row>
    <row r="8" spans="1:6">
      <c r="A8" s="26">
        <v>3</v>
      </c>
      <c r="B8" s="28">
        <v>72.869565217391298</v>
      </c>
      <c r="C8" s="28">
        <v>87.63636363636364</v>
      </c>
      <c r="D8" s="28">
        <v>37.769230769230766</v>
      </c>
      <c r="E8" s="28"/>
      <c r="F8" s="28">
        <v>66.61702127659575</v>
      </c>
    </row>
    <row r="9" spans="1:6">
      <c r="A9" s="26">
        <v>4</v>
      </c>
      <c r="B9" s="28">
        <v>75.724999999999994</v>
      </c>
      <c r="C9" s="28">
        <v>11</v>
      </c>
      <c r="D9" s="28">
        <v>8.6666666666666661</v>
      </c>
      <c r="E9" s="28"/>
      <c r="F9" s="28">
        <v>67.130434782608702</v>
      </c>
    </row>
    <row r="10" spans="1:6">
      <c r="A10" s="26">
        <v>5</v>
      </c>
      <c r="B10" s="28">
        <v>83.466666666666669</v>
      </c>
      <c r="C10" s="28">
        <v>67.217391304347828</v>
      </c>
      <c r="D10" s="28"/>
      <c r="E10" s="28"/>
      <c r="F10" s="28">
        <v>76.415094339622641</v>
      </c>
    </row>
    <row r="11" spans="1:6">
      <c r="A11" s="26">
        <v>6</v>
      </c>
      <c r="B11" s="28">
        <v>52.888888888888886</v>
      </c>
      <c r="C11" s="28">
        <v>57.615384615384613</v>
      </c>
      <c r="D11" s="28">
        <v>34.307692307692307</v>
      </c>
      <c r="E11" s="28"/>
      <c r="F11" s="28">
        <v>50.352112676056336</v>
      </c>
    </row>
    <row r="12" spans="1:6">
      <c r="A12" s="26" t="s">
        <v>34</v>
      </c>
      <c r="B12" s="28"/>
      <c r="C12" s="28"/>
      <c r="D12" s="28"/>
      <c r="E12" s="28"/>
      <c r="F12" s="28"/>
    </row>
    <row r="13" spans="1:6">
      <c r="A13" s="26" t="s">
        <v>35</v>
      </c>
      <c r="B13" s="28">
        <v>64.705882352941174</v>
      </c>
      <c r="C13" s="28">
        <v>66.782608695652172</v>
      </c>
      <c r="D13" s="28">
        <v>35.837837837837839</v>
      </c>
      <c r="E13" s="28"/>
      <c r="F13" s="28">
        <v>62.579487179487181</v>
      </c>
    </row>
  </sheetData>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7CECD-4828-4EB6-8577-ECC6242FD6C1}">
  <sheetPr codeName="Sheet15"/>
  <dimension ref="A3:J30"/>
  <sheetViews>
    <sheetView workbookViewId="0">
      <selection activeCell="K34" sqref="K34"/>
    </sheetView>
  </sheetViews>
  <sheetFormatPr defaultRowHeight="16.5"/>
  <cols>
    <col min="1" max="1" width="13.75" customWidth="1"/>
    <col min="2" max="2" width="16.25" customWidth="1"/>
    <col min="3" max="3" width="11.875" customWidth="1"/>
    <col min="4" max="4" width="10.875" customWidth="1"/>
    <col min="5" max="8" width="11.875" customWidth="1"/>
    <col min="9" max="9" width="7.25" customWidth="1"/>
    <col min="10" max="10" width="11.875" customWidth="1"/>
  </cols>
  <sheetData>
    <row r="3" spans="1:10">
      <c r="A3" s="25" t="s">
        <v>111</v>
      </c>
      <c r="B3" s="25" t="s">
        <v>116</v>
      </c>
    </row>
    <row r="4" spans="1:10">
      <c r="A4" s="25" t="s">
        <v>33</v>
      </c>
      <c r="B4">
        <v>0</v>
      </c>
      <c r="C4">
        <v>1</v>
      </c>
      <c r="D4">
        <v>2</v>
      </c>
      <c r="E4">
        <v>3</v>
      </c>
      <c r="F4">
        <v>4</v>
      </c>
      <c r="G4">
        <v>5</v>
      </c>
      <c r="H4">
        <v>6</v>
      </c>
      <c r="I4" t="s">
        <v>34</v>
      </c>
      <c r="J4" t="s">
        <v>35</v>
      </c>
    </row>
    <row r="5" spans="1:10">
      <c r="A5" s="26">
        <v>0</v>
      </c>
      <c r="B5" s="28">
        <v>37</v>
      </c>
      <c r="C5" s="28">
        <v>11</v>
      </c>
      <c r="D5" s="28">
        <v>9</v>
      </c>
      <c r="E5" s="28">
        <v>9.5</v>
      </c>
      <c r="F5" s="28">
        <v>14</v>
      </c>
      <c r="G5" s="28">
        <v>13.5</v>
      </c>
      <c r="H5" s="28">
        <v>32.333333333333336</v>
      </c>
      <c r="I5" s="28"/>
      <c r="J5" s="28">
        <v>19.588235294117649</v>
      </c>
    </row>
    <row r="6" spans="1:10">
      <c r="A6" s="26">
        <v>1</v>
      </c>
      <c r="B6" s="28">
        <v>32.333333333333336</v>
      </c>
      <c r="C6" s="28">
        <v>6.333333333333333</v>
      </c>
      <c r="D6" s="28">
        <v>3.5</v>
      </c>
      <c r="E6" s="28">
        <v>5</v>
      </c>
      <c r="F6" s="28">
        <v>6</v>
      </c>
      <c r="G6" s="28">
        <v>7</v>
      </c>
      <c r="H6" s="28">
        <v>20.666666666666668</v>
      </c>
      <c r="I6" s="28"/>
      <c r="J6" s="28">
        <v>13</v>
      </c>
    </row>
    <row r="7" spans="1:10">
      <c r="A7" s="26">
        <v>2</v>
      </c>
      <c r="B7" s="28">
        <v>17</v>
      </c>
      <c r="C7" s="28">
        <v>2</v>
      </c>
      <c r="D7" s="28">
        <v>2</v>
      </c>
      <c r="E7" s="28">
        <v>3.5</v>
      </c>
      <c r="F7" s="28">
        <v>2.5</v>
      </c>
      <c r="G7" s="28">
        <v>2</v>
      </c>
      <c r="H7" s="28">
        <v>15.666666666666666</v>
      </c>
      <c r="I7" s="28"/>
      <c r="J7" s="28">
        <v>7.2941176470588234</v>
      </c>
    </row>
    <row r="8" spans="1:10">
      <c r="A8" s="26">
        <v>3</v>
      </c>
      <c r="B8" s="28">
        <v>11</v>
      </c>
      <c r="C8" s="28">
        <v>1.6666666666666667</v>
      </c>
      <c r="D8" s="28">
        <v>1.5</v>
      </c>
      <c r="E8" s="28">
        <v>1.5</v>
      </c>
      <c r="F8" s="28">
        <v>1</v>
      </c>
      <c r="G8" s="28">
        <v>1</v>
      </c>
      <c r="H8" s="28">
        <v>9.6666666666666661</v>
      </c>
      <c r="I8" s="28"/>
      <c r="J8" s="28">
        <v>5</v>
      </c>
    </row>
    <row r="9" spans="1:10">
      <c r="A9" s="26">
        <v>4</v>
      </c>
      <c r="B9" s="28">
        <v>1.6666666666666667</v>
      </c>
      <c r="C9" s="28">
        <v>2</v>
      </c>
      <c r="D9" s="28">
        <v>3</v>
      </c>
      <c r="E9" s="28">
        <v>1</v>
      </c>
      <c r="F9" s="28">
        <v>1</v>
      </c>
      <c r="G9" s="28"/>
      <c r="H9" s="28">
        <v>5</v>
      </c>
      <c r="I9" s="28"/>
      <c r="J9" s="28">
        <v>2.5833333333333335</v>
      </c>
    </row>
    <row r="10" spans="1:10">
      <c r="A10" s="26">
        <v>5</v>
      </c>
      <c r="B10" s="28">
        <v>2</v>
      </c>
      <c r="C10" s="28">
        <v>7</v>
      </c>
      <c r="D10" s="28">
        <v>2.5</v>
      </c>
      <c r="E10" s="28">
        <v>5</v>
      </c>
      <c r="F10" s="28">
        <v>4</v>
      </c>
      <c r="G10" s="28">
        <v>5.5</v>
      </c>
      <c r="H10" s="28">
        <v>5</v>
      </c>
      <c r="I10" s="28"/>
      <c r="J10" s="28">
        <v>4.5999999999999996</v>
      </c>
    </row>
    <row r="11" spans="1:10">
      <c r="A11" s="26">
        <v>6</v>
      </c>
      <c r="B11" s="28">
        <v>3</v>
      </c>
      <c r="C11" s="28">
        <v>31</v>
      </c>
      <c r="D11" s="28">
        <v>30.5</v>
      </c>
      <c r="E11" s="28">
        <v>30.5</v>
      </c>
      <c r="F11" s="28">
        <v>32.5</v>
      </c>
      <c r="G11" s="28">
        <v>26</v>
      </c>
      <c r="H11" s="28">
        <v>2.6666666666666665</v>
      </c>
      <c r="I11" s="28"/>
      <c r="J11" s="28">
        <v>21.625</v>
      </c>
    </row>
    <row r="12" spans="1:10">
      <c r="A12" s="26">
        <v>7</v>
      </c>
      <c r="B12" s="28">
        <v>4.666666666666667</v>
      </c>
      <c r="C12" s="28">
        <v>88.333333333333329</v>
      </c>
      <c r="D12" s="28">
        <v>76</v>
      </c>
      <c r="E12" s="28">
        <v>74</v>
      </c>
      <c r="F12" s="28">
        <v>93</v>
      </c>
      <c r="G12" s="28">
        <v>80.5</v>
      </c>
      <c r="H12" s="28">
        <v>6.666666666666667</v>
      </c>
      <c r="I12" s="28"/>
      <c r="J12" s="28">
        <v>55.647058823529413</v>
      </c>
    </row>
    <row r="13" spans="1:10">
      <c r="A13" s="26">
        <v>8</v>
      </c>
      <c r="B13" s="28">
        <v>15.666666666666666</v>
      </c>
      <c r="C13" s="28">
        <v>207.5</v>
      </c>
      <c r="D13" s="28">
        <v>189</v>
      </c>
      <c r="E13" s="28">
        <v>177</v>
      </c>
      <c r="F13" s="28">
        <v>183</v>
      </c>
      <c r="G13" s="28">
        <v>218</v>
      </c>
      <c r="H13" s="28">
        <v>24.666666666666668</v>
      </c>
      <c r="I13" s="28"/>
      <c r="J13" s="28">
        <v>129.375</v>
      </c>
    </row>
    <row r="14" spans="1:10">
      <c r="A14" s="26">
        <v>9</v>
      </c>
      <c r="B14" s="28">
        <v>43.333333333333336</v>
      </c>
      <c r="C14" s="28">
        <v>115</v>
      </c>
      <c r="D14" s="28">
        <v>125.5</v>
      </c>
      <c r="E14" s="28">
        <v>123</v>
      </c>
      <c r="F14" s="28">
        <v>127.5</v>
      </c>
      <c r="G14" s="28">
        <v>133.5</v>
      </c>
      <c r="H14" s="28">
        <v>32.333333333333336</v>
      </c>
      <c r="I14" s="28"/>
      <c r="J14" s="28">
        <v>92.25</v>
      </c>
    </row>
    <row r="15" spans="1:10">
      <c r="A15" s="26">
        <v>10</v>
      </c>
      <c r="B15" s="28">
        <v>86</v>
      </c>
      <c r="C15" s="28">
        <v>62</v>
      </c>
      <c r="D15" s="28">
        <v>47.5</v>
      </c>
      <c r="E15" s="28">
        <v>60</v>
      </c>
      <c r="F15" s="28">
        <v>43.5</v>
      </c>
      <c r="G15" s="28">
        <v>47.5</v>
      </c>
      <c r="H15" s="28">
        <v>57.666666666666664</v>
      </c>
      <c r="I15" s="28"/>
      <c r="J15" s="28">
        <v>59.5</v>
      </c>
    </row>
    <row r="16" spans="1:10">
      <c r="A16" s="26">
        <v>11</v>
      </c>
      <c r="B16" s="28">
        <v>96</v>
      </c>
      <c r="C16" s="28">
        <v>47.5</v>
      </c>
      <c r="D16" s="28">
        <v>50.5</v>
      </c>
      <c r="E16" s="28">
        <v>46.5</v>
      </c>
      <c r="F16" s="28">
        <v>54.5</v>
      </c>
      <c r="G16" s="28">
        <v>64</v>
      </c>
      <c r="H16" s="28">
        <v>75</v>
      </c>
      <c r="I16" s="28"/>
      <c r="J16" s="28">
        <v>64.9375</v>
      </c>
    </row>
    <row r="17" spans="1:10">
      <c r="A17" s="26">
        <v>12</v>
      </c>
      <c r="B17" s="28">
        <v>141</v>
      </c>
      <c r="C17" s="28">
        <v>67</v>
      </c>
      <c r="D17" s="28">
        <v>60</v>
      </c>
      <c r="E17" s="28">
        <v>62.5</v>
      </c>
      <c r="F17" s="28">
        <v>69</v>
      </c>
      <c r="G17" s="28">
        <v>78.5</v>
      </c>
      <c r="H17" s="28">
        <v>83.333333333333329</v>
      </c>
      <c r="I17" s="28"/>
      <c r="J17" s="28">
        <v>84.1875</v>
      </c>
    </row>
    <row r="18" spans="1:10">
      <c r="A18" s="26">
        <v>13</v>
      </c>
      <c r="B18" s="28">
        <v>140</v>
      </c>
      <c r="C18" s="28">
        <v>59</v>
      </c>
      <c r="D18" s="28">
        <v>51</v>
      </c>
      <c r="E18" s="28">
        <v>72</v>
      </c>
      <c r="F18" s="28">
        <v>56.5</v>
      </c>
      <c r="G18" s="28">
        <v>96</v>
      </c>
      <c r="H18" s="28">
        <v>90.666666666666671</v>
      </c>
      <c r="I18" s="28"/>
      <c r="J18" s="28">
        <v>85.0625</v>
      </c>
    </row>
    <row r="19" spans="1:10">
      <c r="A19" s="26">
        <v>14</v>
      </c>
      <c r="B19" s="28">
        <v>148</v>
      </c>
      <c r="C19" s="28">
        <v>73</v>
      </c>
      <c r="D19" s="28">
        <v>59</v>
      </c>
      <c r="E19" s="28">
        <v>60.5</v>
      </c>
      <c r="F19" s="28">
        <v>47.5</v>
      </c>
      <c r="G19" s="28">
        <v>87.5</v>
      </c>
      <c r="H19" s="28">
        <v>91.333333333333329</v>
      </c>
      <c r="I19" s="28"/>
      <c r="J19" s="28">
        <v>85.8125</v>
      </c>
    </row>
    <row r="20" spans="1:10">
      <c r="A20" s="26">
        <v>15</v>
      </c>
      <c r="B20" s="28">
        <v>151</v>
      </c>
      <c r="C20" s="28">
        <v>47</v>
      </c>
      <c r="D20" s="28">
        <v>51.5</v>
      </c>
      <c r="E20" s="28">
        <v>70</v>
      </c>
      <c r="F20" s="28">
        <v>55</v>
      </c>
      <c r="G20" s="28">
        <v>82</v>
      </c>
      <c r="H20" s="28">
        <v>118</v>
      </c>
      <c r="I20" s="28"/>
      <c r="J20" s="28">
        <v>88.625</v>
      </c>
    </row>
    <row r="21" spans="1:10">
      <c r="A21" s="26">
        <v>16</v>
      </c>
      <c r="B21" s="28">
        <v>138</v>
      </c>
      <c r="C21" s="28">
        <v>100</v>
      </c>
      <c r="D21" s="28">
        <v>73.5</v>
      </c>
      <c r="E21" s="28">
        <v>91</v>
      </c>
      <c r="F21" s="28">
        <v>79</v>
      </c>
      <c r="G21" s="28">
        <v>101.33333333333333</v>
      </c>
      <c r="H21" s="28">
        <v>107.66666666666667</v>
      </c>
      <c r="I21" s="28"/>
      <c r="J21" s="28">
        <v>101.64705882352941</v>
      </c>
    </row>
    <row r="22" spans="1:10">
      <c r="A22" s="26">
        <v>17</v>
      </c>
      <c r="B22" s="28">
        <v>107.66666666666667</v>
      </c>
      <c r="C22" s="28">
        <v>188.5</v>
      </c>
      <c r="D22" s="28">
        <v>176</v>
      </c>
      <c r="E22" s="28">
        <v>178</v>
      </c>
      <c r="F22" s="28">
        <v>170</v>
      </c>
      <c r="G22" s="28">
        <v>188.33333333333334</v>
      </c>
      <c r="H22" s="28">
        <v>102</v>
      </c>
      <c r="I22" s="28"/>
      <c r="J22" s="28">
        <v>154.05882352941177</v>
      </c>
    </row>
    <row r="23" spans="1:10">
      <c r="A23" s="26">
        <v>18</v>
      </c>
      <c r="B23" s="28">
        <v>79.333333333333329</v>
      </c>
      <c r="C23" s="28">
        <v>165.5</v>
      </c>
      <c r="D23" s="28">
        <v>160</v>
      </c>
      <c r="E23" s="28">
        <v>176</v>
      </c>
      <c r="F23" s="28">
        <v>153.5</v>
      </c>
      <c r="G23" s="28">
        <v>146</v>
      </c>
      <c r="H23" s="28">
        <v>71.666666666666671</v>
      </c>
      <c r="I23" s="28"/>
      <c r="J23" s="28">
        <v>129.47058823529412</v>
      </c>
    </row>
    <row r="24" spans="1:10">
      <c r="A24" s="26">
        <v>19</v>
      </c>
      <c r="B24" s="28">
        <v>45.666666666666664</v>
      </c>
      <c r="C24" s="28">
        <v>119.5</v>
      </c>
      <c r="D24" s="28">
        <v>104.5</v>
      </c>
      <c r="E24" s="28">
        <v>89.5</v>
      </c>
      <c r="F24" s="28">
        <v>104</v>
      </c>
      <c r="G24" s="28">
        <v>97.666666666666671</v>
      </c>
      <c r="H24" s="28">
        <v>61</v>
      </c>
      <c r="I24" s="28"/>
      <c r="J24" s="28">
        <v>85.17647058823529</v>
      </c>
    </row>
    <row r="25" spans="1:10">
      <c r="A25" s="26">
        <v>20</v>
      </c>
      <c r="B25" s="28">
        <v>35.333333333333336</v>
      </c>
      <c r="C25" s="28">
        <v>83</v>
      </c>
      <c r="D25" s="28">
        <v>65</v>
      </c>
      <c r="E25" s="28">
        <v>79.5</v>
      </c>
      <c r="F25" s="28">
        <v>103</v>
      </c>
      <c r="G25" s="28">
        <v>65.333333333333329</v>
      </c>
      <c r="H25" s="28">
        <v>50.666666666666664</v>
      </c>
      <c r="I25" s="28"/>
      <c r="J25" s="28">
        <v>65.588235294117652</v>
      </c>
    </row>
    <row r="26" spans="1:10">
      <c r="A26" s="26">
        <v>21</v>
      </c>
      <c r="B26" s="28">
        <v>35.333333333333336</v>
      </c>
      <c r="C26" s="28">
        <v>67</v>
      </c>
      <c r="D26" s="28">
        <v>59</v>
      </c>
      <c r="E26" s="28">
        <v>73</v>
      </c>
      <c r="F26" s="28">
        <v>63</v>
      </c>
      <c r="G26" s="28">
        <v>49.333333333333336</v>
      </c>
      <c r="H26" s="28">
        <v>47.666666666666664</v>
      </c>
      <c r="I26" s="28"/>
      <c r="J26" s="28">
        <v>54.176470588235297</v>
      </c>
    </row>
    <row r="27" spans="1:10">
      <c r="A27" s="26">
        <v>22</v>
      </c>
      <c r="B27" s="28">
        <v>39.666666666666664</v>
      </c>
      <c r="C27" s="28">
        <v>35.5</v>
      </c>
      <c r="D27" s="28">
        <v>32.5</v>
      </c>
      <c r="E27" s="28">
        <v>43</v>
      </c>
      <c r="F27" s="28">
        <v>46</v>
      </c>
      <c r="G27" s="28">
        <v>38.333333333333336</v>
      </c>
      <c r="H27" s="28">
        <v>40.666666666666664</v>
      </c>
      <c r="I27" s="28"/>
      <c r="J27" s="28">
        <v>39.411764705882355</v>
      </c>
    </row>
    <row r="28" spans="1:10">
      <c r="A28" s="26">
        <v>23</v>
      </c>
      <c r="B28" s="28">
        <v>27</v>
      </c>
      <c r="C28" s="28">
        <v>21</v>
      </c>
      <c r="D28" s="28">
        <v>14</v>
      </c>
      <c r="E28" s="28">
        <v>34.5</v>
      </c>
      <c r="F28" s="28">
        <v>36</v>
      </c>
      <c r="G28" s="28">
        <v>35.666666666666664</v>
      </c>
      <c r="H28" s="28">
        <v>41.333333333333336</v>
      </c>
      <c r="I28" s="28"/>
      <c r="J28" s="28">
        <v>30.764705882352942</v>
      </c>
    </row>
    <row r="29" spans="1:10">
      <c r="A29" s="26" t="s">
        <v>34</v>
      </c>
      <c r="B29" s="28"/>
      <c r="C29" s="28"/>
      <c r="D29" s="28"/>
      <c r="E29" s="28"/>
      <c r="F29" s="28"/>
      <c r="G29" s="28"/>
      <c r="H29" s="28"/>
      <c r="I29" s="28"/>
      <c r="J29" s="28"/>
    </row>
    <row r="30" spans="1:10">
      <c r="A30" s="26" t="s">
        <v>35</v>
      </c>
      <c r="B30" s="28">
        <v>61.542857142857144</v>
      </c>
      <c r="C30" s="28">
        <v>60.071428571428569</v>
      </c>
      <c r="D30" s="28">
        <v>61.48936170212766</v>
      </c>
      <c r="E30" s="28">
        <v>66.61702127659575</v>
      </c>
      <c r="F30" s="28">
        <v>67.130434782608702</v>
      </c>
      <c r="G30" s="28">
        <v>76.415094339622641</v>
      </c>
      <c r="H30" s="28">
        <v>50.352112676056336</v>
      </c>
      <c r="I30" s="28"/>
      <c r="J30" s="28">
        <v>62.579487179487181</v>
      </c>
    </row>
  </sheetData>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E8D97-81ED-4208-854A-9A1C9A355E05}">
  <sheetPr codeName="Sheet16"/>
  <dimension ref="A3:ES42"/>
  <sheetViews>
    <sheetView workbookViewId="0">
      <selection activeCell="D36" sqref="D36"/>
    </sheetView>
  </sheetViews>
  <sheetFormatPr defaultRowHeight="16.5"/>
  <cols>
    <col min="1" max="1" width="13.75" customWidth="1"/>
    <col min="2" max="2" width="16.25" customWidth="1"/>
    <col min="3" max="3" width="11.875" customWidth="1"/>
    <col min="4" max="4" width="5.875" customWidth="1"/>
    <col min="5" max="7" width="11.875" customWidth="1"/>
    <col min="8" max="8" width="3.875" customWidth="1"/>
    <col min="9" max="9" width="11.875" customWidth="1"/>
    <col min="10" max="10" width="3.875" customWidth="1"/>
    <col min="11" max="12" width="4.875" customWidth="1"/>
    <col min="13" max="13" width="2.875" customWidth="1"/>
    <col min="14" max="14" width="4.875" customWidth="1"/>
    <col min="15" max="17" width="2.875" customWidth="1"/>
    <col min="18" max="18" width="4.875" customWidth="1"/>
    <col min="19" max="19" width="5.875" customWidth="1"/>
    <col min="20" max="20" width="2.875" customWidth="1"/>
    <col min="21" max="21" width="11.875" customWidth="1"/>
    <col min="22" max="22" width="4.875" customWidth="1"/>
    <col min="23" max="25" width="2.875" customWidth="1"/>
    <col min="26" max="26" width="4.875" customWidth="1"/>
    <col min="27" max="28" width="2.875" customWidth="1"/>
    <col min="29" max="30" width="11.875" customWidth="1"/>
    <col min="31" max="32" width="2.875" customWidth="1"/>
    <col min="33" max="33" width="4.875" customWidth="1"/>
    <col min="34" max="34" width="6.875" customWidth="1"/>
    <col min="35" max="36" width="2.875" customWidth="1"/>
    <col min="37" max="37" width="11.875" customWidth="1"/>
    <col min="38" max="38" width="2.875" customWidth="1"/>
    <col min="39" max="39" width="11.875" customWidth="1"/>
    <col min="40" max="40" width="4.875" customWidth="1"/>
    <col min="41" max="41" width="11.875" customWidth="1"/>
    <col min="42" max="43" width="2.875" customWidth="1"/>
    <col min="44" max="44" width="4.875" customWidth="1"/>
    <col min="45" max="45" width="2.875" customWidth="1"/>
    <col min="46" max="46" width="11.875" customWidth="1"/>
    <col min="47" max="47" width="5.875" customWidth="1"/>
    <col min="48" max="49" width="11.875" customWidth="1"/>
    <col min="50" max="50" width="4.875" customWidth="1"/>
    <col min="51" max="51" width="2.875" customWidth="1"/>
    <col min="52" max="52" width="11.875" customWidth="1"/>
    <col min="53" max="53" width="4.875" customWidth="1"/>
    <col min="54" max="57" width="2.875" customWidth="1"/>
    <col min="58" max="58" width="5.875" customWidth="1"/>
    <col min="59" max="59" width="2.875" customWidth="1"/>
    <col min="60" max="60" width="4.875" customWidth="1"/>
    <col min="61" max="61" width="5.875" customWidth="1"/>
    <col min="62" max="62" width="2.875" customWidth="1"/>
    <col min="63" max="64" width="4.875" customWidth="1"/>
    <col min="65" max="67" width="2.875" customWidth="1"/>
    <col min="68" max="68" width="4.875" customWidth="1"/>
    <col min="69" max="69" width="2.875" customWidth="1"/>
    <col min="70" max="70" width="4.875" customWidth="1"/>
    <col min="71" max="74" width="2.875" customWidth="1"/>
    <col min="75" max="75" width="4.875" customWidth="1"/>
    <col min="76" max="76" width="5.875" customWidth="1"/>
    <col min="77" max="77" width="2.875" customWidth="1"/>
    <col min="78" max="80" width="4.875" customWidth="1"/>
    <col min="81" max="81" width="11.875" customWidth="1"/>
    <col min="82" max="82" width="2.875" customWidth="1"/>
    <col min="83" max="84" width="11.875" customWidth="1"/>
    <col min="85" max="85" width="3.875" customWidth="1"/>
    <col min="86" max="86" width="6.875" customWidth="1"/>
    <col min="87" max="87" width="3.875" customWidth="1"/>
    <col min="88" max="88" width="2.875" customWidth="1"/>
    <col min="89" max="89" width="3.875" customWidth="1"/>
    <col min="90" max="91" width="5.875" customWidth="1"/>
    <col min="92" max="92" width="3.875" customWidth="1"/>
    <col min="93" max="93" width="2.875" customWidth="1"/>
    <col min="94" max="94" width="5.875" customWidth="1"/>
    <col min="95" max="95" width="3.875" customWidth="1"/>
    <col min="96" max="96" width="2.875" customWidth="1"/>
    <col min="97" max="99" width="3.875" customWidth="1"/>
    <col min="100" max="100" width="5.875" customWidth="1"/>
    <col min="101" max="104" width="3.875" customWidth="1"/>
    <col min="105" max="105" width="5.875" customWidth="1"/>
    <col min="106" max="108" width="3.875" customWidth="1"/>
    <col min="109" max="110" width="5.875" customWidth="1"/>
    <col min="111" max="116" width="3.875" customWidth="1"/>
    <col min="117" max="117" width="5.875" customWidth="1"/>
    <col min="118" max="119" width="3.875" customWidth="1"/>
    <col min="120" max="120" width="5.875" customWidth="1"/>
    <col min="121" max="147" width="3.875" customWidth="1"/>
    <col min="148" max="148" width="7.25" customWidth="1"/>
    <col min="149" max="149" width="11.875" customWidth="1"/>
  </cols>
  <sheetData>
    <row r="3" spans="1:149">
      <c r="A3" s="25" t="s">
        <v>111</v>
      </c>
      <c r="B3" s="25" t="s">
        <v>116</v>
      </c>
    </row>
    <row r="4" spans="1:149">
      <c r="A4" s="25" t="s">
        <v>33</v>
      </c>
      <c r="B4">
        <v>0</v>
      </c>
      <c r="C4">
        <v>1</v>
      </c>
      <c r="D4">
        <v>2</v>
      </c>
      <c r="E4">
        <v>3</v>
      </c>
      <c r="F4">
        <v>4</v>
      </c>
      <c r="G4">
        <v>5</v>
      </c>
      <c r="H4">
        <v>6</v>
      </c>
      <c r="I4">
        <v>7</v>
      </c>
      <c r="J4">
        <v>8</v>
      </c>
      <c r="K4">
        <v>9</v>
      </c>
      <c r="L4">
        <v>10</v>
      </c>
      <c r="M4">
        <v>11</v>
      </c>
      <c r="N4">
        <v>12</v>
      </c>
      <c r="O4">
        <v>13</v>
      </c>
      <c r="P4">
        <v>14</v>
      </c>
      <c r="Q4">
        <v>15</v>
      </c>
      <c r="R4">
        <v>16</v>
      </c>
      <c r="S4">
        <v>17</v>
      </c>
      <c r="T4">
        <v>19</v>
      </c>
      <c r="U4">
        <v>20</v>
      </c>
      <c r="V4">
        <v>21</v>
      </c>
      <c r="W4">
        <v>22</v>
      </c>
      <c r="X4">
        <v>23</v>
      </c>
      <c r="Y4">
        <v>25</v>
      </c>
      <c r="Z4">
        <v>26</v>
      </c>
      <c r="AA4">
        <v>27</v>
      </c>
      <c r="AB4">
        <v>28</v>
      </c>
      <c r="AC4">
        <v>29</v>
      </c>
      <c r="AD4">
        <v>30</v>
      </c>
      <c r="AE4">
        <v>31</v>
      </c>
      <c r="AF4">
        <v>32</v>
      </c>
      <c r="AG4">
        <v>33</v>
      </c>
      <c r="AH4">
        <v>34</v>
      </c>
      <c r="AI4">
        <v>35</v>
      </c>
      <c r="AJ4">
        <v>36</v>
      </c>
      <c r="AK4">
        <v>37</v>
      </c>
      <c r="AL4">
        <v>38</v>
      </c>
      <c r="AM4">
        <v>39</v>
      </c>
      <c r="AN4">
        <v>40</v>
      </c>
      <c r="AO4">
        <v>41</v>
      </c>
      <c r="AP4">
        <v>42</v>
      </c>
      <c r="AQ4">
        <v>43</v>
      </c>
      <c r="AR4">
        <v>44</v>
      </c>
      <c r="AS4">
        <v>45</v>
      </c>
      <c r="AT4">
        <v>46</v>
      </c>
      <c r="AU4">
        <v>47</v>
      </c>
      <c r="AV4">
        <v>48</v>
      </c>
      <c r="AW4">
        <v>49</v>
      </c>
      <c r="AX4">
        <v>50</v>
      </c>
      <c r="AY4">
        <v>51</v>
      </c>
      <c r="AZ4">
        <v>52</v>
      </c>
      <c r="BA4">
        <v>53</v>
      </c>
      <c r="BB4">
        <v>54</v>
      </c>
      <c r="BC4">
        <v>55</v>
      </c>
      <c r="BD4">
        <v>56</v>
      </c>
      <c r="BE4">
        <v>57</v>
      </c>
      <c r="BF4">
        <v>59</v>
      </c>
      <c r="BG4">
        <v>60</v>
      </c>
      <c r="BH4">
        <v>61</v>
      </c>
      <c r="BI4">
        <v>62</v>
      </c>
      <c r="BJ4">
        <v>63</v>
      </c>
      <c r="BK4">
        <v>64</v>
      </c>
      <c r="BL4">
        <v>65</v>
      </c>
      <c r="BM4">
        <v>66</v>
      </c>
      <c r="BN4">
        <v>67</v>
      </c>
      <c r="BO4">
        <v>68</v>
      </c>
      <c r="BP4">
        <v>69</v>
      </c>
      <c r="BQ4">
        <v>70</v>
      </c>
      <c r="BR4">
        <v>71</v>
      </c>
      <c r="BS4">
        <v>72</v>
      </c>
      <c r="BT4">
        <v>73</v>
      </c>
      <c r="BU4">
        <v>74</v>
      </c>
      <c r="BV4">
        <v>75</v>
      </c>
      <c r="BW4">
        <v>76</v>
      </c>
      <c r="BX4">
        <v>78</v>
      </c>
      <c r="BY4">
        <v>79</v>
      </c>
      <c r="BZ4">
        <v>81</v>
      </c>
      <c r="CA4">
        <v>82</v>
      </c>
      <c r="CB4">
        <v>83</v>
      </c>
      <c r="CC4">
        <v>84</v>
      </c>
      <c r="CD4">
        <v>85</v>
      </c>
      <c r="CE4">
        <v>86</v>
      </c>
      <c r="CF4">
        <v>87</v>
      </c>
      <c r="CG4">
        <v>88</v>
      </c>
      <c r="CH4">
        <v>89</v>
      </c>
      <c r="CI4">
        <v>90</v>
      </c>
      <c r="CJ4">
        <v>91</v>
      </c>
      <c r="CK4">
        <v>92</v>
      </c>
      <c r="CL4">
        <v>93</v>
      </c>
      <c r="CM4">
        <v>94</v>
      </c>
      <c r="CN4">
        <v>95</v>
      </c>
      <c r="CO4">
        <v>96</v>
      </c>
      <c r="CP4">
        <v>97</v>
      </c>
      <c r="CQ4">
        <v>98</v>
      </c>
      <c r="CR4">
        <v>99</v>
      </c>
      <c r="CS4">
        <v>100</v>
      </c>
      <c r="CT4">
        <v>102</v>
      </c>
      <c r="CU4">
        <v>103</v>
      </c>
      <c r="CV4">
        <v>104</v>
      </c>
      <c r="CW4">
        <v>105</v>
      </c>
      <c r="CX4">
        <v>106</v>
      </c>
      <c r="CY4">
        <v>107</v>
      </c>
      <c r="CZ4">
        <v>108</v>
      </c>
      <c r="DA4">
        <v>110</v>
      </c>
      <c r="DB4">
        <v>111</v>
      </c>
      <c r="DC4">
        <v>112</v>
      </c>
      <c r="DD4">
        <v>113</v>
      </c>
      <c r="DE4">
        <v>114</v>
      </c>
      <c r="DF4">
        <v>115</v>
      </c>
      <c r="DG4">
        <v>119</v>
      </c>
      <c r="DH4">
        <v>121</v>
      </c>
      <c r="DI4">
        <v>122</v>
      </c>
      <c r="DJ4">
        <v>123</v>
      </c>
      <c r="DK4">
        <v>124</v>
      </c>
      <c r="DL4">
        <v>126</v>
      </c>
      <c r="DM4">
        <v>127</v>
      </c>
      <c r="DN4">
        <v>128</v>
      </c>
      <c r="DO4">
        <v>130</v>
      </c>
      <c r="DP4">
        <v>132</v>
      </c>
      <c r="DQ4">
        <v>135</v>
      </c>
      <c r="DR4">
        <v>145</v>
      </c>
      <c r="DS4">
        <v>147</v>
      </c>
      <c r="DT4">
        <v>151</v>
      </c>
      <c r="DU4">
        <v>152</v>
      </c>
      <c r="DV4">
        <v>153</v>
      </c>
      <c r="DW4">
        <v>154</v>
      </c>
      <c r="DX4">
        <v>155</v>
      </c>
      <c r="DY4">
        <v>157</v>
      </c>
      <c r="DZ4">
        <v>159</v>
      </c>
      <c r="EA4">
        <v>165</v>
      </c>
      <c r="EB4">
        <v>168</v>
      </c>
      <c r="EC4">
        <v>170</v>
      </c>
      <c r="ED4">
        <v>172</v>
      </c>
      <c r="EE4">
        <v>173</v>
      </c>
      <c r="EF4">
        <v>175</v>
      </c>
      <c r="EG4">
        <v>182</v>
      </c>
      <c r="EH4">
        <v>183</v>
      </c>
      <c r="EI4">
        <v>184</v>
      </c>
      <c r="EJ4">
        <v>193</v>
      </c>
      <c r="EK4">
        <v>195</v>
      </c>
      <c r="EL4">
        <v>198</v>
      </c>
      <c r="EM4">
        <v>207</v>
      </c>
      <c r="EN4">
        <v>212</v>
      </c>
      <c r="EO4">
        <v>217</v>
      </c>
      <c r="EP4">
        <v>223</v>
      </c>
      <c r="EQ4">
        <v>236</v>
      </c>
      <c r="ER4" t="s">
        <v>34</v>
      </c>
      <c r="ES4" t="s">
        <v>35</v>
      </c>
    </row>
    <row r="5" spans="1:149">
      <c r="A5" s="26">
        <v>0</v>
      </c>
      <c r="B5" s="28"/>
      <c r="C5" s="28">
        <v>1</v>
      </c>
      <c r="D5" s="28">
        <v>2</v>
      </c>
      <c r="E5" s="28">
        <v>3</v>
      </c>
      <c r="F5" s="28">
        <v>4</v>
      </c>
      <c r="G5" s="28">
        <v>5</v>
      </c>
      <c r="H5" s="28">
        <v>6</v>
      </c>
      <c r="I5" s="28">
        <v>7</v>
      </c>
      <c r="J5" s="28">
        <v>8</v>
      </c>
      <c r="K5" s="28">
        <v>9</v>
      </c>
      <c r="L5" s="28">
        <v>10</v>
      </c>
      <c r="M5" s="28"/>
      <c r="N5" s="28"/>
      <c r="O5" s="28"/>
      <c r="P5" s="28"/>
      <c r="Q5" s="28">
        <v>15</v>
      </c>
      <c r="R5" s="28">
        <v>16</v>
      </c>
      <c r="S5" s="28">
        <v>17</v>
      </c>
      <c r="T5" s="28"/>
      <c r="U5" s="28">
        <v>20</v>
      </c>
      <c r="V5" s="28"/>
      <c r="W5" s="28">
        <v>22</v>
      </c>
      <c r="X5" s="28"/>
      <c r="Y5" s="28"/>
      <c r="Z5" s="28">
        <v>26</v>
      </c>
      <c r="AA5" s="28"/>
      <c r="AB5" s="28"/>
      <c r="AC5" s="28">
        <v>29</v>
      </c>
      <c r="AD5" s="28"/>
      <c r="AE5" s="28"/>
      <c r="AF5" s="28"/>
      <c r="AG5" s="28">
        <v>33</v>
      </c>
      <c r="AH5" s="28">
        <v>34</v>
      </c>
      <c r="AI5" s="28"/>
      <c r="AJ5" s="28"/>
      <c r="AK5" s="28">
        <v>37</v>
      </c>
      <c r="AL5" s="28"/>
      <c r="AM5" s="28">
        <v>39</v>
      </c>
      <c r="AN5" s="28"/>
      <c r="AO5" s="28"/>
      <c r="AP5" s="28"/>
      <c r="AQ5" s="28">
        <v>43</v>
      </c>
      <c r="AR5" s="28"/>
      <c r="AS5" s="28"/>
      <c r="AT5" s="28"/>
      <c r="AU5" s="28">
        <v>47</v>
      </c>
      <c r="AV5" s="28"/>
      <c r="AW5" s="28"/>
      <c r="AX5" s="28">
        <v>50</v>
      </c>
      <c r="AY5" s="28"/>
      <c r="AZ5" s="28">
        <v>52</v>
      </c>
      <c r="BA5" s="28"/>
      <c r="BB5" s="28"/>
      <c r="BC5" s="28"/>
      <c r="BD5" s="28"/>
      <c r="BE5" s="28"/>
      <c r="BF5" s="28"/>
      <c r="BG5" s="28"/>
      <c r="BH5" s="28"/>
      <c r="BI5" s="28"/>
      <c r="BJ5" s="28"/>
      <c r="BK5" s="28">
        <v>64</v>
      </c>
      <c r="BL5" s="28"/>
      <c r="BM5" s="28"/>
      <c r="BN5" s="28"/>
      <c r="BO5" s="28"/>
      <c r="BP5" s="28"/>
      <c r="BQ5" s="28"/>
      <c r="BR5" s="28"/>
      <c r="BS5" s="28"/>
      <c r="BT5" s="28"/>
      <c r="BU5" s="28"/>
      <c r="BV5" s="28"/>
      <c r="BW5" s="28"/>
      <c r="BX5" s="28">
        <v>78</v>
      </c>
      <c r="BY5" s="28"/>
      <c r="BZ5" s="28"/>
      <c r="CA5" s="28"/>
      <c r="CB5" s="28">
        <v>83</v>
      </c>
      <c r="CC5" s="28">
        <v>84</v>
      </c>
      <c r="CD5" s="28"/>
      <c r="CE5" s="28"/>
      <c r="CF5" s="28">
        <v>87</v>
      </c>
      <c r="CG5" s="28"/>
      <c r="CH5" s="28"/>
      <c r="CI5" s="28"/>
      <c r="CJ5" s="28"/>
      <c r="CK5" s="28"/>
      <c r="CL5" s="28"/>
      <c r="CM5" s="28"/>
      <c r="CN5" s="28"/>
      <c r="CO5" s="28"/>
      <c r="CP5" s="28"/>
      <c r="CQ5" s="28"/>
      <c r="CR5" s="28">
        <v>99</v>
      </c>
      <c r="CS5" s="28"/>
      <c r="CT5" s="28"/>
      <c r="CU5" s="28"/>
      <c r="CV5" s="28"/>
      <c r="CW5" s="28"/>
      <c r="CX5" s="28"/>
      <c r="CY5" s="28"/>
      <c r="CZ5" s="28"/>
      <c r="DA5" s="28"/>
      <c r="DB5" s="28"/>
      <c r="DC5" s="28">
        <v>112</v>
      </c>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v>17.216867469879517</v>
      </c>
    </row>
    <row r="6" spans="1:149">
      <c r="A6" s="26">
        <v>1</v>
      </c>
      <c r="B6" s="28"/>
      <c r="C6" s="28">
        <v>2</v>
      </c>
      <c r="D6" s="28">
        <v>3</v>
      </c>
      <c r="E6" s="28"/>
      <c r="F6" s="28">
        <v>5</v>
      </c>
      <c r="G6" s="28"/>
      <c r="H6" s="28">
        <v>7</v>
      </c>
      <c r="I6" s="28">
        <v>8</v>
      </c>
      <c r="J6" s="28"/>
      <c r="K6" s="28">
        <v>10</v>
      </c>
      <c r="L6" s="28">
        <v>11</v>
      </c>
      <c r="M6" s="28">
        <v>12</v>
      </c>
      <c r="N6" s="28"/>
      <c r="O6" s="28"/>
      <c r="P6" s="28">
        <v>15</v>
      </c>
      <c r="Q6" s="28">
        <v>16</v>
      </c>
      <c r="R6" s="28"/>
      <c r="S6" s="28">
        <v>18</v>
      </c>
      <c r="T6" s="28">
        <v>20</v>
      </c>
      <c r="U6" s="28">
        <v>21</v>
      </c>
      <c r="V6" s="28"/>
      <c r="W6" s="28">
        <v>23</v>
      </c>
      <c r="X6" s="28">
        <v>24</v>
      </c>
      <c r="Y6" s="28">
        <v>26</v>
      </c>
      <c r="Z6" s="28"/>
      <c r="AA6" s="28"/>
      <c r="AB6" s="28"/>
      <c r="AC6" s="28">
        <v>30</v>
      </c>
      <c r="AD6" s="28">
        <v>31</v>
      </c>
      <c r="AE6" s="28">
        <v>32</v>
      </c>
      <c r="AF6" s="28"/>
      <c r="AG6" s="28">
        <v>34</v>
      </c>
      <c r="AH6" s="28">
        <v>35</v>
      </c>
      <c r="AI6" s="28">
        <v>36</v>
      </c>
      <c r="AJ6" s="28"/>
      <c r="AK6" s="28"/>
      <c r="AL6" s="28"/>
      <c r="AM6" s="28">
        <v>40</v>
      </c>
      <c r="AN6" s="28">
        <v>41</v>
      </c>
      <c r="AO6" s="28"/>
      <c r="AP6" s="28">
        <v>43</v>
      </c>
      <c r="AQ6" s="28"/>
      <c r="AR6" s="28">
        <v>45</v>
      </c>
      <c r="AS6" s="28">
        <v>46</v>
      </c>
      <c r="AT6" s="28">
        <v>47</v>
      </c>
      <c r="AU6" s="28"/>
      <c r="AV6" s="28">
        <v>49</v>
      </c>
      <c r="AW6" s="28">
        <v>50</v>
      </c>
      <c r="AX6" s="28"/>
      <c r="AY6" s="28"/>
      <c r="AZ6" s="28"/>
      <c r="BA6" s="28">
        <v>54</v>
      </c>
      <c r="BB6" s="28"/>
      <c r="BC6" s="28"/>
      <c r="BD6" s="28"/>
      <c r="BE6" s="28">
        <v>58</v>
      </c>
      <c r="BF6" s="28"/>
      <c r="BG6" s="28"/>
      <c r="BH6" s="28">
        <v>62</v>
      </c>
      <c r="BI6" s="28">
        <v>63</v>
      </c>
      <c r="BJ6" s="28"/>
      <c r="BK6" s="28"/>
      <c r="BL6" s="28"/>
      <c r="BM6" s="28"/>
      <c r="BN6" s="28"/>
      <c r="BO6" s="28">
        <v>69</v>
      </c>
      <c r="BP6" s="28"/>
      <c r="BQ6" s="28"/>
      <c r="BR6" s="28">
        <v>72</v>
      </c>
      <c r="BS6" s="28"/>
      <c r="BT6" s="28">
        <v>74</v>
      </c>
      <c r="BU6" s="28">
        <v>75</v>
      </c>
      <c r="BV6" s="28"/>
      <c r="BW6" s="28"/>
      <c r="BX6" s="28"/>
      <c r="BY6" s="28"/>
      <c r="BZ6" s="28"/>
      <c r="CA6" s="28"/>
      <c r="CB6" s="28"/>
      <c r="CC6" s="28"/>
      <c r="CD6" s="28">
        <v>86</v>
      </c>
      <c r="CE6" s="28">
        <v>87</v>
      </c>
      <c r="CF6" s="28">
        <v>88</v>
      </c>
      <c r="CG6" s="28"/>
      <c r="CH6" s="28"/>
      <c r="CI6" s="28"/>
      <c r="CJ6" s="28"/>
      <c r="CK6" s="28"/>
      <c r="CL6" s="28"/>
      <c r="CM6" s="28"/>
      <c r="CN6" s="28"/>
      <c r="CO6" s="28"/>
      <c r="CP6" s="28"/>
      <c r="CQ6" s="28"/>
      <c r="CR6" s="28"/>
      <c r="CS6" s="28">
        <v>101</v>
      </c>
      <c r="CT6" s="28">
        <v>103</v>
      </c>
      <c r="CU6" s="28"/>
      <c r="CV6" s="28"/>
      <c r="CW6" s="28"/>
      <c r="CX6" s="28"/>
      <c r="CY6" s="28"/>
      <c r="CZ6" s="28">
        <v>109</v>
      </c>
      <c r="DA6" s="28"/>
      <c r="DB6" s="28"/>
      <c r="DC6" s="28"/>
      <c r="DD6" s="28"/>
      <c r="DE6" s="28"/>
      <c r="DF6" s="28"/>
      <c r="DG6" s="28"/>
      <c r="DH6" s="28">
        <v>122</v>
      </c>
      <c r="DI6" s="28"/>
      <c r="DJ6" s="28"/>
      <c r="DK6" s="28"/>
      <c r="DL6" s="28"/>
      <c r="DM6" s="28"/>
      <c r="DN6" s="28"/>
      <c r="DO6" s="28"/>
      <c r="DP6" s="28"/>
      <c r="DQ6" s="28"/>
      <c r="DR6" s="28"/>
      <c r="DS6" s="28"/>
      <c r="DT6" s="28">
        <v>152</v>
      </c>
      <c r="DU6" s="28"/>
      <c r="DV6" s="28"/>
      <c r="DW6" s="28">
        <v>155</v>
      </c>
      <c r="DX6" s="28"/>
      <c r="DY6" s="28"/>
      <c r="DZ6" s="28"/>
      <c r="EA6" s="28"/>
      <c r="EB6" s="28"/>
      <c r="EC6" s="28"/>
      <c r="ED6" s="28"/>
      <c r="EE6" s="28"/>
      <c r="EF6" s="28"/>
      <c r="EG6" s="28"/>
      <c r="EH6" s="28"/>
      <c r="EI6" s="28"/>
      <c r="EJ6" s="28"/>
      <c r="EK6" s="28"/>
      <c r="EL6" s="28">
        <v>199</v>
      </c>
      <c r="EM6" s="28"/>
      <c r="EN6" s="28"/>
      <c r="EO6" s="28"/>
      <c r="EP6" s="28"/>
      <c r="EQ6" s="28"/>
      <c r="ER6" s="28"/>
      <c r="ES6" s="28">
        <v>43.622950819672134</v>
      </c>
    </row>
    <row r="7" spans="1:149">
      <c r="A7" s="26">
        <v>2</v>
      </c>
      <c r="B7" s="28"/>
      <c r="C7" s="28"/>
      <c r="D7" s="28"/>
      <c r="E7" s="28">
        <v>5</v>
      </c>
      <c r="F7" s="28"/>
      <c r="G7" s="28">
        <v>7</v>
      </c>
      <c r="H7" s="28">
        <v>8</v>
      </c>
      <c r="I7" s="28"/>
      <c r="J7" s="28"/>
      <c r="K7" s="28">
        <v>11</v>
      </c>
      <c r="L7" s="28"/>
      <c r="M7" s="28"/>
      <c r="N7" s="28">
        <v>14</v>
      </c>
      <c r="O7" s="28">
        <v>15</v>
      </c>
      <c r="P7" s="28"/>
      <c r="Q7" s="28">
        <v>17</v>
      </c>
      <c r="R7" s="28"/>
      <c r="S7" s="28"/>
      <c r="T7" s="28">
        <v>21</v>
      </c>
      <c r="U7" s="28"/>
      <c r="V7" s="28">
        <v>23</v>
      </c>
      <c r="W7" s="28">
        <v>24</v>
      </c>
      <c r="X7" s="28"/>
      <c r="Y7" s="28"/>
      <c r="Z7" s="28">
        <v>28</v>
      </c>
      <c r="AA7" s="28"/>
      <c r="AB7" s="28">
        <v>30</v>
      </c>
      <c r="AC7" s="28"/>
      <c r="AD7" s="28"/>
      <c r="AE7" s="28"/>
      <c r="AF7" s="28"/>
      <c r="AG7" s="28"/>
      <c r="AH7" s="28">
        <v>36</v>
      </c>
      <c r="AI7" s="28"/>
      <c r="AJ7" s="28"/>
      <c r="AK7" s="28">
        <v>39</v>
      </c>
      <c r="AL7" s="28"/>
      <c r="AM7" s="28">
        <v>41</v>
      </c>
      <c r="AN7" s="28"/>
      <c r="AO7" s="28">
        <v>43</v>
      </c>
      <c r="AP7" s="28"/>
      <c r="AQ7" s="28">
        <v>45</v>
      </c>
      <c r="AR7" s="28"/>
      <c r="AS7" s="28"/>
      <c r="AT7" s="28">
        <v>48</v>
      </c>
      <c r="AU7" s="28"/>
      <c r="AV7" s="28">
        <v>50</v>
      </c>
      <c r="AW7" s="28">
        <v>51</v>
      </c>
      <c r="AX7" s="28">
        <v>52</v>
      </c>
      <c r="AY7" s="28"/>
      <c r="AZ7" s="28">
        <v>54</v>
      </c>
      <c r="BA7" s="28">
        <v>55</v>
      </c>
      <c r="BB7" s="28"/>
      <c r="BC7" s="28"/>
      <c r="BD7" s="28">
        <v>58</v>
      </c>
      <c r="BE7" s="28"/>
      <c r="BF7" s="28">
        <v>61</v>
      </c>
      <c r="BG7" s="28"/>
      <c r="BH7" s="28">
        <v>63</v>
      </c>
      <c r="BI7" s="28"/>
      <c r="BJ7" s="28">
        <v>65</v>
      </c>
      <c r="BK7" s="28"/>
      <c r="BL7" s="28"/>
      <c r="BM7" s="28"/>
      <c r="BN7" s="28">
        <v>69</v>
      </c>
      <c r="BO7" s="28"/>
      <c r="BP7" s="28">
        <v>71</v>
      </c>
      <c r="BQ7" s="28">
        <v>72</v>
      </c>
      <c r="BR7" s="28"/>
      <c r="BS7" s="28"/>
      <c r="BT7" s="28"/>
      <c r="BU7" s="28"/>
      <c r="BV7" s="28"/>
      <c r="BW7" s="28"/>
      <c r="BX7" s="28"/>
      <c r="BY7" s="28"/>
      <c r="BZ7" s="28">
        <v>83</v>
      </c>
      <c r="CA7" s="28"/>
      <c r="CB7" s="28"/>
      <c r="CC7" s="28"/>
      <c r="CD7" s="28"/>
      <c r="CE7" s="28"/>
      <c r="CF7" s="28"/>
      <c r="CG7" s="28"/>
      <c r="CH7" s="28"/>
      <c r="CI7" s="28"/>
      <c r="CJ7" s="28"/>
      <c r="CK7" s="28"/>
      <c r="CL7" s="28"/>
      <c r="CM7" s="28"/>
      <c r="CN7" s="28"/>
      <c r="CO7" s="28">
        <v>98</v>
      </c>
      <c r="CP7" s="28"/>
      <c r="CQ7" s="28"/>
      <c r="CR7" s="28"/>
      <c r="CS7" s="28"/>
      <c r="CT7" s="28"/>
      <c r="CU7" s="28"/>
      <c r="CV7" s="28"/>
      <c r="CW7" s="28"/>
      <c r="CX7" s="28"/>
      <c r="CY7" s="28">
        <v>109</v>
      </c>
      <c r="CZ7" s="28"/>
      <c r="DA7" s="28">
        <v>112</v>
      </c>
      <c r="DB7" s="28"/>
      <c r="DC7" s="28"/>
      <c r="DD7" s="28"/>
      <c r="DE7" s="28">
        <v>116</v>
      </c>
      <c r="DF7" s="28"/>
      <c r="DG7" s="28"/>
      <c r="DH7" s="28"/>
      <c r="DI7" s="28"/>
      <c r="DJ7" s="28"/>
      <c r="DK7" s="28"/>
      <c r="DL7" s="28"/>
      <c r="DM7" s="28"/>
      <c r="DN7" s="28"/>
      <c r="DO7" s="28"/>
      <c r="DP7" s="28"/>
      <c r="DQ7" s="28"/>
      <c r="DR7" s="28">
        <v>147</v>
      </c>
      <c r="DS7" s="28">
        <v>149</v>
      </c>
      <c r="DT7" s="28"/>
      <c r="DU7" s="28"/>
      <c r="DV7" s="28"/>
      <c r="DW7" s="28"/>
      <c r="DX7" s="28"/>
      <c r="DY7" s="28"/>
      <c r="DZ7" s="28"/>
      <c r="EA7" s="28"/>
      <c r="EB7" s="28">
        <v>170</v>
      </c>
      <c r="EC7" s="28"/>
      <c r="ED7" s="28"/>
      <c r="EE7" s="28"/>
      <c r="EF7" s="28"/>
      <c r="EG7" s="28"/>
      <c r="EH7" s="28"/>
      <c r="EI7" s="28"/>
      <c r="EJ7" s="28"/>
      <c r="EK7" s="28"/>
      <c r="EL7" s="28"/>
      <c r="EM7" s="28"/>
      <c r="EN7" s="28"/>
      <c r="EO7" s="28"/>
      <c r="EP7" s="28"/>
      <c r="EQ7" s="28"/>
      <c r="ER7" s="28"/>
      <c r="ES7" s="28">
        <v>55.906976744186046</v>
      </c>
    </row>
    <row r="8" spans="1:149">
      <c r="A8" s="26">
        <v>3</v>
      </c>
      <c r="B8" s="28"/>
      <c r="C8" s="28"/>
      <c r="D8" s="28"/>
      <c r="E8" s="28"/>
      <c r="F8" s="28"/>
      <c r="G8" s="28">
        <v>8</v>
      </c>
      <c r="H8" s="28"/>
      <c r="I8" s="28">
        <v>10</v>
      </c>
      <c r="J8" s="28">
        <v>11</v>
      </c>
      <c r="K8" s="28">
        <v>12</v>
      </c>
      <c r="L8" s="28">
        <v>13</v>
      </c>
      <c r="M8" s="28"/>
      <c r="N8" s="28"/>
      <c r="O8" s="28"/>
      <c r="P8" s="28"/>
      <c r="Q8" s="28"/>
      <c r="R8" s="28"/>
      <c r="S8" s="28">
        <v>20</v>
      </c>
      <c r="T8" s="28"/>
      <c r="U8" s="28"/>
      <c r="V8" s="28"/>
      <c r="W8" s="28"/>
      <c r="X8" s="28"/>
      <c r="Y8" s="28">
        <v>28</v>
      </c>
      <c r="Z8" s="28"/>
      <c r="AA8" s="28">
        <v>30</v>
      </c>
      <c r="AB8" s="28"/>
      <c r="AC8" s="28">
        <v>32</v>
      </c>
      <c r="AD8" s="28">
        <v>33</v>
      </c>
      <c r="AE8" s="28">
        <v>34</v>
      </c>
      <c r="AF8" s="28"/>
      <c r="AG8" s="28"/>
      <c r="AH8" s="28">
        <v>37</v>
      </c>
      <c r="AI8" s="28"/>
      <c r="AJ8" s="28">
        <v>39</v>
      </c>
      <c r="AK8" s="28"/>
      <c r="AL8" s="28"/>
      <c r="AM8" s="28"/>
      <c r="AN8" s="28"/>
      <c r="AO8" s="28">
        <v>44</v>
      </c>
      <c r="AP8" s="28"/>
      <c r="AQ8" s="28"/>
      <c r="AR8" s="28"/>
      <c r="AS8" s="28"/>
      <c r="AT8" s="28"/>
      <c r="AU8" s="28"/>
      <c r="AV8" s="28"/>
      <c r="AW8" s="28">
        <v>52</v>
      </c>
      <c r="AX8" s="28"/>
      <c r="AY8" s="28"/>
      <c r="AZ8" s="28"/>
      <c r="BA8" s="28">
        <v>56</v>
      </c>
      <c r="BB8" s="28"/>
      <c r="BC8" s="28"/>
      <c r="BD8" s="28"/>
      <c r="BE8" s="28"/>
      <c r="BF8" s="28">
        <v>62</v>
      </c>
      <c r="BG8" s="28"/>
      <c r="BH8" s="28">
        <v>64</v>
      </c>
      <c r="BI8" s="28"/>
      <c r="BJ8" s="28"/>
      <c r="BK8" s="28"/>
      <c r="BL8" s="28"/>
      <c r="BM8" s="28"/>
      <c r="BN8" s="28"/>
      <c r="BO8" s="28"/>
      <c r="BP8" s="28"/>
      <c r="BQ8" s="28"/>
      <c r="BR8" s="28"/>
      <c r="BS8" s="28"/>
      <c r="BT8" s="28"/>
      <c r="BU8" s="28"/>
      <c r="BV8" s="28">
        <v>78</v>
      </c>
      <c r="BW8" s="28"/>
      <c r="BX8" s="28"/>
      <c r="BY8" s="28"/>
      <c r="BZ8" s="28"/>
      <c r="CA8" s="28"/>
      <c r="CB8" s="28">
        <v>86</v>
      </c>
      <c r="CC8" s="28"/>
      <c r="CD8" s="28"/>
      <c r="CE8" s="28"/>
      <c r="CF8" s="28"/>
      <c r="CG8" s="28">
        <v>91</v>
      </c>
      <c r="CH8" s="28"/>
      <c r="CI8" s="28"/>
      <c r="CJ8" s="28"/>
      <c r="CK8" s="28"/>
      <c r="CL8" s="28"/>
      <c r="CM8" s="28"/>
      <c r="CN8" s="28"/>
      <c r="CO8" s="28"/>
      <c r="CP8" s="28">
        <v>100</v>
      </c>
      <c r="CQ8" s="28"/>
      <c r="CR8" s="28"/>
      <c r="CS8" s="28"/>
      <c r="CT8" s="28"/>
      <c r="CU8" s="28"/>
      <c r="CV8" s="28"/>
      <c r="CW8" s="28">
        <v>108</v>
      </c>
      <c r="CX8" s="28"/>
      <c r="CY8" s="28"/>
      <c r="CZ8" s="28">
        <v>111</v>
      </c>
      <c r="DA8" s="28"/>
      <c r="DB8" s="28"/>
      <c r="DC8" s="28"/>
      <c r="DD8" s="28"/>
      <c r="DE8" s="28"/>
      <c r="DF8" s="28">
        <v>118</v>
      </c>
      <c r="DG8" s="28"/>
      <c r="DH8" s="28"/>
      <c r="DI8" s="28"/>
      <c r="DJ8" s="28"/>
      <c r="DK8" s="28">
        <v>127</v>
      </c>
      <c r="DL8" s="28"/>
      <c r="DM8" s="28"/>
      <c r="DN8" s="28"/>
      <c r="DO8" s="28"/>
      <c r="DP8" s="28">
        <v>135</v>
      </c>
      <c r="DQ8" s="28"/>
      <c r="DR8" s="28"/>
      <c r="DS8" s="28"/>
      <c r="DT8" s="28"/>
      <c r="DU8" s="28">
        <v>155</v>
      </c>
      <c r="DV8" s="28">
        <v>156</v>
      </c>
      <c r="DW8" s="28"/>
      <c r="DX8" s="28"/>
      <c r="DY8" s="28">
        <v>160</v>
      </c>
      <c r="DZ8" s="28"/>
      <c r="EA8" s="28">
        <v>168</v>
      </c>
      <c r="EB8" s="28"/>
      <c r="EC8" s="28"/>
      <c r="ED8" s="28"/>
      <c r="EE8" s="28"/>
      <c r="EF8" s="28"/>
      <c r="EG8" s="28">
        <v>185</v>
      </c>
      <c r="EH8" s="28"/>
      <c r="EI8" s="28"/>
      <c r="EJ8" s="28"/>
      <c r="EK8" s="28"/>
      <c r="EL8" s="28"/>
      <c r="EM8" s="28"/>
      <c r="EN8" s="28"/>
      <c r="EO8" s="28">
        <v>220</v>
      </c>
      <c r="EP8" s="28"/>
      <c r="EQ8" s="28"/>
      <c r="ER8" s="28"/>
      <c r="ES8" s="28">
        <v>71.186046511627907</v>
      </c>
    </row>
    <row r="9" spans="1:149">
      <c r="A9" s="26">
        <v>4</v>
      </c>
      <c r="B9" s="28">
        <v>4</v>
      </c>
      <c r="C9" s="28"/>
      <c r="D9" s="28"/>
      <c r="E9" s="28"/>
      <c r="F9" s="28"/>
      <c r="G9" s="28"/>
      <c r="H9" s="28">
        <v>10</v>
      </c>
      <c r="I9" s="28"/>
      <c r="J9" s="28">
        <v>12</v>
      </c>
      <c r="K9" s="28"/>
      <c r="L9" s="28"/>
      <c r="M9" s="28"/>
      <c r="N9" s="28"/>
      <c r="O9" s="28"/>
      <c r="P9" s="28"/>
      <c r="Q9" s="28"/>
      <c r="R9" s="28"/>
      <c r="S9" s="28"/>
      <c r="T9" s="28"/>
      <c r="U9" s="28"/>
      <c r="V9" s="28"/>
      <c r="W9" s="28"/>
      <c r="X9" s="28"/>
      <c r="Y9" s="28"/>
      <c r="Z9" s="28">
        <v>30</v>
      </c>
      <c r="AA9" s="28"/>
      <c r="AB9" s="28">
        <v>32</v>
      </c>
      <c r="AC9" s="28"/>
      <c r="AD9" s="28"/>
      <c r="AE9" s="28"/>
      <c r="AF9" s="28"/>
      <c r="AG9" s="28"/>
      <c r="AH9" s="28">
        <v>38</v>
      </c>
      <c r="AI9" s="28"/>
      <c r="AJ9" s="28"/>
      <c r="AK9" s="28"/>
      <c r="AL9" s="28"/>
      <c r="AM9" s="28"/>
      <c r="AN9" s="28">
        <v>44</v>
      </c>
      <c r="AO9" s="28"/>
      <c r="AP9" s="28">
        <v>46</v>
      </c>
      <c r="AQ9" s="28">
        <v>47</v>
      </c>
      <c r="AR9" s="28">
        <v>48</v>
      </c>
      <c r="AS9" s="28"/>
      <c r="AT9" s="28">
        <v>50</v>
      </c>
      <c r="AU9" s="28">
        <v>51</v>
      </c>
      <c r="AV9" s="28"/>
      <c r="AW9" s="28"/>
      <c r="AX9" s="28"/>
      <c r="AY9" s="28">
        <v>55</v>
      </c>
      <c r="AZ9" s="28"/>
      <c r="BA9" s="28"/>
      <c r="BB9" s="28"/>
      <c r="BC9" s="28"/>
      <c r="BD9" s="28">
        <v>60</v>
      </c>
      <c r="BE9" s="28">
        <v>61</v>
      </c>
      <c r="BF9" s="28"/>
      <c r="BG9" s="28">
        <v>64</v>
      </c>
      <c r="BH9" s="28"/>
      <c r="BI9" s="28"/>
      <c r="BJ9" s="28"/>
      <c r="BK9" s="28"/>
      <c r="BL9" s="28">
        <v>69</v>
      </c>
      <c r="BM9" s="28"/>
      <c r="BN9" s="28"/>
      <c r="BO9" s="28"/>
      <c r="BP9" s="28"/>
      <c r="BQ9" s="28"/>
      <c r="BR9" s="28">
        <v>75</v>
      </c>
      <c r="BS9" s="28"/>
      <c r="BT9" s="28"/>
      <c r="BU9" s="28"/>
      <c r="BV9" s="28"/>
      <c r="BW9" s="28">
        <v>80</v>
      </c>
      <c r="BX9" s="28"/>
      <c r="BY9" s="28">
        <v>83</v>
      </c>
      <c r="BZ9" s="28"/>
      <c r="CA9" s="28"/>
      <c r="CB9" s="28"/>
      <c r="CC9" s="28"/>
      <c r="CD9" s="28"/>
      <c r="CE9" s="28"/>
      <c r="CF9" s="28"/>
      <c r="CG9" s="28"/>
      <c r="CH9" s="28"/>
      <c r="CI9" s="28"/>
      <c r="CJ9" s="28"/>
      <c r="CK9" s="28">
        <v>96</v>
      </c>
      <c r="CL9" s="28">
        <v>97</v>
      </c>
      <c r="CM9" s="28"/>
      <c r="CN9" s="28">
        <v>99</v>
      </c>
      <c r="CO9" s="28"/>
      <c r="CP9" s="28"/>
      <c r="CQ9" s="28"/>
      <c r="CR9" s="28"/>
      <c r="CS9" s="28"/>
      <c r="CT9" s="28"/>
      <c r="CU9" s="28"/>
      <c r="CV9" s="28"/>
      <c r="CW9" s="28"/>
      <c r="CX9" s="28"/>
      <c r="CY9" s="28"/>
      <c r="CZ9" s="28"/>
      <c r="DA9" s="28"/>
      <c r="DB9" s="28"/>
      <c r="DC9" s="28"/>
      <c r="DD9" s="28"/>
      <c r="DE9" s="28"/>
      <c r="DF9" s="28"/>
      <c r="DG9" s="28">
        <v>123</v>
      </c>
      <c r="DH9" s="28"/>
      <c r="DI9" s="28"/>
      <c r="DJ9" s="28"/>
      <c r="DK9" s="28"/>
      <c r="DL9" s="28"/>
      <c r="DM9" s="28"/>
      <c r="DN9" s="28"/>
      <c r="DO9" s="28"/>
      <c r="DP9" s="28"/>
      <c r="DQ9" s="28"/>
      <c r="DR9" s="28"/>
      <c r="DS9" s="28"/>
      <c r="DT9" s="28"/>
      <c r="DU9" s="28"/>
      <c r="DV9" s="28"/>
      <c r="DW9" s="28"/>
      <c r="DX9" s="28"/>
      <c r="DY9" s="28"/>
      <c r="DZ9" s="28"/>
      <c r="EA9" s="28"/>
      <c r="EB9" s="28"/>
      <c r="EC9" s="28"/>
      <c r="ED9" s="28">
        <v>176</v>
      </c>
      <c r="EE9" s="28"/>
      <c r="EF9" s="28"/>
      <c r="EG9" s="28"/>
      <c r="EH9" s="28"/>
      <c r="EI9" s="28">
        <v>188</v>
      </c>
      <c r="EJ9" s="28"/>
      <c r="EK9" s="28"/>
      <c r="EL9" s="28"/>
      <c r="EM9" s="28"/>
      <c r="EN9" s="28">
        <v>216</v>
      </c>
      <c r="EO9" s="28"/>
      <c r="EP9" s="28"/>
      <c r="EQ9" s="28"/>
      <c r="ER9" s="28"/>
      <c r="ES9" s="28">
        <v>75.1875</v>
      </c>
    </row>
    <row r="10" spans="1:149">
      <c r="A10" s="26">
        <v>5</v>
      </c>
      <c r="B10" s="28"/>
      <c r="C10" s="28"/>
      <c r="D10" s="28"/>
      <c r="E10" s="28"/>
      <c r="F10" s="28"/>
      <c r="G10" s="28"/>
      <c r="H10" s="28"/>
      <c r="I10" s="28"/>
      <c r="J10" s="28"/>
      <c r="K10" s="28"/>
      <c r="L10" s="28"/>
      <c r="M10" s="28"/>
      <c r="N10" s="28">
        <v>17</v>
      </c>
      <c r="O10" s="28"/>
      <c r="P10" s="28"/>
      <c r="Q10" s="28"/>
      <c r="R10" s="28">
        <v>21</v>
      </c>
      <c r="S10" s="28"/>
      <c r="T10" s="28"/>
      <c r="U10" s="28"/>
      <c r="V10" s="28">
        <v>26</v>
      </c>
      <c r="W10" s="28">
        <v>27</v>
      </c>
      <c r="X10" s="28"/>
      <c r="Y10" s="28"/>
      <c r="Z10" s="28"/>
      <c r="AA10" s="28"/>
      <c r="AB10" s="28"/>
      <c r="AC10" s="28"/>
      <c r="AD10" s="28"/>
      <c r="AE10" s="28">
        <v>36</v>
      </c>
      <c r="AF10" s="28"/>
      <c r="AG10" s="28"/>
      <c r="AH10" s="28">
        <v>39</v>
      </c>
      <c r="AI10" s="28">
        <v>40</v>
      </c>
      <c r="AJ10" s="28"/>
      <c r="AK10" s="28"/>
      <c r="AL10" s="28">
        <v>43</v>
      </c>
      <c r="AM10" s="28">
        <v>44</v>
      </c>
      <c r="AN10" s="28"/>
      <c r="AO10" s="28"/>
      <c r="AP10" s="28"/>
      <c r="AQ10" s="28"/>
      <c r="AR10" s="28"/>
      <c r="AS10" s="28"/>
      <c r="AT10" s="28">
        <v>51</v>
      </c>
      <c r="AU10" s="28">
        <v>52</v>
      </c>
      <c r="AV10" s="28">
        <v>53</v>
      </c>
      <c r="AW10" s="28">
        <v>54</v>
      </c>
      <c r="AX10" s="28">
        <v>55</v>
      </c>
      <c r="AY10" s="28"/>
      <c r="AZ10" s="28"/>
      <c r="BA10" s="28"/>
      <c r="BB10" s="28"/>
      <c r="BC10" s="28"/>
      <c r="BD10" s="28"/>
      <c r="BE10" s="28">
        <v>62</v>
      </c>
      <c r="BF10" s="28"/>
      <c r="BG10" s="28"/>
      <c r="BH10" s="28"/>
      <c r="BI10" s="28"/>
      <c r="BJ10" s="28"/>
      <c r="BK10" s="28">
        <v>69</v>
      </c>
      <c r="BL10" s="28"/>
      <c r="BM10" s="28"/>
      <c r="BN10" s="28"/>
      <c r="BO10" s="28"/>
      <c r="BP10" s="28">
        <v>74</v>
      </c>
      <c r="BQ10" s="28"/>
      <c r="BR10" s="28"/>
      <c r="BS10" s="28"/>
      <c r="BT10" s="28">
        <v>78</v>
      </c>
      <c r="BU10" s="28"/>
      <c r="BV10" s="28"/>
      <c r="BW10" s="28"/>
      <c r="BX10" s="28"/>
      <c r="BY10" s="28"/>
      <c r="BZ10" s="28"/>
      <c r="CA10" s="28"/>
      <c r="CB10" s="28"/>
      <c r="CC10" s="28">
        <v>89</v>
      </c>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v>128</v>
      </c>
      <c r="DK10" s="28"/>
      <c r="DL10" s="28"/>
      <c r="DM10" s="28"/>
      <c r="DN10" s="28"/>
      <c r="DO10" s="28"/>
      <c r="DP10" s="28"/>
      <c r="DQ10" s="28"/>
      <c r="DR10" s="28"/>
      <c r="DS10" s="28"/>
      <c r="DT10" s="28"/>
      <c r="DU10" s="28"/>
      <c r="DV10" s="28"/>
      <c r="DW10" s="28"/>
      <c r="DX10" s="28"/>
      <c r="DY10" s="28"/>
      <c r="DZ10" s="28"/>
      <c r="EA10" s="28"/>
      <c r="EB10" s="28"/>
      <c r="EC10" s="28">
        <v>175</v>
      </c>
      <c r="ED10" s="28"/>
      <c r="EE10" s="28">
        <v>178</v>
      </c>
      <c r="EF10" s="28"/>
      <c r="EG10" s="28"/>
      <c r="EH10" s="28"/>
      <c r="EI10" s="28"/>
      <c r="EJ10" s="28"/>
      <c r="EK10" s="28"/>
      <c r="EL10" s="28"/>
      <c r="EM10" s="28"/>
      <c r="EN10" s="28"/>
      <c r="EO10" s="28"/>
      <c r="EP10" s="28"/>
      <c r="EQ10" s="28"/>
      <c r="ER10" s="28"/>
      <c r="ES10" s="28">
        <v>68.956521739130437</v>
      </c>
    </row>
    <row r="11" spans="1:149">
      <c r="A11" s="26">
        <v>6</v>
      </c>
      <c r="B11" s="28"/>
      <c r="C11" s="28"/>
      <c r="D11" s="28"/>
      <c r="E11" s="28"/>
      <c r="F11" s="28"/>
      <c r="G11" s="28"/>
      <c r="H11" s="28"/>
      <c r="I11" s="28"/>
      <c r="J11" s="28"/>
      <c r="K11" s="28"/>
      <c r="L11" s="28"/>
      <c r="M11" s="28"/>
      <c r="N11" s="28"/>
      <c r="O11" s="28"/>
      <c r="P11" s="28"/>
      <c r="Q11" s="28"/>
      <c r="R11" s="28"/>
      <c r="S11" s="28"/>
      <c r="T11" s="28">
        <v>25</v>
      </c>
      <c r="U11" s="28"/>
      <c r="V11" s="28"/>
      <c r="W11" s="28"/>
      <c r="X11" s="28"/>
      <c r="Y11" s="28"/>
      <c r="Z11" s="28"/>
      <c r="AA11" s="28"/>
      <c r="AB11" s="28"/>
      <c r="AC11" s="28"/>
      <c r="AD11" s="28"/>
      <c r="AE11" s="28"/>
      <c r="AF11" s="28"/>
      <c r="AG11" s="28"/>
      <c r="AH11" s="28"/>
      <c r="AI11" s="28"/>
      <c r="AJ11" s="28"/>
      <c r="AK11" s="28"/>
      <c r="AL11" s="28"/>
      <c r="AM11" s="28">
        <v>45</v>
      </c>
      <c r="AN11" s="28"/>
      <c r="AO11" s="28"/>
      <c r="AP11" s="28">
        <v>48</v>
      </c>
      <c r="AQ11" s="28"/>
      <c r="AR11" s="28"/>
      <c r="AS11" s="28">
        <v>51</v>
      </c>
      <c r="AT11" s="28"/>
      <c r="AU11" s="28"/>
      <c r="AV11" s="28"/>
      <c r="AW11" s="28">
        <v>55</v>
      </c>
      <c r="AX11" s="28"/>
      <c r="AY11" s="28"/>
      <c r="AZ11" s="28">
        <v>58</v>
      </c>
      <c r="BA11" s="28"/>
      <c r="BB11" s="28"/>
      <c r="BC11" s="28"/>
      <c r="BD11" s="28"/>
      <c r="BE11" s="28"/>
      <c r="BF11" s="28"/>
      <c r="BG11" s="28"/>
      <c r="BH11" s="28"/>
      <c r="BI11" s="28">
        <v>68</v>
      </c>
      <c r="BJ11" s="28"/>
      <c r="BK11" s="28"/>
      <c r="BL11" s="28"/>
      <c r="BM11" s="28"/>
      <c r="BN11" s="28"/>
      <c r="BO11" s="28"/>
      <c r="BP11" s="28"/>
      <c r="BQ11" s="28"/>
      <c r="BR11" s="28">
        <v>77</v>
      </c>
      <c r="BS11" s="28"/>
      <c r="BT11" s="28"/>
      <c r="BU11" s="28"/>
      <c r="BV11" s="28"/>
      <c r="BW11" s="28"/>
      <c r="BX11" s="28">
        <v>84</v>
      </c>
      <c r="BY11" s="28"/>
      <c r="BZ11" s="28"/>
      <c r="CA11" s="28">
        <v>88</v>
      </c>
      <c r="CB11" s="28"/>
      <c r="CC11" s="28"/>
      <c r="CD11" s="28"/>
      <c r="CE11" s="28"/>
      <c r="CF11" s="28"/>
      <c r="CG11" s="28"/>
      <c r="CH11" s="28">
        <v>95</v>
      </c>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v>133</v>
      </c>
      <c r="DN11" s="28"/>
      <c r="DO11" s="28"/>
      <c r="DP11" s="28"/>
      <c r="DQ11" s="28"/>
      <c r="DR11" s="28"/>
      <c r="DS11" s="28"/>
      <c r="DT11" s="28"/>
      <c r="DU11" s="28"/>
      <c r="DV11" s="28"/>
      <c r="DW11" s="28"/>
      <c r="DX11" s="28">
        <v>161</v>
      </c>
      <c r="DY11" s="28"/>
      <c r="DZ11" s="28">
        <v>165</v>
      </c>
      <c r="EA11" s="28"/>
      <c r="EB11" s="28"/>
      <c r="EC11" s="28"/>
      <c r="ED11" s="28"/>
      <c r="EE11" s="28"/>
      <c r="EF11" s="28"/>
      <c r="EG11" s="28"/>
      <c r="EH11" s="28"/>
      <c r="EI11" s="28"/>
      <c r="EJ11" s="28"/>
      <c r="EK11" s="28"/>
      <c r="EL11" s="28"/>
      <c r="EM11" s="28"/>
      <c r="EN11" s="28"/>
      <c r="EO11" s="28"/>
      <c r="EP11" s="28"/>
      <c r="EQ11" s="28"/>
      <c r="ER11" s="28"/>
      <c r="ES11" s="28">
        <v>80.266666666666666</v>
      </c>
    </row>
    <row r="12" spans="1:149">
      <c r="A12" s="26">
        <v>7</v>
      </c>
      <c r="B12" s="28"/>
      <c r="C12" s="28"/>
      <c r="D12" s="28"/>
      <c r="E12" s="28"/>
      <c r="F12" s="28"/>
      <c r="G12" s="28"/>
      <c r="H12" s="28"/>
      <c r="I12" s="28"/>
      <c r="J12" s="28"/>
      <c r="K12" s="28"/>
      <c r="L12" s="28"/>
      <c r="M12" s="28"/>
      <c r="N12" s="28"/>
      <c r="O12" s="28"/>
      <c r="P12" s="28"/>
      <c r="Q12" s="28"/>
      <c r="R12" s="28"/>
      <c r="S12" s="28"/>
      <c r="T12" s="28"/>
      <c r="U12" s="28"/>
      <c r="V12" s="28"/>
      <c r="W12" s="28">
        <v>29</v>
      </c>
      <c r="X12" s="28"/>
      <c r="Y12" s="28"/>
      <c r="Z12" s="28"/>
      <c r="AA12" s="28"/>
      <c r="AB12" s="28"/>
      <c r="AC12" s="28"/>
      <c r="AD12" s="28"/>
      <c r="AE12" s="28"/>
      <c r="AF12" s="28"/>
      <c r="AG12" s="28"/>
      <c r="AH12" s="28"/>
      <c r="AI12" s="28"/>
      <c r="AJ12" s="28"/>
      <c r="AK12" s="28"/>
      <c r="AL12" s="28">
        <v>45</v>
      </c>
      <c r="AM12" s="28"/>
      <c r="AN12" s="28"/>
      <c r="AO12" s="28"/>
      <c r="AP12" s="28"/>
      <c r="AQ12" s="28"/>
      <c r="AR12" s="28"/>
      <c r="AS12" s="28">
        <v>52</v>
      </c>
      <c r="AT12" s="28"/>
      <c r="AU12" s="28"/>
      <c r="AV12" s="28"/>
      <c r="AW12" s="28"/>
      <c r="AX12" s="28"/>
      <c r="AY12" s="28"/>
      <c r="AZ12" s="28">
        <v>59</v>
      </c>
      <c r="BA12" s="28"/>
      <c r="BB12" s="28"/>
      <c r="BC12" s="28"/>
      <c r="BD12" s="28"/>
      <c r="BE12" s="28">
        <v>64</v>
      </c>
      <c r="BF12" s="28">
        <v>66</v>
      </c>
      <c r="BG12" s="28"/>
      <c r="BH12" s="28"/>
      <c r="BI12" s="28"/>
      <c r="BJ12" s="28"/>
      <c r="BK12" s="28">
        <v>71</v>
      </c>
      <c r="BL12" s="28"/>
      <c r="BM12" s="28"/>
      <c r="BN12" s="28"/>
      <c r="BO12" s="28"/>
      <c r="BP12" s="28"/>
      <c r="BQ12" s="28"/>
      <c r="BR12" s="28"/>
      <c r="BS12" s="28">
        <v>79</v>
      </c>
      <c r="BT12" s="28"/>
      <c r="BU12" s="28"/>
      <c r="BV12" s="28"/>
      <c r="BW12" s="28"/>
      <c r="BX12" s="28"/>
      <c r="BY12" s="28"/>
      <c r="BZ12" s="28"/>
      <c r="CA12" s="28"/>
      <c r="CB12" s="28"/>
      <c r="CC12" s="28"/>
      <c r="CD12" s="28"/>
      <c r="CE12" s="28"/>
      <c r="CF12" s="28"/>
      <c r="CG12" s="28"/>
      <c r="CH12" s="28"/>
      <c r="CI12" s="28"/>
      <c r="CJ12" s="28"/>
      <c r="CK12" s="28"/>
      <c r="CL12" s="28"/>
      <c r="CM12" s="28">
        <v>101</v>
      </c>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v>135</v>
      </c>
      <c r="DO12" s="28"/>
      <c r="DP12" s="28"/>
      <c r="DQ12" s="28"/>
      <c r="DR12" s="28"/>
      <c r="DS12" s="28"/>
      <c r="DT12" s="28"/>
      <c r="DU12" s="28"/>
      <c r="DV12" s="28"/>
      <c r="DW12" s="28"/>
      <c r="DX12" s="28"/>
      <c r="DY12" s="28"/>
      <c r="DZ12" s="28"/>
      <c r="EA12" s="28"/>
      <c r="EB12" s="28"/>
      <c r="EC12" s="28"/>
      <c r="ED12" s="28"/>
      <c r="EE12" s="28"/>
      <c r="EF12" s="28">
        <v>182</v>
      </c>
      <c r="EG12" s="28"/>
      <c r="EH12" s="28">
        <v>190</v>
      </c>
      <c r="EI12" s="28"/>
      <c r="EJ12" s="28"/>
      <c r="EK12" s="28"/>
      <c r="EL12" s="28"/>
      <c r="EM12" s="28"/>
      <c r="EN12" s="28"/>
      <c r="EO12" s="28"/>
      <c r="EP12" s="28">
        <v>230</v>
      </c>
      <c r="EQ12" s="28">
        <v>243</v>
      </c>
      <c r="ER12" s="28"/>
      <c r="ES12" s="28">
        <v>110.42857142857143</v>
      </c>
    </row>
    <row r="13" spans="1:149">
      <c r="A13" s="26">
        <v>8</v>
      </c>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v>54</v>
      </c>
      <c r="AU13" s="28"/>
      <c r="AV13" s="28"/>
      <c r="AW13" s="28"/>
      <c r="AX13" s="28"/>
      <c r="AY13" s="28">
        <v>59</v>
      </c>
      <c r="AZ13" s="28">
        <v>60</v>
      </c>
      <c r="BA13" s="28"/>
      <c r="BB13" s="28"/>
      <c r="BC13" s="28"/>
      <c r="BD13" s="28"/>
      <c r="BE13" s="28">
        <v>65</v>
      </c>
      <c r="BF13" s="28"/>
      <c r="BG13" s="28"/>
      <c r="BH13" s="28"/>
      <c r="BI13" s="28"/>
      <c r="BJ13" s="28">
        <v>71</v>
      </c>
      <c r="BK13" s="28"/>
      <c r="BL13" s="28"/>
      <c r="BM13" s="28"/>
      <c r="BN13" s="28"/>
      <c r="BO13" s="28"/>
      <c r="BP13" s="28"/>
      <c r="BQ13" s="28"/>
      <c r="BR13" s="28"/>
      <c r="BS13" s="28"/>
      <c r="BT13" s="28"/>
      <c r="BU13" s="28"/>
      <c r="BV13" s="28"/>
      <c r="BW13" s="28"/>
      <c r="BX13" s="28">
        <v>86</v>
      </c>
      <c r="BY13" s="28"/>
      <c r="BZ13" s="28"/>
      <c r="CA13" s="28"/>
      <c r="CB13" s="28"/>
      <c r="CC13" s="28"/>
      <c r="CD13" s="28"/>
      <c r="CE13" s="28"/>
      <c r="CF13" s="28"/>
      <c r="CG13" s="28"/>
      <c r="CH13" s="28"/>
      <c r="CI13" s="28"/>
      <c r="CJ13" s="28">
        <v>99</v>
      </c>
      <c r="CK13" s="28"/>
      <c r="CL13" s="28"/>
      <c r="CM13" s="28"/>
      <c r="CN13" s="28">
        <v>103</v>
      </c>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v>140</v>
      </c>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v>81.888888888888886</v>
      </c>
    </row>
    <row r="14" spans="1:149">
      <c r="A14" s="26">
        <v>9</v>
      </c>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v>51</v>
      </c>
      <c r="AQ14" s="28"/>
      <c r="AR14" s="28"/>
      <c r="AS14" s="28"/>
      <c r="AT14" s="28">
        <v>55</v>
      </c>
      <c r="AU14" s="28"/>
      <c r="AV14" s="28"/>
      <c r="AW14" s="28"/>
      <c r="AX14" s="28">
        <v>59</v>
      </c>
      <c r="AY14" s="28"/>
      <c r="AZ14" s="28"/>
      <c r="BA14" s="28"/>
      <c r="BB14" s="28"/>
      <c r="BC14" s="28">
        <v>64</v>
      </c>
      <c r="BD14" s="28">
        <v>65</v>
      </c>
      <c r="BE14" s="28"/>
      <c r="BF14" s="28">
        <v>68</v>
      </c>
      <c r="BG14" s="28"/>
      <c r="BH14" s="28"/>
      <c r="BI14" s="28"/>
      <c r="BJ14" s="28"/>
      <c r="BK14" s="28"/>
      <c r="BL14" s="28"/>
      <c r="BM14" s="28"/>
      <c r="BN14" s="28"/>
      <c r="BO14" s="28"/>
      <c r="BP14" s="28"/>
      <c r="BQ14" s="28"/>
      <c r="BR14" s="28"/>
      <c r="BS14" s="28"/>
      <c r="BT14" s="28">
        <v>82</v>
      </c>
      <c r="BU14" s="28"/>
      <c r="BV14" s="28"/>
      <c r="BW14" s="28"/>
      <c r="BX14" s="28"/>
      <c r="BY14" s="28"/>
      <c r="BZ14" s="28">
        <v>90</v>
      </c>
      <c r="CA14" s="28">
        <v>91</v>
      </c>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v>166</v>
      </c>
      <c r="DZ14" s="28"/>
      <c r="EA14" s="28">
        <v>174</v>
      </c>
      <c r="EB14" s="28"/>
      <c r="EC14" s="28"/>
      <c r="ED14" s="28"/>
      <c r="EE14" s="28"/>
      <c r="EF14" s="28"/>
      <c r="EG14" s="28"/>
      <c r="EH14" s="28"/>
      <c r="EI14" s="28"/>
      <c r="EJ14" s="28"/>
      <c r="EK14" s="28"/>
      <c r="EL14" s="28"/>
      <c r="EM14" s="28">
        <v>216</v>
      </c>
      <c r="EN14" s="28"/>
      <c r="EO14" s="28"/>
      <c r="EP14" s="28"/>
      <c r="EQ14" s="28"/>
      <c r="ER14" s="28"/>
      <c r="ES14" s="28">
        <v>98.416666666666671</v>
      </c>
    </row>
    <row r="15" spans="1:149">
      <c r="A15" s="26">
        <v>10</v>
      </c>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v>52</v>
      </c>
      <c r="AQ15" s="28"/>
      <c r="AR15" s="28"/>
      <c r="AS15" s="28"/>
      <c r="AT15" s="28"/>
      <c r="AU15" s="28"/>
      <c r="AV15" s="28"/>
      <c r="AW15" s="28"/>
      <c r="AX15" s="28"/>
      <c r="AY15" s="28"/>
      <c r="AZ15" s="28"/>
      <c r="BA15" s="28"/>
      <c r="BB15" s="28">
        <v>64</v>
      </c>
      <c r="BC15" s="28"/>
      <c r="BD15" s="28"/>
      <c r="BE15" s="28"/>
      <c r="BF15" s="28"/>
      <c r="BG15" s="28"/>
      <c r="BH15" s="28"/>
      <c r="BI15" s="28">
        <v>72</v>
      </c>
      <c r="BJ15" s="28"/>
      <c r="BK15" s="28"/>
      <c r="BL15" s="28"/>
      <c r="BM15" s="28">
        <v>76</v>
      </c>
      <c r="BN15" s="28"/>
      <c r="BO15" s="28"/>
      <c r="BP15" s="28"/>
      <c r="BQ15" s="28">
        <v>80</v>
      </c>
      <c r="BR15" s="28"/>
      <c r="BS15" s="28"/>
      <c r="BT15" s="28"/>
      <c r="BU15" s="28"/>
      <c r="BV15" s="28"/>
      <c r="BW15" s="28"/>
      <c r="BX15" s="28"/>
      <c r="BY15" s="28"/>
      <c r="BZ15" s="28"/>
      <c r="CA15" s="28"/>
      <c r="CB15" s="28"/>
      <c r="CC15" s="28"/>
      <c r="CD15" s="28"/>
      <c r="CE15" s="28"/>
      <c r="CF15" s="28">
        <v>97</v>
      </c>
      <c r="CG15" s="28"/>
      <c r="CH15" s="28">
        <v>99</v>
      </c>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v>205</v>
      </c>
      <c r="EL15" s="28"/>
      <c r="EM15" s="28"/>
      <c r="EN15" s="28"/>
      <c r="EO15" s="28"/>
      <c r="EP15" s="28"/>
      <c r="EQ15" s="28"/>
      <c r="ER15" s="28"/>
      <c r="ES15" s="28">
        <v>93.125</v>
      </c>
    </row>
    <row r="16" spans="1:149">
      <c r="A16" s="26">
        <v>11</v>
      </c>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v>47</v>
      </c>
      <c r="AK16" s="28"/>
      <c r="AL16" s="28"/>
      <c r="AM16" s="28"/>
      <c r="AN16" s="28"/>
      <c r="AO16" s="28"/>
      <c r="AP16" s="28"/>
      <c r="AQ16" s="28"/>
      <c r="AR16" s="28"/>
      <c r="AS16" s="28"/>
      <c r="AT16" s="28"/>
      <c r="AU16" s="28"/>
      <c r="AV16" s="28"/>
      <c r="AW16" s="28">
        <v>60</v>
      </c>
      <c r="AX16" s="28">
        <v>61</v>
      </c>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v>56</v>
      </c>
    </row>
    <row r="17" spans="1:149">
      <c r="A17" s="26">
        <v>12</v>
      </c>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v>47</v>
      </c>
      <c r="AJ17" s="28"/>
      <c r="AK17" s="28"/>
      <c r="AL17" s="28"/>
      <c r="AM17" s="28"/>
      <c r="AN17" s="28"/>
      <c r="AO17" s="28"/>
      <c r="AP17" s="28"/>
      <c r="AQ17" s="28"/>
      <c r="AR17" s="28"/>
      <c r="AS17" s="28"/>
      <c r="AT17" s="28"/>
      <c r="AU17" s="28"/>
      <c r="AV17" s="28"/>
      <c r="AW17" s="28"/>
      <c r="AX17" s="28"/>
      <c r="AY17" s="28"/>
      <c r="AZ17" s="28">
        <v>64</v>
      </c>
      <c r="BA17" s="28"/>
      <c r="BB17" s="28"/>
      <c r="BC17" s="28"/>
      <c r="BD17" s="28"/>
      <c r="BE17" s="28"/>
      <c r="BF17" s="28"/>
      <c r="BG17" s="28"/>
      <c r="BH17" s="28"/>
      <c r="BI17" s="28">
        <v>74</v>
      </c>
      <c r="BJ17" s="28"/>
      <c r="BK17" s="28"/>
      <c r="BL17" s="28"/>
      <c r="BM17" s="28">
        <v>78</v>
      </c>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v>65.75</v>
      </c>
    </row>
    <row r="18" spans="1:149">
      <c r="A18" s="26">
        <v>13</v>
      </c>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v>78</v>
      </c>
      <c r="BM18" s="28"/>
      <c r="BN18" s="28"/>
      <c r="BO18" s="28"/>
      <c r="BP18" s="28"/>
      <c r="BQ18" s="28"/>
      <c r="BR18" s="28">
        <v>84</v>
      </c>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v>82</v>
      </c>
    </row>
    <row r="19" spans="1:149">
      <c r="A19" s="26">
        <v>14</v>
      </c>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v>78</v>
      </c>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v>109</v>
      </c>
      <c r="CO19" s="28"/>
      <c r="CP19" s="28"/>
      <c r="CQ19" s="28"/>
      <c r="CR19" s="28"/>
      <c r="CS19" s="28"/>
      <c r="CT19" s="28"/>
      <c r="CU19" s="28"/>
      <c r="CV19" s="28"/>
      <c r="CW19" s="28"/>
      <c r="CX19" s="28"/>
      <c r="CY19" s="28"/>
      <c r="CZ19" s="28"/>
      <c r="DA19" s="28"/>
      <c r="DB19" s="28">
        <v>125</v>
      </c>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v>104</v>
      </c>
    </row>
    <row r="20" spans="1:149">
      <c r="A20" s="26">
        <v>15</v>
      </c>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v>47</v>
      </c>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v>89</v>
      </c>
      <c r="BV20" s="28"/>
      <c r="BW20" s="28">
        <v>91</v>
      </c>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v>75.666666666666671</v>
      </c>
    </row>
    <row r="21" spans="1:149">
      <c r="A21" s="26">
        <v>16</v>
      </c>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v>114</v>
      </c>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v>114</v>
      </c>
    </row>
    <row r="22" spans="1:149">
      <c r="A22" s="26">
        <v>17</v>
      </c>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v>84</v>
      </c>
      <c r="BO22" s="28"/>
      <c r="BP22" s="28"/>
      <c r="BQ22" s="28"/>
      <c r="BR22" s="28"/>
      <c r="BS22" s="28"/>
      <c r="BT22" s="28"/>
      <c r="BU22" s="28"/>
      <c r="BV22" s="28"/>
      <c r="BW22" s="28"/>
      <c r="BX22" s="28">
        <v>95</v>
      </c>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v>89.5</v>
      </c>
    </row>
    <row r="23" spans="1:149">
      <c r="A23" s="26">
        <v>18</v>
      </c>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v>122</v>
      </c>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v>211</v>
      </c>
      <c r="EK23" s="28"/>
      <c r="EL23" s="28"/>
      <c r="EM23" s="28"/>
      <c r="EN23" s="28"/>
      <c r="EO23" s="28"/>
      <c r="EP23" s="28"/>
      <c r="EQ23" s="28"/>
      <c r="ER23" s="28"/>
      <c r="ES23" s="28">
        <v>166.5</v>
      </c>
    </row>
    <row r="24" spans="1:149">
      <c r="A24" s="26">
        <v>19</v>
      </c>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v>105</v>
      </c>
      <c r="CF24" s="28"/>
      <c r="CG24" s="28">
        <v>107</v>
      </c>
      <c r="CH24" s="28"/>
      <c r="CI24" s="28"/>
      <c r="CJ24" s="28"/>
      <c r="CK24" s="28"/>
      <c r="CL24" s="28"/>
      <c r="CM24" s="28"/>
      <c r="CN24" s="28"/>
      <c r="CO24" s="28"/>
      <c r="CP24" s="28"/>
      <c r="CQ24" s="28"/>
      <c r="CR24" s="28"/>
      <c r="CS24" s="28"/>
      <c r="CT24" s="28"/>
      <c r="CU24" s="28"/>
      <c r="CV24" s="28">
        <v>123</v>
      </c>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v>111.66666666666667</v>
      </c>
    </row>
    <row r="25" spans="1:149">
      <c r="A25" s="26">
        <v>21</v>
      </c>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v>110</v>
      </c>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v>110</v>
      </c>
    </row>
    <row r="26" spans="1:149">
      <c r="A26" s="26">
        <v>22</v>
      </c>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v>120</v>
      </c>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v>120</v>
      </c>
    </row>
    <row r="27" spans="1:149">
      <c r="A27" s="26">
        <v>24</v>
      </c>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v>121</v>
      </c>
      <c r="CQ27" s="28"/>
      <c r="CR27" s="28"/>
      <c r="CS27" s="28"/>
      <c r="CT27" s="28"/>
      <c r="CU27" s="28"/>
      <c r="CV27" s="28"/>
      <c r="CW27" s="28"/>
      <c r="CX27" s="28"/>
      <c r="CY27" s="28"/>
      <c r="CZ27" s="28"/>
      <c r="DA27" s="28"/>
      <c r="DB27" s="28"/>
      <c r="DC27" s="28"/>
      <c r="DD27" s="28">
        <v>137</v>
      </c>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v>129</v>
      </c>
    </row>
    <row r="28" spans="1:149">
      <c r="A28" s="26">
        <v>26</v>
      </c>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v>112</v>
      </c>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v>112</v>
      </c>
    </row>
    <row r="29" spans="1:149">
      <c r="A29" s="26">
        <v>27</v>
      </c>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v>120</v>
      </c>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v>120</v>
      </c>
    </row>
    <row r="30" spans="1:149">
      <c r="A30" s="26">
        <v>28</v>
      </c>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v>117</v>
      </c>
      <c r="CI30" s="28"/>
      <c r="CJ30" s="28"/>
      <c r="CK30" s="28"/>
      <c r="CL30" s="28"/>
      <c r="CM30" s="28"/>
      <c r="CN30" s="28"/>
      <c r="CO30" s="28"/>
      <c r="CP30" s="28"/>
      <c r="CQ30" s="28"/>
      <c r="CR30" s="28"/>
      <c r="CS30" s="28"/>
      <c r="CT30" s="28"/>
      <c r="CU30" s="28"/>
      <c r="CV30" s="28"/>
      <c r="CW30" s="28"/>
      <c r="CX30" s="28">
        <v>134</v>
      </c>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v>125.5</v>
      </c>
    </row>
    <row r="31" spans="1:149">
      <c r="A31" s="26">
        <v>30</v>
      </c>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v>114</v>
      </c>
      <c r="CD31" s="28"/>
      <c r="CE31" s="28"/>
      <c r="CF31" s="28"/>
      <c r="CG31" s="28"/>
      <c r="CH31" s="28"/>
      <c r="CI31" s="28">
        <v>120</v>
      </c>
      <c r="CJ31" s="28"/>
      <c r="CK31" s="28"/>
      <c r="CL31" s="28"/>
      <c r="CM31" s="28"/>
      <c r="CN31" s="28">
        <v>125</v>
      </c>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v>119.66666666666667</v>
      </c>
    </row>
    <row r="32" spans="1:149">
      <c r="A32" s="26">
        <v>32</v>
      </c>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v>135</v>
      </c>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v>135</v>
      </c>
    </row>
    <row r="33" spans="1:149">
      <c r="A33" s="26">
        <v>40</v>
      </c>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v>162</v>
      </c>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v>162</v>
      </c>
    </row>
    <row r="34" spans="1:149">
      <c r="A34" s="26">
        <v>42</v>
      </c>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v>145</v>
      </c>
      <c r="CV34" s="28"/>
      <c r="CW34" s="28"/>
      <c r="CX34" s="28"/>
      <c r="CY34" s="28"/>
      <c r="CZ34" s="28"/>
      <c r="DA34" s="28"/>
      <c r="DB34" s="28"/>
      <c r="DC34" s="28"/>
      <c r="DD34" s="28"/>
      <c r="DE34" s="28"/>
      <c r="DF34" s="28">
        <v>157</v>
      </c>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v>151</v>
      </c>
    </row>
    <row r="35" spans="1:149">
      <c r="A35" s="26">
        <v>47</v>
      </c>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v>161</v>
      </c>
      <c r="DF35" s="28"/>
      <c r="DG35" s="28"/>
      <c r="DH35" s="28"/>
      <c r="DI35" s="28"/>
      <c r="DJ35" s="28"/>
      <c r="DK35" s="28"/>
      <c r="DL35" s="28"/>
      <c r="DM35" s="28">
        <v>174</v>
      </c>
      <c r="DN35" s="28"/>
      <c r="DO35" s="28"/>
      <c r="DP35" s="28"/>
      <c r="DQ35" s="28">
        <v>182</v>
      </c>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v>172.33333333333334</v>
      </c>
    </row>
    <row r="36" spans="1:149">
      <c r="A36" s="26">
        <v>48</v>
      </c>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v>174</v>
      </c>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v>174</v>
      </c>
    </row>
    <row r="37" spans="1:149">
      <c r="A37" s="26">
        <v>51</v>
      </c>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v>161</v>
      </c>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v>161</v>
      </c>
    </row>
    <row r="38" spans="1:149">
      <c r="A38" s="26">
        <v>52</v>
      </c>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v>182</v>
      </c>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v>182</v>
      </c>
    </row>
    <row r="39" spans="1:149">
      <c r="A39" s="26">
        <v>58</v>
      </c>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v>152</v>
      </c>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v>152</v>
      </c>
    </row>
    <row r="40" spans="1:149">
      <c r="A40" s="26">
        <v>62</v>
      </c>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v>154</v>
      </c>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v>154</v>
      </c>
    </row>
    <row r="41" spans="1:149">
      <c r="A41" s="26" t="s">
        <v>34</v>
      </c>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row>
    <row r="42" spans="1:149">
      <c r="A42" s="26" t="s">
        <v>35</v>
      </c>
      <c r="B42" s="28">
        <v>4</v>
      </c>
      <c r="C42" s="28">
        <v>1.2352941176470589</v>
      </c>
      <c r="D42" s="28">
        <v>2.125</v>
      </c>
      <c r="E42" s="28">
        <v>3.1538461538461537</v>
      </c>
      <c r="F42" s="28">
        <v>4.2857142857142856</v>
      </c>
      <c r="G42" s="28">
        <v>6.666666666666667</v>
      </c>
      <c r="H42" s="28">
        <v>7.5</v>
      </c>
      <c r="I42" s="28">
        <v>7.5714285714285712</v>
      </c>
      <c r="J42" s="28">
        <v>9.4</v>
      </c>
      <c r="K42" s="28">
        <v>10.5</v>
      </c>
      <c r="L42" s="28">
        <v>11.6</v>
      </c>
      <c r="M42" s="28">
        <v>12</v>
      </c>
      <c r="N42" s="28">
        <v>15.5</v>
      </c>
      <c r="O42" s="28">
        <v>15</v>
      </c>
      <c r="P42" s="28">
        <v>15</v>
      </c>
      <c r="Q42" s="28">
        <v>16</v>
      </c>
      <c r="R42" s="28">
        <v>18.5</v>
      </c>
      <c r="S42" s="28">
        <v>18.25</v>
      </c>
      <c r="T42" s="28">
        <v>22</v>
      </c>
      <c r="U42" s="28">
        <v>20.333333333333332</v>
      </c>
      <c r="V42" s="28">
        <v>24.5</v>
      </c>
      <c r="W42" s="28">
        <v>25</v>
      </c>
      <c r="X42" s="28">
        <v>24</v>
      </c>
      <c r="Y42" s="28">
        <v>27</v>
      </c>
      <c r="Z42" s="28">
        <v>27.6</v>
      </c>
      <c r="AA42" s="28">
        <v>30</v>
      </c>
      <c r="AB42" s="28">
        <v>31</v>
      </c>
      <c r="AC42" s="28">
        <v>30.333333333333332</v>
      </c>
      <c r="AD42" s="28">
        <v>32.333333333333336</v>
      </c>
      <c r="AE42" s="28">
        <v>34</v>
      </c>
      <c r="AF42" s="28">
        <v>47</v>
      </c>
      <c r="AG42" s="28">
        <v>33.5</v>
      </c>
      <c r="AH42" s="28">
        <v>36.375</v>
      </c>
      <c r="AI42" s="28">
        <v>41</v>
      </c>
      <c r="AJ42" s="28">
        <v>43</v>
      </c>
      <c r="AK42" s="28">
        <v>37.666666666666664</v>
      </c>
      <c r="AL42" s="28">
        <v>44</v>
      </c>
      <c r="AM42" s="28">
        <v>41.285714285714285</v>
      </c>
      <c r="AN42" s="28">
        <v>42.5</v>
      </c>
      <c r="AO42" s="28">
        <v>43.333333333333336</v>
      </c>
      <c r="AP42" s="28">
        <v>48</v>
      </c>
      <c r="AQ42" s="28">
        <v>45</v>
      </c>
      <c r="AR42" s="28">
        <v>46.5</v>
      </c>
      <c r="AS42" s="28">
        <v>50</v>
      </c>
      <c r="AT42" s="28">
        <v>50.285714285714285</v>
      </c>
      <c r="AU42" s="28">
        <v>50.25</v>
      </c>
      <c r="AV42" s="28">
        <v>50.666666666666664</v>
      </c>
      <c r="AW42" s="28">
        <v>53.666666666666664</v>
      </c>
      <c r="AX42" s="28">
        <v>55.4</v>
      </c>
      <c r="AY42" s="28">
        <v>57</v>
      </c>
      <c r="AZ42" s="28">
        <v>57.833333333333336</v>
      </c>
      <c r="BA42" s="28">
        <v>55.4</v>
      </c>
      <c r="BB42" s="28">
        <v>64</v>
      </c>
      <c r="BC42" s="28">
        <v>64</v>
      </c>
      <c r="BD42" s="28">
        <v>61</v>
      </c>
      <c r="BE42" s="28">
        <v>62</v>
      </c>
      <c r="BF42" s="28">
        <v>64.25</v>
      </c>
      <c r="BG42" s="28">
        <v>64</v>
      </c>
      <c r="BH42" s="28">
        <v>63.5</v>
      </c>
      <c r="BI42" s="28">
        <v>69.25</v>
      </c>
      <c r="BJ42" s="28">
        <v>68</v>
      </c>
      <c r="BK42" s="28">
        <v>70.5</v>
      </c>
      <c r="BL42" s="28">
        <v>73.5</v>
      </c>
      <c r="BM42" s="28">
        <v>77</v>
      </c>
      <c r="BN42" s="28">
        <v>74</v>
      </c>
      <c r="BO42" s="28">
        <v>69</v>
      </c>
      <c r="BP42" s="28">
        <v>72.5</v>
      </c>
      <c r="BQ42" s="28">
        <v>76</v>
      </c>
      <c r="BR42" s="28">
        <v>78.400000000000006</v>
      </c>
      <c r="BS42" s="28">
        <v>79</v>
      </c>
      <c r="BT42" s="28">
        <v>78</v>
      </c>
      <c r="BU42" s="28">
        <v>82</v>
      </c>
      <c r="BV42" s="28">
        <v>78</v>
      </c>
      <c r="BW42" s="28">
        <v>85.5</v>
      </c>
      <c r="BX42" s="28">
        <v>85.75</v>
      </c>
      <c r="BY42" s="28">
        <v>83</v>
      </c>
      <c r="BZ42" s="28">
        <v>86.5</v>
      </c>
      <c r="CA42" s="28">
        <v>89.5</v>
      </c>
      <c r="CB42" s="28">
        <v>84.5</v>
      </c>
      <c r="CC42" s="28">
        <v>95.666666666666671</v>
      </c>
      <c r="CD42" s="28">
        <v>86</v>
      </c>
      <c r="CE42" s="28">
        <v>101.33333333333333</v>
      </c>
      <c r="CF42" s="28">
        <v>90.666666666666671</v>
      </c>
      <c r="CG42" s="28">
        <v>99</v>
      </c>
      <c r="CH42" s="28">
        <v>105.25</v>
      </c>
      <c r="CI42" s="28">
        <v>120</v>
      </c>
      <c r="CJ42" s="28">
        <v>99</v>
      </c>
      <c r="CK42" s="28">
        <v>125</v>
      </c>
      <c r="CL42" s="28">
        <v>108.5</v>
      </c>
      <c r="CM42" s="28">
        <v>126.5</v>
      </c>
      <c r="CN42" s="28">
        <v>109</v>
      </c>
      <c r="CO42" s="28">
        <v>98</v>
      </c>
      <c r="CP42" s="28">
        <v>110.5</v>
      </c>
      <c r="CQ42" s="28">
        <v>117</v>
      </c>
      <c r="CR42" s="28">
        <v>99</v>
      </c>
      <c r="CS42" s="28">
        <v>101</v>
      </c>
      <c r="CT42" s="28">
        <v>103</v>
      </c>
      <c r="CU42" s="28">
        <v>140</v>
      </c>
      <c r="CV42" s="28">
        <v>122.5</v>
      </c>
      <c r="CW42" s="28">
        <v>108</v>
      </c>
      <c r="CX42" s="28">
        <v>134</v>
      </c>
      <c r="CY42" s="28">
        <v>109</v>
      </c>
      <c r="CZ42" s="28">
        <v>110</v>
      </c>
      <c r="DA42" s="28">
        <v>136.5</v>
      </c>
      <c r="DB42" s="28">
        <v>125</v>
      </c>
      <c r="DC42" s="28">
        <v>112</v>
      </c>
      <c r="DD42" s="28">
        <v>137</v>
      </c>
      <c r="DE42" s="28">
        <v>138.5</v>
      </c>
      <c r="DF42" s="28">
        <v>137.5</v>
      </c>
      <c r="DG42" s="28">
        <v>123</v>
      </c>
      <c r="DH42" s="28">
        <v>122</v>
      </c>
      <c r="DI42" s="28">
        <v>162</v>
      </c>
      <c r="DJ42" s="28">
        <v>128</v>
      </c>
      <c r="DK42" s="28">
        <v>127</v>
      </c>
      <c r="DL42" s="28">
        <v>174</v>
      </c>
      <c r="DM42" s="28">
        <v>153.5</v>
      </c>
      <c r="DN42" s="28">
        <v>135</v>
      </c>
      <c r="DO42" s="28">
        <v>182</v>
      </c>
      <c r="DP42" s="28">
        <v>137.5</v>
      </c>
      <c r="DQ42" s="28">
        <v>182</v>
      </c>
      <c r="DR42" s="28">
        <v>147</v>
      </c>
      <c r="DS42" s="28">
        <v>149</v>
      </c>
      <c r="DT42" s="28">
        <v>152</v>
      </c>
      <c r="DU42" s="28">
        <v>155</v>
      </c>
      <c r="DV42" s="28">
        <v>156</v>
      </c>
      <c r="DW42" s="28">
        <v>155</v>
      </c>
      <c r="DX42" s="28">
        <v>161</v>
      </c>
      <c r="DY42" s="28">
        <v>163</v>
      </c>
      <c r="DZ42" s="28">
        <v>165</v>
      </c>
      <c r="EA42" s="28">
        <v>171</v>
      </c>
      <c r="EB42" s="28">
        <v>170</v>
      </c>
      <c r="EC42" s="28">
        <v>175</v>
      </c>
      <c r="ED42" s="28">
        <v>176</v>
      </c>
      <c r="EE42" s="28">
        <v>178</v>
      </c>
      <c r="EF42" s="28">
        <v>182</v>
      </c>
      <c r="EG42" s="28">
        <v>185</v>
      </c>
      <c r="EH42" s="28">
        <v>190</v>
      </c>
      <c r="EI42" s="28">
        <v>188</v>
      </c>
      <c r="EJ42" s="28">
        <v>211</v>
      </c>
      <c r="EK42" s="28">
        <v>205</v>
      </c>
      <c r="EL42" s="28">
        <v>199</v>
      </c>
      <c r="EM42" s="28">
        <v>216</v>
      </c>
      <c r="EN42" s="28">
        <v>216</v>
      </c>
      <c r="EO42" s="28">
        <v>220</v>
      </c>
      <c r="EP42" s="28">
        <v>230</v>
      </c>
      <c r="EQ42" s="28">
        <v>243</v>
      </c>
      <c r="ER42" s="28"/>
      <c r="ES42" s="28">
        <v>62.579487179487181</v>
      </c>
    </row>
  </sheetData>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C4007-772D-4EFA-BE31-AF8364910356}">
  <sheetPr codeName="Sheet17"/>
  <dimension ref="A3:AE10"/>
  <sheetViews>
    <sheetView topLeftCell="A9" workbookViewId="0">
      <selection activeCell="E36" sqref="E36"/>
    </sheetView>
  </sheetViews>
  <sheetFormatPr defaultRowHeight="16.5"/>
  <cols>
    <col min="1" max="1" width="13" customWidth="1"/>
    <col min="2" max="2" width="16.25" customWidth="1"/>
    <col min="3" max="29" width="10.375" customWidth="1"/>
    <col min="30" max="30" width="7.25" customWidth="1"/>
    <col min="31" max="31" width="11.25" customWidth="1"/>
  </cols>
  <sheetData>
    <row r="3" spans="1:31">
      <c r="A3" s="25" t="s">
        <v>76</v>
      </c>
      <c r="B3" s="25" t="s">
        <v>116</v>
      </c>
    </row>
    <row r="4" spans="1:31">
      <c r="A4" s="25" t="s">
        <v>33</v>
      </c>
      <c r="B4" s="23">
        <v>40544</v>
      </c>
      <c r="C4" s="23">
        <v>40545</v>
      </c>
      <c r="D4" s="23">
        <v>40546</v>
      </c>
      <c r="E4" s="23">
        <v>40547</v>
      </c>
      <c r="F4" s="23">
        <v>40548</v>
      </c>
      <c r="G4" s="23">
        <v>40549</v>
      </c>
      <c r="H4" s="23">
        <v>40550</v>
      </c>
      <c r="I4" s="23">
        <v>40551</v>
      </c>
      <c r="J4" s="23">
        <v>40552</v>
      </c>
      <c r="K4" s="23">
        <v>40553</v>
      </c>
      <c r="L4" s="23">
        <v>40554</v>
      </c>
      <c r="M4" s="23">
        <v>40555</v>
      </c>
      <c r="N4" s="23">
        <v>40556</v>
      </c>
      <c r="O4" s="23">
        <v>40557</v>
      </c>
      <c r="P4" s="23">
        <v>40558</v>
      </c>
      <c r="Q4" s="23">
        <v>40559</v>
      </c>
      <c r="R4" s="23">
        <v>40560</v>
      </c>
      <c r="S4" s="23">
        <v>40561</v>
      </c>
      <c r="T4" s="23">
        <v>40562</v>
      </c>
      <c r="U4" s="23">
        <v>40563</v>
      </c>
      <c r="V4" s="23">
        <v>40564</v>
      </c>
      <c r="W4" s="23">
        <v>40565</v>
      </c>
      <c r="X4" s="23">
        <v>40566</v>
      </c>
      <c r="Y4" s="23">
        <v>40567</v>
      </c>
      <c r="Z4" s="23">
        <v>40568</v>
      </c>
      <c r="AA4" s="23">
        <v>40569</v>
      </c>
      <c r="AB4" s="23">
        <v>40570</v>
      </c>
      <c r="AC4" s="23">
        <v>40571</v>
      </c>
      <c r="AD4" t="s">
        <v>34</v>
      </c>
      <c r="AE4" t="s">
        <v>35</v>
      </c>
    </row>
    <row r="5" spans="1:31">
      <c r="A5" s="26" t="s">
        <v>37</v>
      </c>
      <c r="B5" s="28">
        <v>554</v>
      </c>
      <c r="C5" s="28">
        <v>442</v>
      </c>
      <c r="D5" s="28">
        <v>504</v>
      </c>
      <c r="E5" s="28">
        <v>598</v>
      </c>
      <c r="F5" s="28">
        <v>553</v>
      </c>
      <c r="G5" s="28">
        <v>541</v>
      </c>
      <c r="H5" s="28">
        <v>528</v>
      </c>
      <c r="I5" s="28">
        <v>514</v>
      </c>
      <c r="J5" s="28">
        <v>466</v>
      </c>
      <c r="K5" s="28">
        <v>450</v>
      </c>
      <c r="L5" s="28">
        <v>431</v>
      </c>
      <c r="M5" s="28">
        <v>404</v>
      </c>
      <c r="N5" s="28">
        <v>477</v>
      </c>
      <c r="O5" s="28">
        <v>519</v>
      </c>
      <c r="P5" s="28">
        <v>648</v>
      </c>
      <c r="Q5" s="28">
        <v>630</v>
      </c>
      <c r="R5" s="28">
        <v>505</v>
      </c>
      <c r="S5" s="28">
        <v>274</v>
      </c>
      <c r="T5" s="28">
        <v>606</v>
      </c>
      <c r="U5" s="28">
        <v>639</v>
      </c>
      <c r="V5" s="28">
        <v>536</v>
      </c>
      <c r="W5" s="28">
        <v>482</v>
      </c>
      <c r="X5" s="28">
        <v>510</v>
      </c>
      <c r="Y5" s="28">
        <v>479</v>
      </c>
      <c r="Z5" s="28">
        <v>689</v>
      </c>
      <c r="AA5" s="28">
        <v>236</v>
      </c>
      <c r="AB5" s="28">
        <v>108</v>
      </c>
      <c r="AC5" s="28">
        <v>139</v>
      </c>
      <c r="AD5" s="28"/>
      <c r="AE5" s="28">
        <v>13462</v>
      </c>
    </row>
    <row r="6" spans="1:31">
      <c r="A6" s="26" t="s">
        <v>38</v>
      </c>
      <c r="B6" s="28">
        <v>209</v>
      </c>
      <c r="C6" s="28">
        <v>153</v>
      </c>
      <c r="D6" s="28">
        <v>403</v>
      </c>
      <c r="E6" s="28">
        <v>442</v>
      </c>
      <c r="F6" s="28">
        <v>494</v>
      </c>
      <c r="G6" s="28">
        <v>467</v>
      </c>
      <c r="H6" s="28">
        <v>359</v>
      </c>
      <c r="I6" s="28">
        <v>206</v>
      </c>
      <c r="J6" s="28">
        <v>168</v>
      </c>
      <c r="K6" s="28">
        <v>404</v>
      </c>
      <c r="L6" s="28">
        <v>246</v>
      </c>
      <c r="M6" s="28">
        <v>386</v>
      </c>
      <c r="N6" s="28">
        <v>392</v>
      </c>
      <c r="O6" s="28">
        <v>414</v>
      </c>
      <c r="P6" s="28">
        <v>326</v>
      </c>
      <c r="Q6" s="28">
        <v>252</v>
      </c>
      <c r="R6" s="28">
        <v>229</v>
      </c>
      <c r="S6" s="28">
        <v>409</v>
      </c>
      <c r="T6" s="28">
        <v>495</v>
      </c>
      <c r="U6" s="28">
        <v>607</v>
      </c>
      <c r="V6" s="28">
        <v>371</v>
      </c>
      <c r="W6" s="28">
        <v>260</v>
      </c>
      <c r="X6" s="28">
        <v>208</v>
      </c>
      <c r="Y6" s="28">
        <v>458</v>
      </c>
      <c r="Z6" s="28">
        <v>628</v>
      </c>
      <c r="AA6" s="28"/>
      <c r="AB6" s="28">
        <v>323</v>
      </c>
      <c r="AC6" s="28"/>
      <c r="AD6" s="28"/>
      <c r="AE6" s="28">
        <v>9309</v>
      </c>
    </row>
    <row r="7" spans="1:31">
      <c r="A7" s="26" t="s">
        <v>39</v>
      </c>
      <c r="B7" s="28">
        <v>119</v>
      </c>
      <c r="C7" s="28">
        <v>154</v>
      </c>
      <c r="D7" s="28">
        <v>431</v>
      </c>
      <c r="E7" s="28">
        <v>508</v>
      </c>
      <c r="F7" s="28">
        <v>534</v>
      </c>
      <c r="G7" s="28">
        <v>576</v>
      </c>
      <c r="H7" s="28">
        <v>592</v>
      </c>
      <c r="I7" s="28">
        <v>169</v>
      </c>
      <c r="J7" s="28">
        <v>134</v>
      </c>
      <c r="K7" s="28">
        <v>451</v>
      </c>
      <c r="L7" s="28">
        <v>562</v>
      </c>
      <c r="M7" s="28">
        <v>353</v>
      </c>
      <c r="N7" s="28">
        <v>516</v>
      </c>
      <c r="O7" s="28">
        <v>459</v>
      </c>
      <c r="P7" s="28">
        <v>200</v>
      </c>
      <c r="Q7" s="28">
        <v>226</v>
      </c>
      <c r="R7" s="28">
        <v>219</v>
      </c>
      <c r="S7" s="28"/>
      <c r="T7" s="28">
        <v>527</v>
      </c>
      <c r="U7" s="28">
        <v>653</v>
      </c>
      <c r="V7" s="28">
        <v>600</v>
      </c>
      <c r="W7" s="28">
        <v>193</v>
      </c>
      <c r="X7" s="28">
        <v>207</v>
      </c>
      <c r="Y7" s="28">
        <v>464</v>
      </c>
      <c r="Z7" s="28">
        <v>642</v>
      </c>
      <c r="AA7" s="28">
        <v>237</v>
      </c>
      <c r="AB7" s="28"/>
      <c r="AC7" s="28">
        <v>413</v>
      </c>
      <c r="AD7" s="28"/>
      <c r="AE7" s="28">
        <v>10139</v>
      </c>
    </row>
    <row r="8" spans="1:31">
      <c r="A8" s="26" t="s">
        <v>40</v>
      </c>
      <c r="B8" s="28">
        <v>103</v>
      </c>
      <c r="C8" s="28">
        <v>52</v>
      </c>
      <c r="D8" s="28">
        <v>11</v>
      </c>
      <c r="E8" s="28">
        <v>14</v>
      </c>
      <c r="F8" s="28">
        <v>19</v>
      </c>
      <c r="G8" s="28">
        <v>22</v>
      </c>
      <c r="H8" s="28">
        <v>31</v>
      </c>
      <c r="I8" s="28">
        <v>70</v>
      </c>
      <c r="J8" s="28">
        <v>54</v>
      </c>
      <c r="K8" s="28">
        <v>16</v>
      </c>
      <c r="L8" s="28">
        <v>24</v>
      </c>
      <c r="M8" s="28">
        <v>19</v>
      </c>
      <c r="N8" s="28">
        <v>21</v>
      </c>
      <c r="O8" s="28">
        <v>29</v>
      </c>
      <c r="P8" s="28">
        <v>74</v>
      </c>
      <c r="Q8" s="28">
        <v>96</v>
      </c>
      <c r="R8" s="28">
        <v>47</v>
      </c>
      <c r="S8" s="28"/>
      <c r="T8" s="28">
        <v>22</v>
      </c>
      <c r="U8" s="28">
        <v>28</v>
      </c>
      <c r="V8" s="28">
        <v>36</v>
      </c>
      <c r="W8" s="28">
        <v>46</v>
      </c>
      <c r="X8" s="28">
        <v>61</v>
      </c>
      <c r="Y8" s="28">
        <v>15</v>
      </c>
      <c r="Z8" s="28">
        <v>26</v>
      </c>
      <c r="AA8" s="28">
        <v>33</v>
      </c>
      <c r="AB8" s="28"/>
      <c r="AC8" s="28">
        <v>19</v>
      </c>
      <c r="AD8" s="28"/>
      <c r="AE8" s="28">
        <v>988</v>
      </c>
    </row>
    <row r="9" spans="1:31">
      <c r="A9" s="26" t="s">
        <v>34</v>
      </c>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row>
    <row r="10" spans="1:31">
      <c r="A10" s="26" t="s">
        <v>35</v>
      </c>
      <c r="B10" s="28">
        <v>985</v>
      </c>
      <c r="C10" s="28">
        <v>801</v>
      </c>
      <c r="D10" s="28">
        <v>1349</v>
      </c>
      <c r="E10" s="28">
        <v>1562</v>
      </c>
      <c r="F10" s="28">
        <v>1600</v>
      </c>
      <c r="G10" s="28">
        <v>1606</v>
      </c>
      <c r="H10" s="28">
        <v>1510</v>
      </c>
      <c r="I10" s="28">
        <v>959</v>
      </c>
      <c r="J10" s="28">
        <v>822</v>
      </c>
      <c r="K10" s="28">
        <v>1321</v>
      </c>
      <c r="L10" s="28">
        <v>1263</v>
      </c>
      <c r="M10" s="28">
        <v>1162</v>
      </c>
      <c r="N10" s="28">
        <v>1406</v>
      </c>
      <c r="O10" s="28">
        <v>1421</v>
      </c>
      <c r="P10" s="28">
        <v>1248</v>
      </c>
      <c r="Q10" s="28">
        <v>1204</v>
      </c>
      <c r="R10" s="28">
        <v>1000</v>
      </c>
      <c r="S10" s="28">
        <v>683</v>
      </c>
      <c r="T10" s="28">
        <v>1650</v>
      </c>
      <c r="U10" s="28">
        <v>1927</v>
      </c>
      <c r="V10" s="28">
        <v>1543</v>
      </c>
      <c r="W10" s="28">
        <v>981</v>
      </c>
      <c r="X10" s="28">
        <v>986</v>
      </c>
      <c r="Y10" s="28">
        <v>1416</v>
      </c>
      <c r="Z10" s="28">
        <v>1985</v>
      </c>
      <c r="AA10" s="28">
        <v>506</v>
      </c>
      <c r="AB10" s="28">
        <v>431</v>
      </c>
      <c r="AC10" s="28">
        <v>571</v>
      </c>
      <c r="AD10" s="28"/>
      <c r="AE10" s="28">
        <v>33898</v>
      </c>
    </row>
  </sheetData>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B7A10-66C5-416C-BF8B-4D6C90F2C036}">
  <sheetPr codeName="Sheet18"/>
  <dimension ref="A3:D29"/>
  <sheetViews>
    <sheetView workbookViewId="0">
      <selection activeCell="I30" sqref="I30"/>
    </sheetView>
  </sheetViews>
  <sheetFormatPr defaultRowHeight="16.5"/>
  <cols>
    <col min="1" max="1" width="13" customWidth="1"/>
    <col min="2" max="2" width="13.75" customWidth="1"/>
    <col min="3" max="3" width="13" customWidth="1"/>
    <col min="4" max="4" width="16.75" customWidth="1"/>
  </cols>
  <sheetData>
    <row r="3" spans="1:4">
      <c r="A3" s="25" t="s">
        <v>33</v>
      </c>
      <c r="B3" t="s">
        <v>111</v>
      </c>
      <c r="C3" t="s">
        <v>112</v>
      </c>
      <c r="D3" t="s">
        <v>114</v>
      </c>
    </row>
    <row r="4" spans="1:4">
      <c r="A4" s="26">
        <v>0</v>
      </c>
      <c r="B4" s="28">
        <v>14.23076923076923</v>
      </c>
      <c r="C4" s="28">
        <v>42</v>
      </c>
      <c r="D4" s="28">
        <v>328</v>
      </c>
    </row>
    <row r="5" spans="1:4">
      <c r="A5" s="26">
        <v>1</v>
      </c>
      <c r="B5" s="28">
        <v>9.1923076923076916</v>
      </c>
      <c r="C5" s="28">
        <v>28</v>
      </c>
      <c r="D5" s="28">
        <v>211</v>
      </c>
    </row>
    <row r="6" spans="1:4">
      <c r="A6" s="26">
        <v>2</v>
      </c>
      <c r="B6" s="28">
        <v>7.083333333333333</v>
      </c>
      <c r="C6" s="28">
        <v>18</v>
      </c>
      <c r="D6" s="28">
        <v>152</v>
      </c>
    </row>
    <row r="7" spans="1:4">
      <c r="A7" s="26">
        <v>3</v>
      </c>
      <c r="B7" s="28">
        <v>4.75</v>
      </c>
      <c r="C7" s="28">
        <v>18</v>
      </c>
      <c r="D7" s="28">
        <v>58</v>
      </c>
    </row>
    <row r="8" spans="1:4">
      <c r="A8" s="26">
        <v>4</v>
      </c>
      <c r="B8" s="28">
        <v>1.9</v>
      </c>
      <c r="C8" s="28">
        <v>5</v>
      </c>
      <c r="D8" s="28">
        <v>33</v>
      </c>
    </row>
    <row r="9" spans="1:4">
      <c r="A9" s="26">
        <v>5</v>
      </c>
      <c r="B9" s="28">
        <v>3.9583333333333335</v>
      </c>
      <c r="C9" s="28">
        <v>2</v>
      </c>
      <c r="D9" s="28">
        <v>93</v>
      </c>
    </row>
    <row r="10" spans="1:4">
      <c r="A10" s="26">
        <v>6</v>
      </c>
      <c r="B10" s="28">
        <v>18.307692307692307</v>
      </c>
      <c r="C10" s="28">
        <v>12</v>
      </c>
      <c r="D10" s="28">
        <v>464</v>
      </c>
    </row>
    <row r="11" spans="1:4">
      <c r="A11" s="26">
        <v>7</v>
      </c>
      <c r="B11" s="28">
        <v>53.57692307692308</v>
      </c>
      <c r="C11" s="28">
        <v>42</v>
      </c>
      <c r="D11" s="28">
        <v>1351</v>
      </c>
    </row>
    <row r="12" spans="1:4">
      <c r="A12" s="26">
        <v>8</v>
      </c>
      <c r="B12" s="28">
        <v>127.61538461538461</v>
      </c>
      <c r="C12" s="28">
        <v>80</v>
      </c>
      <c r="D12" s="28">
        <v>3238</v>
      </c>
    </row>
    <row r="13" spans="1:4">
      <c r="A13" s="26">
        <v>9</v>
      </c>
      <c r="B13" s="28">
        <v>84.461538461538467</v>
      </c>
      <c r="C13" s="28">
        <v>103</v>
      </c>
      <c r="D13" s="28">
        <v>2093</v>
      </c>
    </row>
    <row r="14" spans="1:4">
      <c r="A14" s="26">
        <v>10</v>
      </c>
      <c r="B14" s="28">
        <v>50.03846153846154</v>
      </c>
      <c r="C14" s="28">
        <v>121</v>
      </c>
      <c r="D14" s="28">
        <v>1180</v>
      </c>
    </row>
    <row r="15" spans="1:4">
      <c r="A15" s="26">
        <v>11</v>
      </c>
      <c r="B15" s="28">
        <v>55.96153846153846</v>
      </c>
      <c r="C15" s="28">
        <v>222</v>
      </c>
      <c r="D15" s="28">
        <v>1233</v>
      </c>
    </row>
    <row r="16" spans="1:4">
      <c r="A16" s="26">
        <v>12</v>
      </c>
      <c r="B16" s="28">
        <v>71.703703703703709</v>
      </c>
      <c r="C16" s="28">
        <v>272</v>
      </c>
      <c r="D16" s="28">
        <v>1664</v>
      </c>
    </row>
    <row r="17" spans="1:4">
      <c r="A17" s="26">
        <v>13</v>
      </c>
      <c r="B17" s="28">
        <v>74.629629629629633</v>
      </c>
      <c r="C17" s="28">
        <v>283</v>
      </c>
      <c r="D17" s="28">
        <v>1732</v>
      </c>
    </row>
    <row r="18" spans="1:4">
      <c r="A18" s="26">
        <v>14</v>
      </c>
      <c r="B18" s="28">
        <v>67.666666666666671</v>
      </c>
      <c r="C18" s="28">
        <v>242</v>
      </c>
      <c r="D18" s="28">
        <v>1585</v>
      </c>
    </row>
    <row r="19" spans="1:4">
      <c r="A19" s="26">
        <v>15</v>
      </c>
      <c r="B19" s="28">
        <v>71.629629629629633</v>
      </c>
      <c r="C19" s="28">
        <v>292</v>
      </c>
      <c r="D19" s="28">
        <v>1642</v>
      </c>
    </row>
    <row r="20" spans="1:4">
      <c r="A20" s="26">
        <v>16</v>
      </c>
      <c r="B20" s="28">
        <v>81.481481481481481</v>
      </c>
      <c r="C20" s="28">
        <v>253</v>
      </c>
      <c r="D20" s="28">
        <v>1947</v>
      </c>
    </row>
    <row r="21" spans="1:4">
      <c r="A21" s="26">
        <v>17</v>
      </c>
      <c r="B21" s="28">
        <v>131.4814814814815</v>
      </c>
      <c r="C21" s="28">
        <v>208</v>
      </c>
      <c r="D21" s="28">
        <v>3342</v>
      </c>
    </row>
    <row r="22" spans="1:4">
      <c r="A22" s="26">
        <v>18</v>
      </c>
      <c r="B22" s="28">
        <v>118.53846153846153</v>
      </c>
      <c r="C22" s="28">
        <v>129</v>
      </c>
      <c r="D22" s="28">
        <v>2953</v>
      </c>
    </row>
    <row r="23" spans="1:4">
      <c r="A23" s="26">
        <v>19</v>
      </c>
      <c r="B23" s="28">
        <v>85.115384615384613</v>
      </c>
      <c r="C23" s="28">
        <v>117</v>
      </c>
      <c r="D23" s="28">
        <v>2096</v>
      </c>
    </row>
    <row r="24" spans="1:4">
      <c r="A24" s="26">
        <v>20</v>
      </c>
      <c r="B24" s="28">
        <v>59.269230769230766</v>
      </c>
      <c r="C24" s="28">
        <v>82</v>
      </c>
      <c r="D24" s="28">
        <v>1459</v>
      </c>
    </row>
    <row r="25" spans="1:4">
      <c r="A25" s="26">
        <v>21</v>
      </c>
      <c r="B25" s="28">
        <v>41.346153846153847</v>
      </c>
      <c r="C25" s="28">
        <v>68</v>
      </c>
      <c r="D25" s="28">
        <v>1007</v>
      </c>
    </row>
    <row r="26" spans="1:4">
      <c r="A26" s="26">
        <v>22</v>
      </c>
      <c r="B26" s="28">
        <v>32.230769230769234</v>
      </c>
      <c r="C26" s="28">
        <v>56</v>
      </c>
      <c r="D26" s="28">
        <v>782</v>
      </c>
    </row>
    <row r="27" spans="1:4">
      <c r="A27" s="26">
        <v>23</v>
      </c>
      <c r="B27" s="28">
        <v>21.53846153846154</v>
      </c>
      <c r="C27" s="28">
        <v>51</v>
      </c>
      <c r="D27" s="28">
        <v>509</v>
      </c>
    </row>
    <row r="28" spans="1:4">
      <c r="A28" s="26" t="s">
        <v>34</v>
      </c>
      <c r="B28" s="28"/>
      <c r="C28" s="28"/>
      <c r="D28" s="28"/>
    </row>
    <row r="29" spans="1:4">
      <c r="A29" s="26" t="s">
        <v>35</v>
      </c>
      <c r="B29" s="28">
        <v>55.570491803278685</v>
      </c>
      <c r="C29" s="28">
        <v>2746</v>
      </c>
      <c r="D29" s="28">
        <v>31152</v>
      </c>
    </row>
  </sheetData>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876BB-0E8D-4A28-B296-6C9D03939B03}">
  <sheetPr codeName="Sheet19"/>
  <dimension ref="A3:D9"/>
  <sheetViews>
    <sheetView workbookViewId="0">
      <selection activeCell="T10" sqref="T10"/>
    </sheetView>
  </sheetViews>
  <sheetFormatPr defaultRowHeight="16.5"/>
  <cols>
    <col min="1" max="2" width="13" customWidth="1"/>
    <col min="3" max="3" width="16.75" customWidth="1"/>
    <col min="4" max="4" width="13.75" style="102" customWidth="1"/>
  </cols>
  <sheetData>
    <row r="3" spans="1:4">
      <c r="A3" s="25" t="s">
        <v>33</v>
      </c>
      <c r="B3" t="s">
        <v>112</v>
      </c>
      <c r="C3" t="s">
        <v>114</v>
      </c>
      <c r="D3" s="102" t="s">
        <v>111</v>
      </c>
    </row>
    <row r="4" spans="1:4">
      <c r="A4" s="26">
        <v>1</v>
      </c>
      <c r="B4" s="28">
        <v>1643</v>
      </c>
      <c r="C4" s="28">
        <v>20330</v>
      </c>
      <c r="D4" s="102">
        <v>59.709239130434781</v>
      </c>
    </row>
    <row r="5" spans="1:4">
      <c r="A5" s="26">
        <v>2</v>
      </c>
      <c r="B5" s="28">
        <v>1001</v>
      </c>
      <c r="C5" s="28">
        <v>9425</v>
      </c>
      <c r="D5" s="102">
        <v>53.742268041237111</v>
      </c>
    </row>
    <row r="6" spans="1:4">
      <c r="A6" s="26">
        <v>3</v>
      </c>
      <c r="B6" s="28">
        <v>101</v>
      </c>
      <c r="C6" s="28">
        <v>1362</v>
      </c>
      <c r="D6" s="102">
        <v>31.127659574468087</v>
      </c>
    </row>
    <row r="7" spans="1:4">
      <c r="A7" s="26">
        <v>4</v>
      </c>
      <c r="B7" s="28">
        <v>1</v>
      </c>
      <c r="C7" s="28">
        <v>35</v>
      </c>
      <c r="D7" s="102">
        <v>36</v>
      </c>
    </row>
    <row r="8" spans="1:4">
      <c r="A8" s="26" t="s">
        <v>34</v>
      </c>
      <c r="B8" s="28"/>
      <c r="C8" s="28"/>
    </row>
    <row r="9" spans="1:4">
      <c r="A9" s="26" t="s">
        <v>35</v>
      </c>
      <c r="B9" s="28">
        <v>2746</v>
      </c>
      <c r="C9" s="28">
        <v>31152</v>
      </c>
      <c r="D9" s="102">
        <v>55.570491803278685</v>
      </c>
    </row>
  </sheetData>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C47A2-B5D7-49EA-8ABE-EA0080CA1D91}">
  <sheetPr codeName="Sheet20"/>
  <dimension ref="A3:F13"/>
  <sheetViews>
    <sheetView workbookViewId="0">
      <selection activeCell="E1" sqref="E1"/>
    </sheetView>
  </sheetViews>
  <sheetFormatPr defaultRowHeight="16.5"/>
  <cols>
    <col min="1" max="1" width="13.75" customWidth="1"/>
    <col min="2" max="2" width="16.25" style="102" customWidth="1"/>
    <col min="3" max="3" width="5.5" style="102" customWidth="1"/>
    <col min="4" max="4" width="8.5" style="102" customWidth="1"/>
    <col min="5" max="5" width="7.25" customWidth="1"/>
    <col min="6" max="6" width="11.875" style="102" customWidth="1"/>
  </cols>
  <sheetData>
    <row r="3" spans="1:6">
      <c r="A3" s="25" t="s">
        <v>111</v>
      </c>
      <c r="B3" s="103" t="s">
        <v>116</v>
      </c>
      <c r="E3" s="102"/>
    </row>
    <row r="4" spans="1:6">
      <c r="A4" s="25" t="s">
        <v>33</v>
      </c>
      <c r="B4" s="102" t="s">
        <v>120</v>
      </c>
      <c r="C4" s="102" t="s">
        <v>118</v>
      </c>
      <c r="D4" t="s">
        <v>145</v>
      </c>
      <c r="E4" t="s">
        <v>34</v>
      </c>
      <c r="F4" t="s">
        <v>35</v>
      </c>
    </row>
    <row r="5" spans="1:6">
      <c r="A5" s="26" t="s">
        <v>13</v>
      </c>
      <c r="C5" s="102">
        <v>20.103448275862068</v>
      </c>
      <c r="D5" s="102">
        <v>81.270270270270274</v>
      </c>
      <c r="E5" s="28"/>
      <c r="F5" s="28">
        <v>43.926315789473684</v>
      </c>
    </row>
    <row r="6" spans="1:6">
      <c r="A6" s="26" t="s">
        <v>25</v>
      </c>
      <c r="C6" s="102">
        <v>17.916666666666668</v>
      </c>
      <c r="D6" s="102">
        <v>80.529411764705884</v>
      </c>
      <c r="E6" s="28"/>
      <c r="F6" s="28">
        <v>40.563829787234042</v>
      </c>
    </row>
    <row r="7" spans="1:6">
      <c r="A7" s="26" t="s">
        <v>26</v>
      </c>
      <c r="B7" s="102">
        <v>167</v>
      </c>
      <c r="C7" s="102">
        <v>17.851063829787233</v>
      </c>
      <c r="D7" s="102">
        <v>74.162162162162161</v>
      </c>
      <c r="E7" s="28"/>
      <c r="F7" s="28">
        <v>54.688172043010752</v>
      </c>
    </row>
    <row r="8" spans="1:6">
      <c r="A8" s="26" t="s">
        <v>27</v>
      </c>
      <c r="B8" s="102">
        <v>210.71428571428572</v>
      </c>
      <c r="C8" s="102">
        <v>20.777777777777779</v>
      </c>
      <c r="D8" s="102">
        <v>88.378378378378372</v>
      </c>
      <c r="E8" s="28"/>
      <c r="F8" s="28">
        <v>68.662499999999994</v>
      </c>
    </row>
    <row r="9" spans="1:6">
      <c r="A9" s="26" t="s">
        <v>28</v>
      </c>
      <c r="B9" s="102">
        <v>184.83333333333334</v>
      </c>
      <c r="C9" s="102">
        <v>22.977272727272727</v>
      </c>
      <c r="D9" s="102">
        <v>82.294117647058826</v>
      </c>
      <c r="E9" s="28"/>
      <c r="F9" s="28">
        <v>58.547619047619051</v>
      </c>
    </row>
    <row r="10" spans="1:6">
      <c r="A10" s="26" t="s">
        <v>122</v>
      </c>
      <c r="B10" s="102">
        <v>191</v>
      </c>
      <c r="C10" s="102">
        <v>18.352941176470587</v>
      </c>
      <c r="D10" s="102">
        <v>84.083333333333329</v>
      </c>
      <c r="E10" s="28"/>
      <c r="F10" s="28">
        <v>67.974683544303801</v>
      </c>
    </row>
    <row r="11" spans="1:6">
      <c r="A11" s="26" t="s">
        <v>30</v>
      </c>
      <c r="B11" s="102">
        <v>176.875</v>
      </c>
      <c r="C11" s="102">
        <v>18.926829268292682</v>
      </c>
      <c r="D11" s="102">
        <v>79.277777777777771</v>
      </c>
      <c r="E11" s="28"/>
      <c r="F11" s="28">
        <v>59.352941176470587</v>
      </c>
    </row>
    <row r="12" spans="1:6">
      <c r="A12" s="26" t="s">
        <v>34</v>
      </c>
      <c r="E12" s="28"/>
      <c r="F12" s="28"/>
    </row>
    <row r="13" spans="1:6">
      <c r="A13" s="26" t="s">
        <v>35</v>
      </c>
      <c r="B13" s="102">
        <v>185.15384615384616</v>
      </c>
      <c r="C13" s="102">
        <v>19.496874999999999</v>
      </c>
      <c r="D13" s="102">
        <v>81.426294820717132</v>
      </c>
      <c r="E13" s="28"/>
      <c r="F13" s="28">
        <v>55.570491803278685</v>
      </c>
    </row>
  </sheetData>
  <pageMargins left="0.7" right="0.7" top="0.75" bottom="0.75" header="0.3" footer="0.3"/>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2F359-1C08-411C-813B-68117F3872F2}">
  <sheetPr codeName="Sheet21"/>
  <dimension ref="J2:L2"/>
  <sheetViews>
    <sheetView tabSelected="1" topLeftCell="A10" workbookViewId="0">
      <selection activeCell="R6" sqref="R6"/>
    </sheetView>
  </sheetViews>
  <sheetFormatPr defaultRowHeight="16.5"/>
  <cols>
    <col min="1" max="16384" width="9" style="105"/>
  </cols>
  <sheetData>
    <row r="2" spans="10:12" ht="26.25">
      <c r="J2" s="104" t="s">
        <v>146</v>
      </c>
      <c r="K2" s="104"/>
      <c r="L2" s="10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77B57-4FF3-4702-AA4F-D47BCEA268B8}">
  <sheetPr codeName="Sheet22"/>
  <dimension ref="A1:Y611"/>
  <sheetViews>
    <sheetView zoomScale="75" zoomScaleNormal="75" workbookViewId="0">
      <selection activeCell="Q1" sqref="Q1:U2"/>
    </sheetView>
  </sheetViews>
  <sheetFormatPr defaultColWidth="14" defaultRowHeight="16.5"/>
  <cols>
    <col min="17" max="17" width="18.375" customWidth="1"/>
    <col min="24" max="24" width="23.875" customWidth="1"/>
  </cols>
  <sheetData>
    <row r="1" spans="1:25" ht="33.75" thickBot="1">
      <c r="A1" s="1" t="s">
        <v>0</v>
      </c>
      <c r="B1" s="1" t="s">
        <v>1</v>
      </c>
      <c r="C1" s="1" t="s">
        <v>2</v>
      </c>
      <c r="D1" s="1" t="s">
        <v>3</v>
      </c>
      <c r="E1" s="1" t="s">
        <v>4</v>
      </c>
      <c r="F1" s="1" t="s">
        <v>5</v>
      </c>
      <c r="G1" s="1" t="s">
        <v>8</v>
      </c>
      <c r="H1" s="1" t="s">
        <v>9</v>
      </c>
      <c r="I1" s="1" t="s">
        <v>10</v>
      </c>
      <c r="J1" s="1" t="s">
        <v>12</v>
      </c>
      <c r="K1" s="93" t="s">
        <v>43</v>
      </c>
      <c r="L1" s="93" t="s">
        <v>44</v>
      </c>
      <c r="M1" s="93" t="s">
        <v>45</v>
      </c>
      <c r="N1" s="93" t="s">
        <v>46</v>
      </c>
      <c r="O1" s="93" t="s">
        <v>47</v>
      </c>
      <c r="P1" s="93" t="s">
        <v>48</v>
      </c>
      <c r="Q1" s="94" t="s">
        <v>121</v>
      </c>
      <c r="R1" s="94" t="s">
        <v>123</v>
      </c>
      <c r="S1" s="94" t="s">
        <v>7</v>
      </c>
      <c r="T1" s="94" t="s">
        <v>78</v>
      </c>
      <c r="U1" s="101" t="s">
        <v>144</v>
      </c>
      <c r="V1" s="101"/>
      <c r="W1" s="101"/>
    </row>
    <row r="2" spans="1:25" ht="17.25" thickBot="1">
      <c r="A2" s="6">
        <v>1</v>
      </c>
      <c r="B2" s="7">
        <v>40544</v>
      </c>
      <c r="C2" s="6">
        <v>1</v>
      </c>
      <c r="D2" s="6">
        <v>0</v>
      </c>
      <c r="E2" s="6">
        <v>1</v>
      </c>
      <c r="F2" s="6">
        <v>0</v>
      </c>
      <c r="G2" s="9" t="b">
        <v>0</v>
      </c>
      <c r="H2" s="6">
        <v>6</v>
      </c>
      <c r="I2" s="6">
        <v>1</v>
      </c>
      <c r="J2" s="6">
        <v>0.24</v>
      </c>
      <c r="K2">
        <v>0.28789999999999999</v>
      </c>
      <c r="L2">
        <v>0.81</v>
      </c>
      <c r="M2">
        <v>0</v>
      </c>
      <c r="N2">
        <v>3</v>
      </c>
      <c r="O2">
        <v>13</v>
      </c>
      <c r="P2">
        <v>16</v>
      </c>
      <c r="Q2" t="s">
        <v>13</v>
      </c>
      <c r="R2" t="s">
        <v>124</v>
      </c>
      <c r="S2" s="33" t="str">
        <f>IF(OR(AND(F2&gt;=7,F2&lt;=9),AND(F2&gt;=17,F2&lt;=19)),"Rush Hour","Normal")</f>
        <v>Normal</v>
      </c>
      <c r="T2" s="33" t="str">
        <f>IF(P2&gt;150,"High",IF(P2&gt;50,"Medium","Low"))</f>
        <v>Low</v>
      </c>
      <c r="U2" s="33" t="str">
        <f>IF(F2&lt;6,"Night", IF(F2&lt;12,"Morning", IF(F2&lt;18,"Afternoon","Evening")))</f>
        <v>Night</v>
      </c>
      <c r="V2" s="33"/>
      <c r="W2" s="33"/>
    </row>
    <row r="3" spans="1:25" ht="17.25" thickBot="1">
      <c r="A3" s="6">
        <v>2</v>
      </c>
      <c r="B3" s="7">
        <v>40544</v>
      </c>
      <c r="C3" s="6">
        <v>1</v>
      </c>
      <c r="D3" s="6">
        <v>0</v>
      </c>
      <c r="E3" s="6">
        <v>1</v>
      </c>
      <c r="F3" s="6">
        <v>1</v>
      </c>
      <c r="G3" s="9" t="b">
        <v>0</v>
      </c>
      <c r="H3" s="6">
        <v>6</v>
      </c>
      <c r="I3" s="6">
        <v>1</v>
      </c>
      <c r="J3" s="6">
        <v>0.22</v>
      </c>
      <c r="K3">
        <v>0.2727</v>
      </c>
      <c r="L3">
        <v>0.8</v>
      </c>
      <c r="M3">
        <v>0</v>
      </c>
      <c r="N3">
        <v>8</v>
      </c>
      <c r="O3">
        <v>32</v>
      </c>
      <c r="P3">
        <v>40</v>
      </c>
      <c r="Q3" t="s">
        <v>13</v>
      </c>
      <c r="R3" t="s">
        <v>124</v>
      </c>
      <c r="S3" s="33" t="str">
        <f t="shared" ref="S3:S66" si="0">IF(OR(AND(F3&gt;=7,F3&lt;=9),AND(F3&gt;=17,F3&lt;=19)),"Rush Hour","Normal")</f>
        <v>Normal</v>
      </c>
      <c r="T3" s="33" t="str">
        <f t="shared" ref="T3:T66" si="1">IF(P3&gt;150,"High",IF(P3&gt;50,"Medium","Low"))</f>
        <v>Low</v>
      </c>
      <c r="U3" s="33" t="str">
        <f t="shared" ref="U3:U66" si="2">IF(F3&lt;6,"Night", IF(F3&lt;12,"Morning", IF(F3&lt;18,"Afternoon","Evening")))</f>
        <v>Night</v>
      </c>
      <c r="V3" s="33"/>
      <c r="W3" s="33"/>
    </row>
    <row r="4" spans="1:25" ht="17.25" thickBot="1">
      <c r="A4" s="6">
        <v>3</v>
      </c>
      <c r="B4" s="7">
        <v>40544</v>
      </c>
      <c r="C4" s="6">
        <v>1</v>
      </c>
      <c r="D4" s="6">
        <v>0</v>
      </c>
      <c r="E4" s="6">
        <v>1</v>
      </c>
      <c r="F4" s="6">
        <v>2</v>
      </c>
      <c r="G4" s="9" t="b">
        <v>0</v>
      </c>
      <c r="H4" s="6">
        <v>6</v>
      </c>
      <c r="I4" s="6">
        <v>1</v>
      </c>
      <c r="J4" s="6">
        <v>0.22</v>
      </c>
      <c r="K4">
        <v>0.2727</v>
      </c>
      <c r="L4">
        <v>0.8</v>
      </c>
      <c r="M4">
        <v>0</v>
      </c>
      <c r="N4">
        <v>5</v>
      </c>
      <c r="O4">
        <v>27</v>
      </c>
      <c r="P4">
        <v>32</v>
      </c>
      <c r="Q4" t="s">
        <v>13</v>
      </c>
      <c r="R4" t="s">
        <v>124</v>
      </c>
      <c r="S4" s="33" t="str">
        <f t="shared" si="0"/>
        <v>Normal</v>
      </c>
      <c r="T4" s="33" t="str">
        <f t="shared" si="1"/>
        <v>Low</v>
      </c>
      <c r="U4" s="33" t="str">
        <f t="shared" si="2"/>
        <v>Night</v>
      </c>
      <c r="V4" s="33"/>
      <c r="W4" s="33"/>
      <c r="X4" s="95" t="s">
        <v>126</v>
      </c>
    </row>
    <row r="5" spans="1:25" ht="17.25" thickBot="1">
      <c r="A5" s="6">
        <v>4</v>
      </c>
      <c r="B5" s="7">
        <v>40544</v>
      </c>
      <c r="C5" s="6">
        <v>1</v>
      </c>
      <c r="D5" s="6">
        <v>0</v>
      </c>
      <c r="E5" s="6">
        <v>1</v>
      </c>
      <c r="F5" s="6">
        <v>3</v>
      </c>
      <c r="G5" s="9" t="b">
        <v>0</v>
      </c>
      <c r="H5" s="6">
        <v>6</v>
      </c>
      <c r="I5" s="6">
        <v>1</v>
      </c>
      <c r="J5" s="6">
        <v>0.24</v>
      </c>
      <c r="K5">
        <v>0.28789999999999999</v>
      </c>
      <c r="L5">
        <v>0.75</v>
      </c>
      <c r="M5">
        <v>0</v>
      </c>
      <c r="N5">
        <v>3</v>
      </c>
      <c r="O5">
        <v>10</v>
      </c>
      <c r="P5">
        <v>13</v>
      </c>
      <c r="Q5" t="s">
        <v>13</v>
      </c>
      <c r="R5" t="s">
        <v>124</v>
      </c>
      <c r="S5" s="33" t="str">
        <f t="shared" si="0"/>
        <v>Normal</v>
      </c>
      <c r="T5" s="33" t="str">
        <f t="shared" si="1"/>
        <v>Low</v>
      </c>
      <c r="U5" s="33" t="str">
        <f t="shared" si="2"/>
        <v>Night</v>
      </c>
      <c r="V5" s="33"/>
      <c r="W5" s="33"/>
    </row>
    <row r="6" spans="1:25" ht="17.25" thickBot="1">
      <c r="A6" s="6">
        <v>5</v>
      </c>
      <c r="B6" s="7">
        <v>40544</v>
      </c>
      <c r="C6" s="6">
        <v>1</v>
      </c>
      <c r="D6" s="6">
        <v>0</v>
      </c>
      <c r="E6" s="6">
        <v>1</v>
      </c>
      <c r="F6" s="6">
        <v>4</v>
      </c>
      <c r="G6" s="9" t="b">
        <v>0</v>
      </c>
      <c r="H6" s="6">
        <v>6</v>
      </c>
      <c r="I6" s="6">
        <v>1</v>
      </c>
      <c r="J6" s="6">
        <v>0.24</v>
      </c>
      <c r="K6">
        <v>0.28789999999999999</v>
      </c>
      <c r="L6">
        <v>0.75</v>
      </c>
      <c r="M6">
        <v>0</v>
      </c>
      <c r="N6">
        <v>0</v>
      </c>
      <c r="O6">
        <v>1</v>
      </c>
      <c r="P6">
        <v>1</v>
      </c>
      <c r="Q6" t="s">
        <v>13</v>
      </c>
      <c r="R6" t="s">
        <v>124</v>
      </c>
      <c r="S6" s="33" t="str">
        <f t="shared" si="0"/>
        <v>Normal</v>
      </c>
      <c r="T6" s="33" t="str">
        <f t="shared" si="1"/>
        <v>Low</v>
      </c>
      <c r="U6" s="33" t="str">
        <f t="shared" si="2"/>
        <v>Night</v>
      </c>
      <c r="V6" s="33"/>
      <c r="W6" s="33"/>
      <c r="X6" s="96" t="s">
        <v>127</v>
      </c>
      <c r="Y6" s="96" t="s">
        <v>16</v>
      </c>
    </row>
    <row r="7" spans="1:25" ht="17.25" thickBot="1">
      <c r="A7" s="6">
        <v>6</v>
      </c>
      <c r="B7" s="7">
        <v>40544</v>
      </c>
      <c r="C7" s="6">
        <v>1</v>
      </c>
      <c r="D7" s="6">
        <v>0</v>
      </c>
      <c r="E7" s="6">
        <v>1</v>
      </c>
      <c r="F7" s="6">
        <v>5</v>
      </c>
      <c r="G7" s="9" t="b">
        <v>0</v>
      </c>
      <c r="H7" s="6">
        <v>6</v>
      </c>
      <c r="I7" s="6">
        <v>2</v>
      </c>
      <c r="J7" s="6">
        <v>0.24</v>
      </c>
      <c r="K7">
        <v>0.2576</v>
      </c>
      <c r="L7">
        <v>0.75</v>
      </c>
      <c r="M7">
        <v>8.9599999999999999E-2</v>
      </c>
      <c r="N7">
        <v>0</v>
      </c>
      <c r="O7">
        <v>1</v>
      </c>
      <c r="P7">
        <v>1</v>
      </c>
      <c r="Q7" t="s">
        <v>13</v>
      </c>
      <c r="R7" t="s">
        <v>125</v>
      </c>
      <c r="S7" s="33" t="str">
        <f t="shared" si="0"/>
        <v>Normal</v>
      </c>
      <c r="T7" s="33" t="str">
        <f t="shared" si="1"/>
        <v>Low</v>
      </c>
      <c r="U7" s="33" t="str">
        <f t="shared" si="2"/>
        <v>Night</v>
      </c>
      <c r="V7" s="33"/>
      <c r="W7" s="33"/>
      <c r="X7" s="97" t="s">
        <v>128</v>
      </c>
      <c r="Y7" s="98">
        <f>COUNT(A:A)</f>
        <v>610</v>
      </c>
    </row>
    <row r="8" spans="1:25" ht="17.25" thickBot="1">
      <c r="A8" s="6">
        <v>7</v>
      </c>
      <c r="B8" s="7">
        <v>40544</v>
      </c>
      <c r="C8" s="6">
        <v>1</v>
      </c>
      <c r="D8" s="6">
        <v>0</v>
      </c>
      <c r="E8" s="6">
        <v>1</v>
      </c>
      <c r="F8" s="6">
        <v>6</v>
      </c>
      <c r="G8" s="9" t="b">
        <v>0</v>
      </c>
      <c r="H8" s="6">
        <v>6</v>
      </c>
      <c r="I8" s="6">
        <v>1</v>
      </c>
      <c r="J8" s="6">
        <v>0.22</v>
      </c>
      <c r="K8">
        <v>0.2727</v>
      </c>
      <c r="L8">
        <v>0.8</v>
      </c>
      <c r="M8">
        <v>0</v>
      </c>
      <c r="N8">
        <v>2</v>
      </c>
      <c r="O8">
        <v>0</v>
      </c>
      <c r="P8">
        <v>2</v>
      </c>
      <c r="Q8" t="s">
        <v>13</v>
      </c>
      <c r="R8" t="s">
        <v>124</v>
      </c>
      <c r="S8" s="33" t="str">
        <f t="shared" si="0"/>
        <v>Normal</v>
      </c>
      <c r="T8" s="33" t="str">
        <f t="shared" si="1"/>
        <v>Low</v>
      </c>
      <c r="U8" s="33" t="str">
        <f t="shared" si="2"/>
        <v>Morning</v>
      </c>
      <c r="V8" s="33"/>
      <c r="W8" s="33"/>
      <c r="X8" s="97" t="s">
        <v>129</v>
      </c>
      <c r="Y8" s="99">
        <f>SUM(P:P)</f>
        <v>33898</v>
      </c>
    </row>
    <row r="9" spans="1:25" ht="17.25" thickBot="1">
      <c r="A9" s="6">
        <v>8</v>
      </c>
      <c r="B9" s="7">
        <v>40544</v>
      </c>
      <c r="C9" s="6">
        <v>1</v>
      </c>
      <c r="D9" s="6">
        <v>0</v>
      </c>
      <c r="E9" s="6">
        <v>1</v>
      </c>
      <c r="F9" s="6">
        <v>7</v>
      </c>
      <c r="G9" s="9" t="b">
        <v>0</v>
      </c>
      <c r="H9" s="6">
        <v>6</v>
      </c>
      <c r="I9" s="6">
        <v>1</v>
      </c>
      <c r="J9" s="6">
        <v>0.2</v>
      </c>
      <c r="K9">
        <v>0.2576</v>
      </c>
      <c r="L9">
        <v>0.86</v>
      </c>
      <c r="M9">
        <v>0</v>
      </c>
      <c r="N9">
        <v>1</v>
      </c>
      <c r="O9">
        <v>2</v>
      </c>
      <c r="P9">
        <v>3</v>
      </c>
      <c r="Q9" t="s">
        <v>13</v>
      </c>
      <c r="R9" t="s">
        <v>124</v>
      </c>
      <c r="S9" s="33" t="str">
        <f t="shared" si="0"/>
        <v>Rush Hour</v>
      </c>
      <c r="T9" s="33" t="str">
        <f t="shared" si="1"/>
        <v>Low</v>
      </c>
      <c r="U9" s="33" t="str">
        <f t="shared" si="2"/>
        <v>Morning</v>
      </c>
      <c r="V9" s="33"/>
      <c r="W9" s="33"/>
      <c r="X9" s="97" t="s">
        <v>130</v>
      </c>
      <c r="Y9" s="96">
        <f>SUM(N:N)</f>
        <v>2746</v>
      </c>
    </row>
    <row r="10" spans="1:25" ht="17.25" thickBot="1">
      <c r="A10" s="6">
        <v>9</v>
      </c>
      <c r="B10" s="7">
        <v>40544</v>
      </c>
      <c r="C10" s="6">
        <v>1</v>
      </c>
      <c r="D10" s="6">
        <v>0</v>
      </c>
      <c r="E10" s="6">
        <v>1</v>
      </c>
      <c r="F10" s="6">
        <v>8</v>
      </c>
      <c r="G10" s="9" t="b">
        <v>0</v>
      </c>
      <c r="H10" s="6">
        <v>6</v>
      </c>
      <c r="I10" s="6">
        <v>1</v>
      </c>
      <c r="J10" s="6">
        <v>0.24</v>
      </c>
      <c r="K10">
        <v>0.28789999999999999</v>
      </c>
      <c r="L10">
        <v>0.75</v>
      </c>
      <c r="M10">
        <v>0</v>
      </c>
      <c r="N10">
        <v>1</v>
      </c>
      <c r="O10">
        <v>7</v>
      </c>
      <c r="P10">
        <v>8</v>
      </c>
      <c r="Q10" t="s">
        <v>13</v>
      </c>
      <c r="R10" t="s">
        <v>124</v>
      </c>
      <c r="S10" s="33" t="str">
        <f t="shared" si="0"/>
        <v>Rush Hour</v>
      </c>
      <c r="T10" s="33" t="str">
        <f t="shared" si="1"/>
        <v>Low</v>
      </c>
      <c r="U10" s="33" t="str">
        <f t="shared" si="2"/>
        <v>Morning</v>
      </c>
      <c r="V10" s="33"/>
      <c r="W10" s="33"/>
      <c r="X10" s="97" t="s">
        <v>131</v>
      </c>
      <c r="Y10" s="96">
        <f>SUM(O2:O611)</f>
        <v>31152</v>
      </c>
    </row>
    <row r="11" spans="1:25" ht="17.25" thickBot="1">
      <c r="A11" s="6">
        <v>10</v>
      </c>
      <c r="B11" s="7">
        <v>40544</v>
      </c>
      <c r="C11" s="6">
        <v>1</v>
      </c>
      <c r="D11" s="6">
        <v>0</v>
      </c>
      <c r="E11" s="6">
        <v>1</v>
      </c>
      <c r="F11" s="6">
        <v>9</v>
      </c>
      <c r="G11" s="9" t="b">
        <v>0</v>
      </c>
      <c r="H11" s="6">
        <v>6</v>
      </c>
      <c r="I11" s="6">
        <v>1</v>
      </c>
      <c r="J11" s="6">
        <v>0.32</v>
      </c>
      <c r="K11">
        <v>0.34849999999999998</v>
      </c>
      <c r="L11">
        <v>0.76</v>
      </c>
      <c r="M11">
        <v>0</v>
      </c>
      <c r="N11">
        <v>8</v>
      </c>
      <c r="O11">
        <v>6</v>
      </c>
      <c r="P11">
        <v>14</v>
      </c>
      <c r="Q11" t="s">
        <v>13</v>
      </c>
      <c r="R11" t="s">
        <v>124</v>
      </c>
      <c r="S11" s="33" t="str">
        <f t="shared" si="0"/>
        <v>Rush Hour</v>
      </c>
      <c r="T11" s="33" t="str">
        <f t="shared" si="1"/>
        <v>Low</v>
      </c>
      <c r="U11" s="33" t="str">
        <f t="shared" si="2"/>
        <v>Morning</v>
      </c>
      <c r="V11" s="33"/>
      <c r="W11" s="33"/>
      <c r="X11" s="97" t="s">
        <v>132</v>
      </c>
      <c r="Y11" s="96">
        <f>AVERAGE(P:P)</f>
        <v>55.570491803278685</v>
      </c>
    </row>
    <row r="12" spans="1:25" ht="17.25" thickBot="1">
      <c r="A12" s="6">
        <v>11</v>
      </c>
      <c r="B12" s="7">
        <v>40544</v>
      </c>
      <c r="C12" s="6">
        <v>1</v>
      </c>
      <c r="D12" s="6">
        <v>0</v>
      </c>
      <c r="E12" s="6">
        <v>1</v>
      </c>
      <c r="F12" s="6">
        <v>10</v>
      </c>
      <c r="G12" s="9" t="b">
        <v>0</v>
      </c>
      <c r="H12" s="6">
        <v>6</v>
      </c>
      <c r="I12" s="6">
        <v>1</v>
      </c>
      <c r="J12" s="6">
        <v>0.38</v>
      </c>
      <c r="K12">
        <v>0.39389999999999997</v>
      </c>
      <c r="L12">
        <v>0.76</v>
      </c>
      <c r="M12">
        <v>0.25369999999999998</v>
      </c>
      <c r="N12">
        <v>12</v>
      </c>
      <c r="O12">
        <v>24</v>
      </c>
      <c r="P12">
        <v>36</v>
      </c>
      <c r="Q12" t="s">
        <v>13</v>
      </c>
      <c r="R12" t="s">
        <v>124</v>
      </c>
      <c r="S12" s="33" t="str">
        <f t="shared" si="0"/>
        <v>Normal</v>
      </c>
      <c r="T12" s="33" t="str">
        <f t="shared" si="1"/>
        <v>Low</v>
      </c>
      <c r="U12" s="33" t="str">
        <f t="shared" si="2"/>
        <v>Morning</v>
      </c>
      <c r="V12" s="33"/>
      <c r="W12" s="33"/>
      <c r="X12" s="97" t="s">
        <v>133</v>
      </c>
      <c r="Y12" s="96">
        <f>MAX(P:P)</f>
        <v>249</v>
      </c>
    </row>
    <row r="13" spans="1:25" ht="17.25" customHeight="1" thickBot="1">
      <c r="A13" s="6">
        <v>12</v>
      </c>
      <c r="B13" s="7">
        <v>40544</v>
      </c>
      <c r="C13" s="6">
        <v>1</v>
      </c>
      <c r="D13" s="6">
        <v>0</v>
      </c>
      <c r="E13" s="6">
        <v>1</v>
      </c>
      <c r="F13" s="6">
        <v>11</v>
      </c>
      <c r="G13" s="9" t="b">
        <v>0</v>
      </c>
      <c r="H13" s="6">
        <v>6</v>
      </c>
      <c r="I13" s="6">
        <v>1</v>
      </c>
      <c r="J13" s="6">
        <v>0.36</v>
      </c>
      <c r="K13">
        <v>0.33329999999999999</v>
      </c>
      <c r="L13">
        <v>0.81</v>
      </c>
      <c r="M13">
        <v>0.28360000000000002</v>
      </c>
      <c r="N13">
        <v>26</v>
      </c>
      <c r="O13">
        <v>30</v>
      </c>
      <c r="P13">
        <v>56</v>
      </c>
      <c r="Q13" t="s">
        <v>13</v>
      </c>
      <c r="R13" t="s">
        <v>124</v>
      </c>
      <c r="S13" s="33" t="str">
        <f t="shared" si="0"/>
        <v>Normal</v>
      </c>
      <c r="T13" s="33" t="str">
        <f t="shared" si="1"/>
        <v>Medium</v>
      </c>
      <c r="U13" s="33" t="str">
        <f t="shared" si="2"/>
        <v>Morning</v>
      </c>
      <c r="V13" s="33"/>
      <c r="W13" s="33"/>
      <c r="X13" s="97" t="s">
        <v>134</v>
      </c>
      <c r="Y13" s="96">
        <f>MIN(P:P)</f>
        <v>1</v>
      </c>
    </row>
    <row r="14" spans="1:25" ht="17.25" thickBot="1">
      <c r="A14" s="6">
        <v>13</v>
      </c>
      <c r="B14" s="7">
        <v>40544</v>
      </c>
      <c r="C14" s="6">
        <v>1</v>
      </c>
      <c r="D14" s="6">
        <v>0</v>
      </c>
      <c r="E14" s="6">
        <v>1</v>
      </c>
      <c r="F14" s="6">
        <v>12</v>
      </c>
      <c r="G14" s="9" t="b">
        <v>0</v>
      </c>
      <c r="H14" s="6">
        <v>6</v>
      </c>
      <c r="I14" s="6">
        <v>1</v>
      </c>
      <c r="J14" s="6">
        <v>0.42</v>
      </c>
      <c r="K14">
        <v>0.42420000000000002</v>
      </c>
      <c r="L14">
        <v>0.77</v>
      </c>
      <c r="M14">
        <v>0.28360000000000002</v>
      </c>
      <c r="N14">
        <v>29</v>
      </c>
      <c r="O14">
        <v>55</v>
      </c>
      <c r="P14">
        <v>84</v>
      </c>
      <c r="Q14" t="s">
        <v>13</v>
      </c>
      <c r="R14" t="s">
        <v>124</v>
      </c>
      <c r="S14" s="33" t="str">
        <f t="shared" si="0"/>
        <v>Normal</v>
      </c>
      <c r="T14" s="33" t="str">
        <f t="shared" si="1"/>
        <v>Medium</v>
      </c>
      <c r="U14" s="33" t="str">
        <f t="shared" si="2"/>
        <v>Afternoon</v>
      </c>
      <c r="V14" s="33"/>
      <c r="W14" s="33"/>
      <c r="X14" s="97" t="s">
        <v>135</v>
      </c>
      <c r="Y14" s="96">
        <f>STDEV(P:P)</f>
        <v>49.316801509098106</v>
      </c>
    </row>
    <row r="15" spans="1:25" ht="17.25" thickBot="1">
      <c r="A15" s="6">
        <v>14</v>
      </c>
      <c r="B15" s="7">
        <v>40544</v>
      </c>
      <c r="C15" s="6">
        <v>1</v>
      </c>
      <c r="D15" s="6">
        <v>0</v>
      </c>
      <c r="E15" s="6">
        <v>1</v>
      </c>
      <c r="F15" s="6">
        <v>13</v>
      </c>
      <c r="G15" s="9" t="b">
        <v>0</v>
      </c>
      <c r="H15" s="6">
        <v>6</v>
      </c>
      <c r="I15" s="6">
        <v>2</v>
      </c>
      <c r="J15" s="6">
        <v>0.46</v>
      </c>
      <c r="K15">
        <v>0.45450000000000002</v>
      </c>
      <c r="L15">
        <v>0.72</v>
      </c>
      <c r="M15">
        <v>0.29849999999999999</v>
      </c>
      <c r="N15">
        <v>47</v>
      </c>
      <c r="O15">
        <v>47</v>
      </c>
      <c r="P15">
        <v>94</v>
      </c>
      <c r="Q15" t="s">
        <v>13</v>
      </c>
      <c r="R15" t="s">
        <v>125</v>
      </c>
      <c r="S15" s="33" t="str">
        <f t="shared" si="0"/>
        <v>Normal</v>
      </c>
      <c r="T15" s="33" t="str">
        <f t="shared" si="1"/>
        <v>Medium</v>
      </c>
      <c r="U15" s="33" t="str">
        <f t="shared" si="2"/>
        <v>Afternoon</v>
      </c>
      <c r="V15" s="33"/>
      <c r="W15" s="33"/>
      <c r="X15" s="97" t="s">
        <v>89</v>
      </c>
      <c r="Y15" s="100">
        <f>SUM(N:N)/SUM(L:L)</f>
        <v>8.0032642592754311</v>
      </c>
    </row>
    <row r="16" spans="1:25" ht="17.25" thickBot="1">
      <c r="A16" s="6">
        <v>15</v>
      </c>
      <c r="B16" s="7">
        <v>40544</v>
      </c>
      <c r="C16" s="6">
        <v>1</v>
      </c>
      <c r="D16" s="6">
        <v>0</v>
      </c>
      <c r="E16" s="6">
        <v>1</v>
      </c>
      <c r="F16" s="6">
        <v>14</v>
      </c>
      <c r="G16" s="9" t="b">
        <v>0</v>
      </c>
      <c r="H16" s="6">
        <v>6</v>
      </c>
      <c r="I16" s="6">
        <v>2</v>
      </c>
      <c r="J16" s="6">
        <v>0.46</v>
      </c>
      <c r="K16">
        <v>0.45450000000000002</v>
      </c>
      <c r="L16">
        <v>0.72</v>
      </c>
      <c r="M16">
        <v>0.28360000000000002</v>
      </c>
      <c r="N16">
        <v>35</v>
      </c>
      <c r="O16">
        <v>71</v>
      </c>
      <c r="P16">
        <v>106</v>
      </c>
      <c r="Q16" t="s">
        <v>13</v>
      </c>
      <c r="R16" t="s">
        <v>125</v>
      </c>
      <c r="S16" s="33" t="str">
        <f t="shared" si="0"/>
        <v>Normal</v>
      </c>
      <c r="T16" s="33" t="str">
        <f t="shared" si="1"/>
        <v>Medium</v>
      </c>
      <c r="U16" s="33" t="str">
        <f t="shared" si="2"/>
        <v>Afternoon</v>
      </c>
      <c r="V16" s="33"/>
      <c r="W16" s="33"/>
      <c r="X16" s="97" t="s">
        <v>90</v>
      </c>
      <c r="Y16" s="100">
        <f>SUM(O:O)/SUM(L:L)</f>
        <v>90.793040132901751</v>
      </c>
    </row>
    <row r="17" spans="1:25" ht="17.25" thickBot="1">
      <c r="A17" s="6">
        <v>16</v>
      </c>
      <c r="B17" s="7">
        <v>40544</v>
      </c>
      <c r="C17" s="6">
        <v>1</v>
      </c>
      <c r="D17" s="6">
        <v>0</v>
      </c>
      <c r="E17" s="6">
        <v>1</v>
      </c>
      <c r="F17" s="6">
        <v>15</v>
      </c>
      <c r="G17" s="9" t="b">
        <v>0</v>
      </c>
      <c r="H17" s="6">
        <v>6</v>
      </c>
      <c r="I17" s="6">
        <v>2</v>
      </c>
      <c r="J17" s="6">
        <v>0.44</v>
      </c>
      <c r="K17">
        <v>0.43940000000000001</v>
      </c>
      <c r="L17">
        <v>0.77</v>
      </c>
      <c r="M17">
        <v>0.29849999999999999</v>
      </c>
      <c r="N17">
        <v>40</v>
      </c>
      <c r="O17">
        <v>70</v>
      </c>
      <c r="P17">
        <v>110</v>
      </c>
      <c r="Q17" t="s">
        <v>13</v>
      </c>
      <c r="R17" t="s">
        <v>125</v>
      </c>
      <c r="S17" s="33" t="str">
        <f t="shared" si="0"/>
        <v>Normal</v>
      </c>
      <c r="T17" s="33" t="str">
        <f t="shared" si="1"/>
        <v>Medium</v>
      </c>
      <c r="U17" s="33" t="str">
        <f t="shared" si="2"/>
        <v>Afternoon</v>
      </c>
      <c r="V17" s="33"/>
      <c r="W17" s="33"/>
      <c r="X17" s="97" t="s">
        <v>23</v>
      </c>
      <c r="Y17" s="98">
        <f>COUNTIF(G:G,TRUE)</f>
        <v>24</v>
      </c>
    </row>
    <row r="18" spans="1:25" ht="17.25" thickBot="1">
      <c r="A18" s="6">
        <v>17</v>
      </c>
      <c r="B18" s="7">
        <v>40544</v>
      </c>
      <c r="C18" s="6">
        <v>1</v>
      </c>
      <c r="D18" s="6">
        <v>0</v>
      </c>
      <c r="E18" s="6">
        <v>1</v>
      </c>
      <c r="F18" s="6">
        <v>16</v>
      </c>
      <c r="G18" s="9" t="b">
        <v>0</v>
      </c>
      <c r="H18" s="6">
        <v>6</v>
      </c>
      <c r="I18" s="6">
        <v>2</v>
      </c>
      <c r="J18" s="6">
        <v>0.42</v>
      </c>
      <c r="K18">
        <v>0.42420000000000002</v>
      </c>
      <c r="L18">
        <v>0.82</v>
      </c>
      <c r="M18">
        <v>0.29849999999999999</v>
      </c>
      <c r="N18">
        <v>41</v>
      </c>
      <c r="O18">
        <v>52</v>
      </c>
      <c r="P18">
        <v>93</v>
      </c>
      <c r="Q18" t="s">
        <v>13</v>
      </c>
      <c r="R18" t="s">
        <v>125</v>
      </c>
      <c r="S18" s="33" t="str">
        <f t="shared" si="0"/>
        <v>Normal</v>
      </c>
      <c r="T18" s="33" t="str">
        <f t="shared" si="1"/>
        <v>Medium</v>
      </c>
      <c r="U18" s="33" t="str">
        <f t="shared" si="2"/>
        <v>Afternoon</v>
      </c>
      <c r="V18" s="33"/>
      <c r="W18" s="33"/>
      <c r="X18" s="97" t="s">
        <v>136</v>
      </c>
      <c r="Y18" s="98">
        <f>COUNTIF(R:R,"Mild Cold")</f>
        <v>368</v>
      </c>
    </row>
    <row r="19" spans="1:25" ht="17.25" thickBot="1">
      <c r="A19" s="6">
        <v>18</v>
      </c>
      <c r="B19" s="7">
        <v>40544</v>
      </c>
      <c r="C19" s="6">
        <v>1</v>
      </c>
      <c r="D19" s="6">
        <v>0</v>
      </c>
      <c r="E19" s="6">
        <v>1</v>
      </c>
      <c r="F19" s="6">
        <v>17</v>
      </c>
      <c r="G19" s="9" t="b">
        <v>0</v>
      </c>
      <c r="H19" s="6">
        <v>6</v>
      </c>
      <c r="I19" s="6">
        <v>2</v>
      </c>
      <c r="J19" s="6">
        <v>0.44</v>
      </c>
      <c r="K19">
        <v>0.34849999999999998</v>
      </c>
      <c r="L19">
        <v>0.82</v>
      </c>
      <c r="M19">
        <v>0.28360000000000002</v>
      </c>
      <c r="N19">
        <v>15</v>
      </c>
      <c r="O19">
        <v>52</v>
      </c>
      <c r="P19">
        <v>67</v>
      </c>
      <c r="Q19" t="s">
        <v>13</v>
      </c>
      <c r="R19" t="s">
        <v>125</v>
      </c>
      <c r="S19" s="33" t="str">
        <f t="shared" si="0"/>
        <v>Rush Hour</v>
      </c>
      <c r="T19" s="33" t="str">
        <f t="shared" si="1"/>
        <v>Medium</v>
      </c>
      <c r="U19" s="33" t="str">
        <f t="shared" si="2"/>
        <v>Afternoon</v>
      </c>
      <c r="V19" s="33"/>
      <c r="W19" s="33"/>
      <c r="X19" s="97" t="s">
        <v>137</v>
      </c>
      <c r="Y19" s="98">
        <f>COUNTIF(T:T,"High")</f>
        <v>39</v>
      </c>
    </row>
    <row r="20" spans="1:25" ht="17.25" thickBot="1">
      <c r="A20" s="6">
        <v>19</v>
      </c>
      <c r="B20" s="7">
        <v>40544</v>
      </c>
      <c r="C20" s="6">
        <v>1</v>
      </c>
      <c r="D20" s="6">
        <v>0</v>
      </c>
      <c r="E20" s="6">
        <v>1</v>
      </c>
      <c r="F20" s="6">
        <v>18</v>
      </c>
      <c r="G20" s="9" t="b">
        <v>0</v>
      </c>
      <c r="H20" s="6">
        <v>6</v>
      </c>
      <c r="I20" s="6">
        <v>3</v>
      </c>
      <c r="J20" s="6">
        <v>0.42</v>
      </c>
      <c r="K20">
        <v>0.42420000000000002</v>
      </c>
      <c r="L20">
        <v>0.88</v>
      </c>
      <c r="M20">
        <v>0.25369999999999998</v>
      </c>
      <c r="N20">
        <v>9</v>
      </c>
      <c r="O20">
        <v>26</v>
      </c>
      <c r="P20">
        <v>35</v>
      </c>
      <c r="Q20" t="s">
        <v>13</v>
      </c>
      <c r="R20" t="s">
        <v>24</v>
      </c>
      <c r="S20" s="33" t="str">
        <f t="shared" si="0"/>
        <v>Rush Hour</v>
      </c>
      <c r="T20" s="33" t="str">
        <f t="shared" si="1"/>
        <v>Low</v>
      </c>
      <c r="U20" s="33" t="str">
        <f t="shared" si="2"/>
        <v>Evening</v>
      </c>
      <c r="V20" s="33"/>
      <c r="W20" s="33"/>
      <c r="X20" s="97" t="s">
        <v>138</v>
      </c>
      <c r="Y20" s="98">
        <f>COUNTIF(T:T,"Medium")</f>
        <v>251</v>
      </c>
    </row>
    <row r="21" spans="1:25" ht="17.25" thickBot="1">
      <c r="A21" s="6">
        <v>20</v>
      </c>
      <c r="B21" s="7">
        <v>40544</v>
      </c>
      <c r="C21" s="6">
        <v>1</v>
      </c>
      <c r="D21" s="6">
        <v>0</v>
      </c>
      <c r="E21" s="6">
        <v>1</v>
      </c>
      <c r="F21" s="6">
        <v>19</v>
      </c>
      <c r="G21" s="9" t="b">
        <v>0</v>
      </c>
      <c r="H21" s="6">
        <v>6</v>
      </c>
      <c r="I21" s="6">
        <v>3</v>
      </c>
      <c r="J21" s="6">
        <v>0.42</v>
      </c>
      <c r="K21">
        <v>0.42420000000000002</v>
      </c>
      <c r="L21">
        <v>0.88</v>
      </c>
      <c r="M21">
        <v>0.25369999999999998</v>
      </c>
      <c r="N21">
        <v>6</v>
      </c>
      <c r="O21">
        <v>31</v>
      </c>
      <c r="P21">
        <v>37</v>
      </c>
      <c r="Q21" t="s">
        <v>13</v>
      </c>
      <c r="R21" t="s">
        <v>24</v>
      </c>
      <c r="S21" s="33" t="str">
        <f t="shared" si="0"/>
        <v>Rush Hour</v>
      </c>
      <c r="T21" s="33" t="str">
        <f t="shared" si="1"/>
        <v>Low</v>
      </c>
      <c r="U21" s="33" t="str">
        <f t="shared" si="2"/>
        <v>Evening</v>
      </c>
      <c r="V21" s="33"/>
      <c r="W21" s="33"/>
      <c r="X21" s="97" t="s">
        <v>139</v>
      </c>
      <c r="Y21" s="98">
        <f>COUNTIF(T:T,"Low")</f>
        <v>320</v>
      </c>
    </row>
    <row r="22" spans="1:25" ht="17.25" thickBot="1">
      <c r="A22" s="6">
        <v>21</v>
      </c>
      <c r="B22" s="7">
        <v>40544</v>
      </c>
      <c r="C22" s="6">
        <v>1</v>
      </c>
      <c r="D22" s="6">
        <v>0</v>
      </c>
      <c r="E22" s="6">
        <v>1</v>
      </c>
      <c r="F22" s="6">
        <v>20</v>
      </c>
      <c r="G22" s="9" t="b">
        <v>0</v>
      </c>
      <c r="H22" s="6">
        <v>6</v>
      </c>
      <c r="I22" s="6">
        <v>2</v>
      </c>
      <c r="J22" s="6">
        <v>0.4</v>
      </c>
      <c r="K22">
        <v>0.40910000000000002</v>
      </c>
      <c r="L22">
        <v>0.87</v>
      </c>
      <c r="M22">
        <v>0.25369999999999998</v>
      </c>
      <c r="N22">
        <v>11</v>
      </c>
      <c r="O22">
        <v>25</v>
      </c>
      <c r="P22">
        <v>36</v>
      </c>
      <c r="Q22" t="s">
        <v>13</v>
      </c>
      <c r="R22" t="s">
        <v>125</v>
      </c>
      <c r="S22" s="33" t="str">
        <f t="shared" si="0"/>
        <v>Normal</v>
      </c>
      <c r="T22" s="33" t="str">
        <f t="shared" si="1"/>
        <v>Low</v>
      </c>
      <c r="U22" s="33" t="str">
        <f t="shared" si="2"/>
        <v>Evening</v>
      </c>
      <c r="V22" s="33"/>
      <c r="W22" s="33"/>
      <c r="X22" s="97" t="s">
        <v>140</v>
      </c>
      <c r="Y22" s="98">
        <f>COUNTIF(S:S,"Rush Hour")</f>
        <v>157</v>
      </c>
    </row>
    <row r="23" spans="1:25" ht="17.25" thickBot="1">
      <c r="A23" s="6">
        <v>22</v>
      </c>
      <c r="B23" s="7">
        <v>40544</v>
      </c>
      <c r="C23" s="6">
        <v>1</v>
      </c>
      <c r="D23" s="6">
        <v>0</v>
      </c>
      <c r="E23" s="6">
        <v>1</v>
      </c>
      <c r="F23" s="6">
        <v>21</v>
      </c>
      <c r="G23" s="9" t="b">
        <v>0</v>
      </c>
      <c r="H23" s="6">
        <v>6</v>
      </c>
      <c r="I23" s="6">
        <v>2</v>
      </c>
      <c r="J23" s="6">
        <v>0.4</v>
      </c>
      <c r="K23">
        <v>0.40910000000000002</v>
      </c>
      <c r="L23">
        <v>0.87</v>
      </c>
      <c r="M23">
        <v>0.19400000000000001</v>
      </c>
      <c r="N23">
        <v>3</v>
      </c>
      <c r="O23">
        <v>31</v>
      </c>
      <c r="P23">
        <v>34</v>
      </c>
      <c r="Q23" t="s">
        <v>13</v>
      </c>
      <c r="R23" t="s">
        <v>125</v>
      </c>
      <c r="S23" s="33" t="str">
        <f t="shared" si="0"/>
        <v>Normal</v>
      </c>
      <c r="T23" s="33" t="str">
        <f t="shared" si="1"/>
        <v>Low</v>
      </c>
      <c r="U23" s="33" t="str">
        <f t="shared" si="2"/>
        <v>Evening</v>
      </c>
      <c r="V23" s="33"/>
      <c r="W23" s="33"/>
      <c r="X23" s="97" t="s">
        <v>141</v>
      </c>
      <c r="Y23" s="98">
        <f>CORREL(J:J,P:P)</f>
        <v>0.19970068149675596</v>
      </c>
    </row>
    <row r="24" spans="1:25" ht="17.25" thickBot="1">
      <c r="A24" s="6">
        <v>23</v>
      </c>
      <c r="B24" s="7">
        <v>40544</v>
      </c>
      <c r="C24" s="6">
        <v>1</v>
      </c>
      <c r="D24" s="6">
        <v>0</v>
      </c>
      <c r="E24" s="6">
        <v>1</v>
      </c>
      <c r="F24" s="6">
        <v>22</v>
      </c>
      <c r="G24" s="9" t="b">
        <v>0</v>
      </c>
      <c r="H24" s="6">
        <v>6</v>
      </c>
      <c r="I24" s="6">
        <v>2</v>
      </c>
      <c r="J24" s="6">
        <v>0.4</v>
      </c>
      <c r="K24">
        <v>0.40910000000000002</v>
      </c>
      <c r="L24">
        <v>0.94</v>
      </c>
      <c r="M24">
        <v>0.22389999999999999</v>
      </c>
      <c r="N24">
        <v>11</v>
      </c>
      <c r="O24">
        <v>17</v>
      </c>
      <c r="P24">
        <v>28</v>
      </c>
      <c r="Q24" t="s">
        <v>13</v>
      </c>
      <c r="R24" t="s">
        <v>125</v>
      </c>
      <c r="S24" s="33" t="str">
        <f t="shared" si="0"/>
        <v>Normal</v>
      </c>
      <c r="T24" s="33" t="str">
        <f t="shared" si="1"/>
        <v>Low</v>
      </c>
      <c r="U24" s="33" t="str">
        <f t="shared" si="2"/>
        <v>Evening</v>
      </c>
      <c r="V24" s="33"/>
      <c r="W24" s="33"/>
      <c r="X24" s="97" t="s">
        <v>142</v>
      </c>
      <c r="Y24" s="98">
        <f>CORREL(L:L,P:P)</f>
        <v>-0.24387606342151705</v>
      </c>
    </row>
    <row r="25" spans="1:25" ht="17.25" thickBot="1">
      <c r="A25" s="6">
        <v>24</v>
      </c>
      <c r="B25" s="7">
        <v>40544</v>
      </c>
      <c r="C25" s="6">
        <v>1</v>
      </c>
      <c r="D25" s="6">
        <v>0</v>
      </c>
      <c r="E25" s="6">
        <v>1</v>
      </c>
      <c r="F25" s="6">
        <v>23</v>
      </c>
      <c r="G25" s="9" t="b">
        <v>0</v>
      </c>
      <c r="H25" s="6">
        <v>6</v>
      </c>
      <c r="I25" s="6">
        <v>2</v>
      </c>
      <c r="J25" s="6">
        <v>0.46</v>
      </c>
      <c r="K25">
        <v>0.43940000000000001</v>
      </c>
      <c r="L25">
        <v>0.88</v>
      </c>
      <c r="M25">
        <v>0.29849999999999999</v>
      </c>
      <c r="N25">
        <v>15</v>
      </c>
      <c r="O25">
        <v>24</v>
      </c>
      <c r="P25">
        <v>39</v>
      </c>
      <c r="Q25" t="s">
        <v>13</v>
      </c>
      <c r="R25" t="s">
        <v>125</v>
      </c>
      <c r="S25" s="33" t="str">
        <f t="shared" si="0"/>
        <v>Normal</v>
      </c>
      <c r="T25" s="33" t="str">
        <f t="shared" si="1"/>
        <v>Low</v>
      </c>
      <c r="U25" s="33" t="str">
        <f t="shared" si="2"/>
        <v>Evening</v>
      </c>
      <c r="V25" s="33"/>
      <c r="W25" s="33"/>
      <c r="X25" s="97" t="s">
        <v>143</v>
      </c>
      <c r="Y25" s="98">
        <f>CORREL(M:M,P:P)</f>
        <v>5.1732995879606836E-2</v>
      </c>
    </row>
    <row r="26" spans="1:25" ht="17.25" thickBot="1">
      <c r="A26" s="6">
        <v>25</v>
      </c>
      <c r="B26" s="7">
        <v>40545</v>
      </c>
      <c r="C26" s="6">
        <v>1</v>
      </c>
      <c r="D26" s="6">
        <v>0</v>
      </c>
      <c r="E26" s="6">
        <v>1</v>
      </c>
      <c r="F26" s="6">
        <v>0</v>
      </c>
      <c r="G26" s="9" t="b">
        <v>0</v>
      </c>
      <c r="H26" s="6">
        <v>0</v>
      </c>
      <c r="I26" s="6">
        <v>2</v>
      </c>
      <c r="J26" s="6">
        <v>0.46</v>
      </c>
      <c r="K26">
        <v>0.45450000000000002</v>
      </c>
      <c r="L26">
        <v>0.88</v>
      </c>
      <c r="M26">
        <v>0.29849999999999999</v>
      </c>
      <c r="N26">
        <v>4</v>
      </c>
      <c r="O26">
        <v>13</v>
      </c>
      <c r="P26">
        <v>17</v>
      </c>
      <c r="Q26" t="s">
        <v>25</v>
      </c>
      <c r="R26" t="s">
        <v>125</v>
      </c>
      <c r="S26" s="33" t="str">
        <f t="shared" si="0"/>
        <v>Normal</v>
      </c>
      <c r="T26" s="33" t="str">
        <f t="shared" si="1"/>
        <v>Low</v>
      </c>
      <c r="U26" s="33" t="str">
        <f t="shared" si="2"/>
        <v>Night</v>
      </c>
      <c r="V26" s="33"/>
      <c r="W26" s="33"/>
    </row>
    <row r="27" spans="1:25" ht="17.25" thickBot="1">
      <c r="A27" s="6">
        <v>26</v>
      </c>
      <c r="B27" s="7">
        <v>40545</v>
      </c>
      <c r="C27" s="6">
        <v>1</v>
      </c>
      <c r="D27" s="6">
        <v>0</v>
      </c>
      <c r="E27" s="6">
        <v>1</v>
      </c>
      <c r="F27" s="6">
        <v>1</v>
      </c>
      <c r="G27" s="9" t="b">
        <v>0</v>
      </c>
      <c r="H27" s="6">
        <v>0</v>
      </c>
      <c r="I27" s="6">
        <v>2</v>
      </c>
      <c r="J27" s="6">
        <v>0.44</v>
      </c>
      <c r="K27">
        <v>0.43940000000000001</v>
      </c>
      <c r="L27">
        <v>0.94</v>
      </c>
      <c r="M27">
        <v>0.25369999999999998</v>
      </c>
      <c r="N27">
        <v>1</v>
      </c>
      <c r="O27">
        <v>16</v>
      </c>
      <c r="P27">
        <v>17</v>
      </c>
      <c r="Q27" t="s">
        <v>25</v>
      </c>
      <c r="R27" t="s">
        <v>125</v>
      </c>
      <c r="S27" s="33" t="str">
        <f t="shared" si="0"/>
        <v>Normal</v>
      </c>
      <c r="T27" s="33" t="str">
        <f t="shared" si="1"/>
        <v>Low</v>
      </c>
      <c r="U27" s="33" t="str">
        <f t="shared" si="2"/>
        <v>Night</v>
      </c>
      <c r="V27" s="33"/>
      <c r="W27" s="33"/>
    </row>
    <row r="28" spans="1:25" ht="17.25" thickBot="1">
      <c r="A28" s="6">
        <v>27</v>
      </c>
      <c r="B28" s="7">
        <v>40545</v>
      </c>
      <c r="C28" s="6">
        <v>1</v>
      </c>
      <c r="D28" s="6">
        <v>0</v>
      </c>
      <c r="E28" s="6">
        <v>1</v>
      </c>
      <c r="F28" s="6">
        <v>2</v>
      </c>
      <c r="G28" s="9" t="b">
        <v>0</v>
      </c>
      <c r="H28" s="6">
        <v>0</v>
      </c>
      <c r="I28" s="6">
        <v>2</v>
      </c>
      <c r="J28" s="6">
        <v>0.42</v>
      </c>
      <c r="K28">
        <v>0.42420000000000002</v>
      </c>
      <c r="L28">
        <v>1</v>
      </c>
      <c r="M28">
        <v>0.28360000000000002</v>
      </c>
      <c r="N28">
        <v>1</v>
      </c>
      <c r="O28">
        <v>8</v>
      </c>
      <c r="P28">
        <v>9</v>
      </c>
      <c r="Q28" t="s">
        <v>25</v>
      </c>
      <c r="R28" t="s">
        <v>125</v>
      </c>
      <c r="S28" s="33" t="str">
        <f t="shared" si="0"/>
        <v>Normal</v>
      </c>
      <c r="T28" s="33" t="str">
        <f t="shared" si="1"/>
        <v>Low</v>
      </c>
      <c r="U28" s="33" t="str">
        <f t="shared" si="2"/>
        <v>Night</v>
      </c>
      <c r="V28" s="33"/>
      <c r="W28" s="33"/>
    </row>
    <row r="29" spans="1:25" ht="17.25" thickBot="1">
      <c r="A29" s="6">
        <v>28</v>
      </c>
      <c r="B29" s="7">
        <v>40545</v>
      </c>
      <c r="C29" s="6">
        <v>1</v>
      </c>
      <c r="D29" s="6">
        <v>0</v>
      </c>
      <c r="E29" s="6">
        <v>1</v>
      </c>
      <c r="F29" s="6">
        <v>3</v>
      </c>
      <c r="G29" s="9" t="b">
        <v>0</v>
      </c>
      <c r="H29" s="6">
        <v>0</v>
      </c>
      <c r="I29" s="6">
        <v>2</v>
      </c>
      <c r="J29" s="6">
        <v>0.46</v>
      </c>
      <c r="K29">
        <v>0.45450000000000002</v>
      </c>
      <c r="L29">
        <v>0.94</v>
      </c>
      <c r="M29">
        <v>0.19400000000000001</v>
      </c>
      <c r="N29">
        <v>2</v>
      </c>
      <c r="O29">
        <v>4</v>
      </c>
      <c r="P29">
        <v>6</v>
      </c>
      <c r="Q29" t="s">
        <v>25</v>
      </c>
      <c r="R29" t="s">
        <v>125</v>
      </c>
      <c r="S29" s="33" t="str">
        <f t="shared" si="0"/>
        <v>Normal</v>
      </c>
      <c r="T29" s="33" t="str">
        <f t="shared" si="1"/>
        <v>Low</v>
      </c>
      <c r="U29" s="33" t="str">
        <f t="shared" si="2"/>
        <v>Night</v>
      </c>
      <c r="V29" s="33"/>
      <c r="W29" s="33"/>
    </row>
    <row r="30" spans="1:25" ht="17.25" thickBot="1">
      <c r="A30" s="6">
        <v>29</v>
      </c>
      <c r="B30" s="7">
        <v>40545</v>
      </c>
      <c r="C30" s="6">
        <v>1</v>
      </c>
      <c r="D30" s="6">
        <v>0</v>
      </c>
      <c r="E30" s="6">
        <v>1</v>
      </c>
      <c r="F30" s="6">
        <v>4</v>
      </c>
      <c r="G30" s="9" t="b">
        <v>0</v>
      </c>
      <c r="H30" s="6">
        <v>0</v>
      </c>
      <c r="I30" s="6">
        <v>2</v>
      </c>
      <c r="J30" s="6">
        <v>0.46</v>
      </c>
      <c r="K30">
        <v>0.40910000000000002</v>
      </c>
      <c r="L30">
        <v>0.94</v>
      </c>
      <c r="M30">
        <v>0.19400000000000001</v>
      </c>
      <c r="N30">
        <v>2</v>
      </c>
      <c r="O30">
        <v>1</v>
      </c>
      <c r="P30">
        <v>3</v>
      </c>
      <c r="Q30" t="s">
        <v>25</v>
      </c>
      <c r="R30" t="s">
        <v>125</v>
      </c>
      <c r="S30" s="33" t="str">
        <f t="shared" si="0"/>
        <v>Normal</v>
      </c>
      <c r="T30" s="33" t="str">
        <f t="shared" si="1"/>
        <v>Low</v>
      </c>
      <c r="U30" s="33" t="str">
        <f t="shared" si="2"/>
        <v>Night</v>
      </c>
      <c r="V30" s="33"/>
      <c r="W30" s="33"/>
    </row>
    <row r="31" spans="1:25" ht="17.25" thickBot="1">
      <c r="A31" s="6">
        <v>30</v>
      </c>
      <c r="B31" s="7">
        <v>40545</v>
      </c>
      <c r="C31" s="6">
        <v>1</v>
      </c>
      <c r="D31" s="6">
        <v>0</v>
      </c>
      <c r="E31" s="6">
        <v>1</v>
      </c>
      <c r="F31" s="6">
        <v>6</v>
      </c>
      <c r="G31" s="9" t="b">
        <v>0</v>
      </c>
      <c r="H31" s="6">
        <v>0</v>
      </c>
      <c r="I31" s="6">
        <v>3</v>
      </c>
      <c r="J31" s="6">
        <v>0.42</v>
      </c>
      <c r="K31">
        <v>0.42420000000000002</v>
      </c>
      <c r="L31">
        <v>0.77</v>
      </c>
      <c r="M31">
        <v>0.29849999999999999</v>
      </c>
      <c r="N31">
        <v>0</v>
      </c>
      <c r="O31">
        <v>2</v>
      </c>
      <c r="P31">
        <v>2</v>
      </c>
      <c r="Q31" t="s">
        <v>25</v>
      </c>
      <c r="R31" t="s">
        <v>24</v>
      </c>
      <c r="S31" s="33" t="str">
        <f t="shared" si="0"/>
        <v>Normal</v>
      </c>
      <c r="T31" s="33" t="str">
        <f t="shared" si="1"/>
        <v>Low</v>
      </c>
      <c r="U31" s="33" t="str">
        <f t="shared" si="2"/>
        <v>Morning</v>
      </c>
      <c r="V31" s="33"/>
      <c r="W31" s="33"/>
    </row>
    <row r="32" spans="1:25" ht="17.25" thickBot="1">
      <c r="A32" s="6">
        <v>31</v>
      </c>
      <c r="B32" s="7">
        <v>40545</v>
      </c>
      <c r="C32" s="6">
        <v>1</v>
      </c>
      <c r="D32" s="6">
        <v>0</v>
      </c>
      <c r="E32" s="6">
        <v>1</v>
      </c>
      <c r="F32" s="6">
        <v>7</v>
      </c>
      <c r="G32" s="9" t="b">
        <v>0</v>
      </c>
      <c r="H32" s="6">
        <v>0</v>
      </c>
      <c r="I32" s="6">
        <v>2</v>
      </c>
      <c r="J32" s="6">
        <v>0.4</v>
      </c>
      <c r="K32">
        <v>0.40910000000000002</v>
      </c>
      <c r="L32">
        <v>0.76</v>
      </c>
      <c r="M32">
        <v>0.19400000000000001</v>
      </c>
      <c r="N32">
        <v>0</v>
      </c>
      <c r="O32">
        <v>1</v>
      </c>
      <c r="P32">
        <v>1</v>
      </c>
      <c r="Q32" t="s">
        <v>25</v>
      </c>
      <c r="R32" t="s">
        <v>125</v>
      </c>
      <c r="S32" s="33" t="str">
        <f t="shared" si="0"/>
        <v>Rush Hour</v>
      </c>
      <c r="T32" s="33" t="str">
        <f t="shared" si="1"/>
        <v>Low</v>
      </c>
      <c r="U32" s="33" t="str">
        <f t="shared" si="2"/>
        <v>Morning</v>
      </c>
      <c r="V32" s="33"/>
      <c r="W32" s="33"/>
    </row>
    <row r="33" spans="1:23" ht="17.25" thickBot="1">
      <c r="A33" s="6">
        <v>32</v>
      </c>
      <c r="B33" s="7">
        <v>40545</v>
      </c>
      <c r="C33" s="6">
        <v>1</v>
      </c>
      <c r="D33" s="6">
        <v>0</v>
      </c>
      <c r="E33" s="6">
        <v>1</v>
      </c>
      <c r="F33" s="6">
        <v>8</v>
      </c>
      <c r="G33" s="9" t="b">
        <v>0</v>
      </c>
      <c r="H33" s="6">
        <v>0</v>
      </c>
      <c r="I33" s="6">
        <v>3</v>
      </c>
      <c r="J33" s="6">
        <v>0.4</v>
      </c>
      <c r="K33">
        <v>0.40910000000000002</v>
      </c>
      <c r="L33">
        <v>0.71</v>
      </c>
      <c r="M33">
        <v>0.22389999999999999</v>
      </c>
      <c r="N33">
        <v>0</v>
      </c>
      <c r="O33">
        <v>8</v>
      </c>
      <c r="P33">
        <v>8</v>
      </c>
      <c r="Q33" t="s">
        <v>25</v>
      </c>
      <c r="R33" t="s">
        <v>24</v>
      </c>
      <c r="S33" s="33" t="str">
        <f t="shared" si="0"/>
        <v>Rush Hour</v>
      </c>
      <c r="T33" s="33" t="str">
        <f t="shared" si="1"/>
        <v>Low</v>
      </c>
      <c r="U33" s="33" t="str">
        <f t="shared" si="2"/>
        <v>Morning</v>
      </c>
      <c r="V33" s="33"/>
      <c r="W33" s="33"/>
    </row>
    <row r="34" spans="1:23" ht="17.25" thickBot="1">
      <c r="A34" s="6">
        <v>33</v>
      </c>
      <c r="B34" s="7">
        <v>40545</v>
      </c>
      <c r="C34" s="6">
        <v>1</v>
      </c>
      <c r="D34" s="6">
        <v>0</v>
      </c>
      <c r="E34" s="6">
        <v>1</v>
      </c>
      <c r="F34" s="6">
        <v>9</v>
      </c>
      <c r="G34" s="9" t="b">
        <v>0</v>
      </c>
      <c r="H34" s="6">
        <v>0</v>
      </c>
      <c r="I34" s="6">
        <v>2</v>
      </c>
      <c r="J34" s="6">
        <v>0.38</v>
      </c>
      <c r="K34">
        <v>0.45450000000000002</v>
      </c>
      <c r="L34">
        <v>0.76</v>
      </c>
      <c r="M34">
        <v>0.22389999999999999</v>
      </c>
      <c r="N34">
        <v>1</v>
      </c>
      <c r="O34">
        <v>19</v>
      </c>
      <c r="P34">
        <v>20</v>
      </c>
      <c r="Q34" t="s">
        <v>25</v>
      </c>
      <c r="R34" t="s">
        <v>125</v>
      </c>
      <c r="S34" s="33" t="str">
        <f t="shared" si="0"/>
        <v>Rush Hour</v>
      </c>
      <c r="T34" s="33" t="str">
        <f t="shared" si="1"/>
        <v>Low</v>
      </c>
      <c r="U34" s="33" t="str">
        <f t="shared" si="2"/>
        <v>Morning</v>
      </c>
      <c r="V34" s="33"/>
      <c r="W34" s="33"/>
    </row>
    <row r="35" spans="1:23" ht="17.25" thickBot="1">
      <c r="A35" s="6">
        <v>34</v>
      </c>
      <c r="B35" s="7">
        <v>40545</v>
      </c>
      <c r="C35" s="6">
        <v>1</v>
      </c>
      <c r="D35" s="6">
        <v>0</v>
      </c>
      <c r="E35" s="6">
        <v>1</v>
      </c>
      <c r="F35" s="6">
        <v>10</v>
      </c>
      <c r="G35" s="9" t="b">
        <v>0</v>
      </c>
      <c r="H35" s="6">
        <v>0</v>
      </c>
      <c r="I35" s="6">
        <v>2</v>
      </c>
      <c r="J35" s="6">
        <v>0.36</v>
      </c>
      <c r="K35">
        <v>0.34849999999999998</v>
      </c>
      <c r="L35">
        <v>0.81</v>
      </c>
      <c r="M35">
        <v>0.22389999999999999</v>
      </c>
      <c r="N35">
        <v>7</v>
      </c>
      <c r="O35">
        <v>46</v>
      </c>
      <c r="P35">
        <v>53</v>
      </c>
      <c r="Q35" t="s">
        <v>25</v>
      </c>
      <c r="R35" t="s">
        <v>125</v>
      </c>
      <c r="S35" s="33" t="str">
        <f t="shared" si="0"/>
        <v>Normal</v>
      </c>
      <c r="T35" s="33" t="str">
        <f t="shared" si="1"/>
        <v>Medium</v>
      </c>
      <c r="U35" s="33" t="str">
        <f t="shared" si="2"/>
        <v>Morning</v>
      </c>
      <c r="V35" s="33"/>
      <c r="W35" s="33"/>
    </row>
    <row r="36" spans="1:23" ht="17.25" thickBot="1">
      <c r="A36" s="6">
        <v>35</v>
      </c>
      <c r="B36" s="7">
        <v>40545</v>
      </c>
      <c r="C36" s="6">
        <v>1</v>
      </c>
      <c r="D36" s="6">
        <v>0</v>
      </c>
      <c r="E36" s="6">
        <v>1</v>
      </c>
      <c r="F36" s="6">
        <v>11</v>
      </c>
      <c r="G36" s="9" t="b">
        <v>0</v>
      </c>
      <c r="H36" s="6">
        <v>0</v>
      </c>
      <c r="I36" s="6">
        <v>2</v>
      </c>
      <c r="J36" s="6">
        <v>0.36</v>
      </c>
      <c r="K36">
        <v>0.33329999999999999</v>
      </c>
      <c r="L36">
        <v>0.71</v>
      </c>
      <c r="M36">
        <v>0.25369999999999998</v>
      </c>
      <c r="N36">
        <v>16</v>
      </c>
      <c r="O36">
        <v>54</v>
      </c>
      <c r="P36">
        <v>70</v>
      </c>
      <c r="Q36" t="s">
        <v>25</v>
      </c>
      <c r="R36" t="s">
        <v>125</v>
      </c>
      <c r="S36" s="33" t="str">
        <f t="shared" si="0"/>
        <v>Normal</v>
      </c>
      <c r="T36" s="33" t="str">
        <f t="shared" si="1"/>
        <v>Medium</v>
      </c>
      <c r="U36" s="33" t="str">
        <f t="shared" si="2"/>
        <v>Morning</v>
      </c>
      <c r="V36" s="33"/>
      <c r="W36" s="33"/>
    </row>
    <row r="37" spans="1:23" ht="17.25" thickBot="1">
      <c r="A37" s="6">
        <v>36</v>
      </c>
      <c r="B37" s="7">
        <v>40545</v>
      </c>
      <c r="C37" s="6">
        <v>1</v>
      </c>
      <c r="D37" s="6">
        <v>0</v>
      </c>
      <c r="E37" s="6">
        <v>1</v>
      </c>
      <c r="F37" s="6">
        <v>12</v>
      </c>
      <c r="G37" s="9" t="b">
        <v>0</v>
      </c>
      <c r="H37" s="6">
        <v>0</v>
      </c>
      <c r="I37" s="6">
        <v>2</v>
      </c>
      <c r="J37" s="6">
        <v>0.36</v>
      </c>
      <c r="K37">
        <v>0.33329999999999999</v>
      </c>
      <c r="L37">
        <v>0.66</v>
      </c>
      <c r="M37">
        <v>0.29849999999999999</v>
      </c>
      <c r="N37">
        <v>20</v>
      </c>
      <c r="O37">
        <v>73</v>
      </c>
      <c r="P37">
        <v>93</v>
      </c>
      <c r="Q37" t="s">
        <v>25</v>
      </c>
      <c r="R37" t="s">
        <v>125</v>
      </c>
      <c r="S37" s="33" t="str">
        <f t="shared" si="0"/>
        <v>Normal</v>
      </c>
      <c r="T37" s="33" t="str">
        <f t="shared" si="1"/>
        <v>Medium</v>
      </c>
      <c r="U37" s="33" t="str">
        <f t="shared" si="2"/>
        <v>Afternoon</v>
      </c>
      <c r="V37" s="33"/>
      <c r="W37" s="33"/>
    </row>
    <row r="38" spans="1:23" ht="17.25" thickBot="1">
      <c r="A38" s="6">
        <v>37</v>
      </c>
      <c r="B38" s="7">
        <v>40545</v>
      </c>
      <c r="C38" s="6">
        <v>1</v>
      </c>
      <c r="D38" s="6">
        <v>0</v>
      </c>
      <c r="E38" s="6">
        <v>1</v>
      </c>
      <c r="F38" s="6">
        <v>13</v>
      </c>
      <c r="G38" s="9" t="b">
        <v>0</v>
      </c>
      <c r="H38" s="6">
        <v>0</v>
      </c>
      <c r="I38" s="6">
        <v>2</v>
      </c>
      <c r="J38" s="6">
        <v>0.36</v>
      </c>
      <c r="K38">
        <v>0.34849999999999998</v>
      </c>
      <c r="L38">
        <v>0.66</v>
      </c>
      <c r="M38">
        <v>0.1343</v>
      </c>
      <c r="N38">
        <v>11</v>
      </c>
      <c r="O38">
        <v>64</v>
      </c>
      <c r="P38">
        <v>75</v>
      </c>
      <c r="Q38" t="s">
        <v>25</v>
      </c>
      <c r="R38" t="s">
        <v>125</v>
      </c>
      <c r="S38" s="33" t="str">
        <f t="shared" si="0"/>
        <v>Normal</v>
      </c>
      <c r="T38" s="33" t="str">
        <f t="shared" si="1"/>
        <v>Medium</v>
      </c>
      <c r="U38" s="33" t="str">
        <f t="shared" si="2"/>
        <v>Afternoon</v>
      </c>
      <c r="V38" s="33"/>
      <c r="W38" s="33"/>
    </row>
    <row r="39" spans="1:23" ht="17.25" thickBot="1">
      <c r="A39" s="6">
        <v>38</v>
      </c>
      <c r="B39" s="7">
        <v>40545</v>
      </c>
      <c r="C39" s="6">
        <v>1</v>
      </c>
      <c r="D39" s="6">
        <v>0</v>
      </c>
      <c r="E39" s="6">
        <v>1</v>
      </c>
      <c r="F39" s="6">
        <v>14</v>
      </c>
      <c r="G39" s="9" t="b">
        <v>0</v>
      </c>
      <c r="H39" s="6">
        <v>0</v>
      </c>
      <c r="I39" s="6">
        <v>3</v>
      </c>
      <c r="J39" s="6">
        <v>0.36</v>
      </c>
      <c r="K39">
        <v>0.42420000000000002</v>
      </c>
      <c r="L39">
        <v>0.76</v>
      </c>
      <c r="M39">
        <v>0.19400000000000001</v>
      </c>
      <c r="N39">
        <v>4</v>
      </c>
      <c r="O39">
        <v>55</v>
      </c>
      <c r="P39">
        <v>59</v>
      </c>
      <c r="Q39" t="s">
        <v>25</v>
      </c>
      <c r="R39" t="s">
        <v>24</v>
      </c>
      <c r="S39" s="33" t="str">
        <f t="shared" si="0"/>
        <v>Normal</v>
      </c>
      <c r="T39" s="33" t="str">
        <f t="shared" si="1"/>
        <v>Medium</v>
      </c>
      <c r="U39" s="33" t="str">
        <f t="shared" si="2"/>
        <v>Afternoon</v>
      </c>
      <c r="V39" s="33"/>
      <c r="W39" s="33"/>
    </row>
    <row r="40" spans="1:23" ht="17.25" thickBot="1">
      <c r="A40" s="6">
        <v>39</v>
      </c>
      <c r="B40" s="7">
        <v>40545</v>
      </c>
      <c r="C40" s="6">
        <v>1</v>
      </c>
      <c r="D40" s="6">
        <v>0</v>
      </c>
      <c r="E40" s="6">
        <v>1</v>
      </c>
      <c r="F40" s="6">
        <v>15</v>
      </c>
      <c r="G40" s="9" t="b">
        <v>0</v>
      </c>
      <c r="H40" s="6">
        <v>0</v>
      </c>
      <c r="I40" s="6">
        <v>3</v>
      </c>
      <c r="J40" s="6">
        <v>0.34</v>
      </c>
      <c r="K40">
        <v>0.33329999999999999</v>
      </c>
      <c r="L40">
        <v>0.81</v>
      </c>
      <c r="M40">
        <v>0.16420000000000001</v>
      </c>
      <c r="N40">
        <v>19</v>
      </c>
      <c r="O40">
        <v>55</v>
      </c>
      <c r="P40">
        <v>74</v>
      </c>
      <c r="Q40" t="s">
        <v>25</v>
      </c>
      <c r="R40" t="s">
        <v>24</v>
      </c>
      <c r="S40" s="33" t="str">
        <f t="shared" si="0"/>
        <v>Normal</v>
      </c>
      <c r="T40" s="33" t="str">
        <f t="shared" si="1"/>
        <v>Medium</v>
      </c>
      <c r="U40" s="33" t="str">
        <f t="shared" si="2"/>
        <v>Afternoon</v>
      </c>
      <c r="V40" s="33"/>
      <c r="W40" s="33"/>
    </row>
    <row r="41" spans="1:23" ht="17.25" thickBot="1">
      <c r="A41" s="6">
        <v>40</v>
      </c>
      <c r="B41" s="7">
        <v>40545</v>
      </c>
      <c r="C41" s="6">
        <v>1</v>
      </c>
      <c r="D41" s="6">
        <v>0</v>
      </c>
      <c r="E41" s="6">
        <v>1</v>
      </c>
      <c r="F41" s="6">
        <v>16</v>
      </c>
      <c r="G41" s="9" t="b">
        <v>0</v>
      </c>
      <c r="H41" s="6">
        <v>0</v>
      </c>
      <c r="I41" s="6">
        <v>3</v>
      </c>
      <c r="J41" s="6">
        <v>0.34</v>
      </c>
      <c r="K41">
        <v>0.33329999999999999</v>
      </c>
      <c r="L41">
        <v>0.71</v>
      </c>
      <c r="M41">
        <v>0.16420000000000001</v>
      </c>
      <c r="N41">
        <v>9</v>
      </c>
      <c r="O41">
        <v>67</v>
      </c>
      <c r="P41">
        <v>76</v>
      </c>
      <c r="Q41" t="s">
        <v>25</v>
      </c>
      <c r="R41" t="s">
        <v>24</v>
      </c>
      <c r="S41" s="33" t="str">
        <f t="shared" si="0"/>
        <v>Normal</v>
      </c>
      <c r="T41" s="33" t="str">
        <f t="shared" si="1"/>
        <v>Medium</v>
      </c>
      <c r="U41" s="33" t="str">
        <f t="shared" si="2"/>
        <v>Afternoon</v>
      </c>
      <c r="V41" s="33"/>
      <c r="W41" s="33"/>
    </row>
    <row r="42" spans="1:23" ht="17.25" thickBot="1">
      <c r="A42" s="6">
        <v>41</v>
      </c>
      <c r="B42" s="7">
        <v>40545</v>
      </c>
      <c r="C42" s="6">
        <v>1</v>
      </c>
      <c r="D42" s="6">
        <v>0</v>
      </c>
      <c r="E42" s="6">
        <v>1</v>
      </c>
      <c r="F42" s="6">
        <v>17</v>
      </c>
      <c r="G42" s="9" t="b">
        <v>0</v>
      </c>
      <c r="H42" s="6">
        <v>0</v>
      </c>
      <c r="I42" s="6">
        <v>1</v>
      </c>
      <c r="J42" s="6">
        <v>0.34</v>
      </c>
      <c r="K42">
        <v>0.33329999999999999</v>
      </c>
      <c r="L42">
        <v>0.56999999999999995</v>
      </c>
      <c r="M42">
        <v>0.19400000000000001</v>
      </c>
      <c r="N42">
        <v>7</v>
      </c>
      <c r="O42">
        <v>58</v>
      </c>
      <c r="P42">
        <v>65</v>
      </c>
      <c r="Q42" t="s">
        <v>25</v>
      </c>
      <c r="R42" t="s">
        <v>124</v>
      </c>
      <c r="S42" s="33" t="str">
        <f t="shared" si="0"/>
        <v>Rush Hour</v>
      </c>
      <c r="T42" s="33" t="str">
        <f t="shared" si="1"/>
        <v>Medium</v>
      </c>
      <c r="U42" s="33" t="str">
        <f t="shared" si="2"/>
        <v>Afternoon</v>
      </c>
      <c r="V42" s="33"/>
      <c r="W42" s="33"/>
    </row>
    <row r="43" spans="1:23" ht="17.25" thickBot="1">
      <c r="A43" s="6">
        <v>42</v>
      </c>
      <c r="B43" s="7">
        <v>40545</v>
      </c>
      <c r="C43" s="6">
        <v>1</v>
      </c>
      <c r="D43" s="6">
        <v>0</v>
      </c>
      <c r="E43" s="6">
        <v>1</v>
      </c>
      <c r="F43" s="6">
        <v>18</v>
      </c>
      <c r="G43" s="9" t="b">
        <v>0</v>
      </c>
      <c r="H43" s="6">
        <v>0</v>
      </c>
      <c r="I43" s="6">
        <v>2</v>
      </c>
      <c r="J43" s="6">
        <v>0.36</v>
      </c>
      <c r="K43">
        <v>0.33329999999999999</v>
      </c>
      <c r="L43">
        <v>0.46</v>
      </c>
      <c r="M43">
        <v>0.32840000000000003</v>
      </c>
      <c r="N43">
        <v>10</v>
      </c>
      <c r="O43">
        <v>43</v>
      </c>
      <c r="P43">
        <v>53</v>
      </c>
      <c r="Q43" t="s">
        <v>25</v>
      </c>
      <c r="R43" t="s">
        <v>125</v>
      </c>
      <c r="S43" s="33" t="str">
        <f t="shared" si="0"/>
        <v>Rush Hour</v>
      </c>
      <c r="T43" s="33" t="str">
        <f t="shared" si="1"/>
        <v>Medium</v>
      </c>
      <c r="U43" s="33" t="str">
        <f t="shared" si="2"/>
        <v>Evening</v>
      </c>
      <c r="V43" s="33"/>
      <c r="W43" s="33"/>
    </row>
    <row r="44" spans="1:23" ht="17.25" thickBot="1">
      <c r="A44" s="6">
        <v>43</v>
      </c>
      <c r="B44" s="7">
        <v>40545</v>
      </c>
      <c r="C44" s="6">
        <v>1</v>
      </c>
      <c r="D44" s="6">
        <v>0</v>
      </c>
      <c r="E44" s="6">
        <v>1</v>
      </c>
      <c r="F44" s="6">
        <v>19</v>
      </c>
      <c r="G44" s="9" t="b">
        <v>0</v>
      </c>
      <c r="H44" s="6">
        <v>0</v>
      </c>
      <c r="I44" s="6">
        <v>1</v>
      </c>
      <c r="J44" s="6">
        <v>0.32</v>
      </c>
      <c r="K44">
        <v>0.28789999999999999</v>
      </c>
      <c r="L44">
        <v>0.42</v>
      </c>
      <c r="M44">
        <v>0.44779999999999998</v>
      </c>
      <c r="N44">
        <v>1</v>
      </c>
      <c r="O44">
        <v>29</v>
      </c>
      <c r="P44">
        <v>30</v>
      </c>
      <c r="Q44" t="s">
        <v>25</v>
      </c>
      <c r="R44" t="s">
        <v>124</v>
      </c>
      <c r="S44" s="33" t="str">
        <f t="shared" si="0"/>
        <v>Rush Hour</v>
      </c>
      <c r="T44" s="33" t="str">
        <f t="shared" si="1"/>
        <v>Low</v>
      </c>
      <c r="U44" s="33" t="str">
        <f t="shared" si="2"/>
        <v>Evening</v>
      </c>
      <c r="V44" s="33"/>
      <c r="W44" s="33"/>
    </row>
    <row r="45" spans="1:23" ht="17.25" thickBot="1">
      <c r="A45" s="6">
        <v>44</v>
      </c>
      <c r="B45" s="7">
        <v>40545</v>
      </c>
      <c r="C45" s="6">
        <v>1</v>
      </c>
      <c r="D45" s="6">
        <v>0</v>
      </c>
      <c r="E45" s="6">
        <v>1</v>
      </c>
      <c r="F45" s="6">
        <v>20</v>
      </c>
      <c r="G45" s="9" t="b">
        <v>0</v>
      </c>
      <c r="H45" s="6">
        <v>0</v>
      </c>
      <c r="I45" s="6">
        <v>1</v>
      </c>
      <c r="J45" s="6">
        <v>0.3</v>
      </c>
      <c r="K45">
        <v>0.33329999999999999</v>
      </c>
      <c r="L45">
        <v>0.39</v>
      </c>
      <c r="M45">
        <v>0.35820000000000002</v>
      </c>
      <c r="N45">
        <v>5</v>
      </c>
      <c r="O45">
        <v>17</v>
      </c>
      <c r="P45">
        <v>22</v>
      </c>
      <c r="Q45" t="s">
        <v>25</v>
      </c>
      <c r="R45" t="s">
        <v>124</v>
      </c>
      <c r="S45" s="33" t="str">
        <f t="shared" si="0"/>
        <v>Normal</v>
      </c>
      <c r="T45" s="33" t="str">
        <f t="shared" si="1"/>
        <v>Low</v>
      </c>
      <c r="U45" s="33" t="str">
        <f t="shared" si="2"/>
        <v>Evening</v>
      </c>
      <c r="V45" s="33"/>
      <c r="W45" s="33"/>
    </row>
    <row r="46" spans="1:23" ht="17.25" thickBot="1">
      <c r="A46" s="6">
        <v>45</v>
      </c>
      <c r="B46" s="7">
        <v>40545</v>
      </c>
      <c r="C46" s="6">
        <v>1</v>
      </c>
      <c r="D46" s="6">
        <v>0</v>
      </c>
      <c r="E46" s="6">
        <v>1</v>
      </c>
      <c r="F46" s="6">
        <v>21</v>
      </c>
      <c r="G46" s="9" t="b">
        <v>0</v>
      </c>
      <c r="H46" s="6">
        <v>0</v>
      </c>
      <c r="I46" s="6">
        <v>1</v>
      </c>
      <c r="J46" s="6">
        <v>0.26</v>
      </c>
      <c r="K46">
        <v>0.2273</v>
      </c>
      <c r="L46">
        <v>0.44</v>
      </c>
      <c r="M46">
        <v>0.32840000000000003</v>
      </c>
      <c r="N46">
        <v>11</v>
      </c>
      <c r="O46">
        <v>20</v>
      </c>
      <c r="P46">
        <v>31</v>
      </c>
      <c r="Q46" t="s">
        <v>25</v>
      </c>
      <c r="R46" t="s">
        <v>124</v>
      </c>
      <c r="S46" s="33" t="str">
        <f t="shared" si="0"/>
        <v>Normal</v>
      </c>
      <c r="T46" s="33" t="str">
        <f t="shared" si="1"/>
        <v>Low</v>
      </c>
      <c r="U46" s="33" t="str">
        <f t="shared" si="2"/>
        <v>Evening</v>
      </c>
      <c r="V46" s="33"/>
      <c r="W46" s="33"/>
    </row>
    <row r="47" spans="1:23" ht="17.25" thickBot="1">
      <c r="A47" s="6">
        <v>46</v>
      </c>
      <c r="B47" s="7">
        <v>40545</v>
      </c>
      <c r="C47" s="6">
        <v>1</v>
      </c>
      <c r="D47" s="6">
        <v>0</v>
      </c>
      <c r="E47" s="6">
        <v>1</v>
      </c>
      <c r="F47" s="6">
        <v>22</v>
      </c>
      <c r="G47" s="9" t="b">
        <v>0</v>
      </c>
      <c r="H47" s="6">
        <v>0</v>
      </c>
      <c r="I47" s="6">
        <v>1</v>
      </c>
      <c r="J47" s="6">
        <v>0.24</v>
      </c>
      <c r="K47">
        <v>0.21210000000000001</v>
      </c>
      <c r="L47">
        <v>0.44</v>
      </c>
      <c r="M47">
        <v>0.29849999999999999</v>
      </c>
      <c r="N47">
        <v>0</v>
      </c>
      <c r="O47">
        <v>9</v>
      </c>
      <c r="P47">
        <v>9</v>
      </c>
      <c r="Q47" t="s">
        <v>25</v>
      </c>
      <c r="R47" t="s">
        <v>124</v>
      </c>
      <c r="S47" s="33" t="str">
        <f t="shared" si="0"/>
        <v>Normal</v>
      </c>
      <c r="T47" s="33" t="str">
        <f t="shared" si="1"/>
        <v>Low</v>
      </c>
      <c r="U47" s="33" t="str">
        <f t="shared" si="2"/>
        <v>Evening</v>
      </c>
      <c r="V47" s="33"/>
      <c r="W47" s="33"/>
    </row>
    <row r="48" spans="1:23" ht="17.25" thickBot="1">
      <c r="A48" s="6">
        <v>47</v>
      </c>
      <c r="B48" s="7">
        <v>40545</v>
      </c>
      <c r="C48" s="6">
        <v>1</v>
      </c>
      <c r="D48" s="6">
        <v>0</v>
      </c>
      <c r="E48" s="6">
        <v>1</v>
      </c>
      <c r="F48" s="6">
        <v>23</v>
      </c>
      <c r="G48" s="9" t="b">
        <v>0</v>
      </c>
      <c r="H48" s="6">
        <v>0</v>
      </c>
      <c r="I48" s="6">
        <v>1</v>
      </c>
      <c r="J48" s="6">
        <v>0.22</v>
      </c>
      <c r="K48">
        <v>0.2273</v>
      </c>
      <c r="L48">
        <v>0.47</v>
      </c>
      <c r="M48">
        <v>0.16420000000000001</v>
      </c>
      <c r="N48">
        <v>0</v>
      </c>
      <c r="O48">
        <v>8</v>
      </c>
      <c r="P48">
        <v>8</v>
      </c>
      <c r="Q48" t="s">
        <v>25</v>
      </c>
      <c r="R48" t="s">
        <v>124</v>
      </c>
      <c r="S48" s="33" t="str">
        <f t="shared" si="0"/>
        <v>Normal</v>
      </c>
      <c r="T48" s="33" t="str">
        <f t="shared" si="1"/>
        <v>Low</v>
      </c>
      <c r="U48" s="33" t="str">
        <f t="shared" si="2"/>
        <v>Evening</v>
      </c>
      <c r="V48" s="33"/>
      <c r="W48" s="33"/>
    </row>
    <row r="49" spans="1:23" ht="17.25" thickBot="1">
      <c r="A49" s="6">
        <v>48</v>
      </c>
      <c r="B49" s="7">
        <v>40546</v>
      </c>
      <c r="C49" s="6">
        <v>1</v>
      </c>
      <c r="D49" s="6">
        <v>0</v>
      </c>
      <c r="E49" s="6">
        <v>1</v>
      </c>
      <c r="F49" s="6">
        <v>0</v>
      </c>
      <c r="G49" s="9" t="b">
        <v>0</v>
      </c>
      <c r="H49" s="6">
        <v>1</v>
      </c>
      <c r="I49" s="6">
        <v>1</v>
      </c>
      <c r="J49" s="6">
        <v>0.22</v>
      </c>
      <c r="K49">
        <v>0.19700000000000001</v>
      </c>
      <c r="L49">
        <v>0.44</v>
      </c>
      <c r="M49">
        <v>0.35820000000000002</v>
      </c>
      <c r="N49">
        <v>0</v>
      </c>
      <c r="O49">
        <v>5</v>
      </c>
      <c r="P49">
        <v>5</v>
      </c>
      <c r="Q49" t="s">
        <v>26</v>
      </c>
      <c r="R49" t="s">
        <v>124</v>
      </c>
      <c r="S49" s="33" t="str">
        <f t="shared" si="0"/>
        <v>Normal</v>
      </c>
      <c r="T49" s="33" t="str">
        <f t="shared" si="1"/>
        <v>Low</v>
      </c>
      <c r="U49" s="33" t="str">
        <f t="shared" si="2"/>
        <v>Night</v>
      </c>
      <c r="V49" s="33"/>
      <c r="W49" s="33"/>
    </row>
    <row r="50" spans="1:23" ht="17.25" thickBot="1">
      <c r="A50" s="6">
        <v>49</v>
      </c>
      <c r="B50" s="7">
        <v>40546</v>
      </c>
      <c r="C50" s="6">
        <v>1</v>
      </c>
      <c r="D50" s="6">
        <v>0</v>
      </c>
      <c r="E50" s="6">
        <v>1</v>
      </c>
      <c r="F50" s="6">
        <v>1</v>
      </c>
      <c r="G50" s="9" t="b">
        <v>0</v>
      </c>
      <c r="H50" s="6">
        <v>1</v>
      </c>
      <c r="I50" s="6">
        <v>1</v>
      </c>
      <c r="J50" s="6">
        <v>0.2</v>
      </c>
      <c r="K50">
        <v>0.33329999999999999</v>
      </c>
      <c r="L50">
        <v>0.44</v>
      </c>
      <c r="M50">
        <v>0.41789999999999999</v>
      </c>
      <c r="N50">
        <v>0</v>
      </c>
      <c r="O50">
        <v>2</v>
      </c>
      <c r="P50">
        <v>2</v>
      </c>
      <c r="Q50" t="s">
        <v>26</v>
      </c>
      <c r="R50" t="s">
        <v>124</v>
      </c>
      <c r="S50" s="33" t="str">
        <f t="shared" si="0"/>
        <v>Normal</v>
      </c>
      <c r="T50" s="33" t="str">
        <f t="shared" si="1"/>
        <v>Low</v>
      </c>
      <c r="U50" s="33" t="str">
        <f t="shared" si="2"/>
        <v>Night</v>
      </c>
      <c r="V50" s="33"/>
      <c r="W50" s="33"/>
    </row>
    <row r="51" spans="1:23" ht="17.25" thickBot="1">
      <c r="A51" s="6">
        <v>50</v>
      </c>
      <c r="B51" s="7">
        <v>40546</v>
      </c>
      <c r="C51" s="6">
        <v>1</v>
      </c>
      <c r="D51" s="6">
        <v>0</v>
      </c>
      <c r="E51" s="6">
        <v>1</v>
      </c>
      <c r="F51" s="6">
        <v>4</v>
      </c>
      <c r="G51" s="9" t="b">
        <v>0</v>
      </c>
      <c r="H51" s="6">
        <v>1</v>
      </c>
      <c r="I51" s="6">
        <v>1</v>
      </c>
      <c r="J51" s="6">
        <v>0.16</v>
      </c>
      <c r="K51">
        <v>0.13639999999999999</v>
      </c>
      <c r="L51">
        <v>0.47</v>
      </c>
      <c r="M51">
        <v>0.3881</v>
      </c>
      <c r="N51">
        <v>0</v>
      </c>
      <c r="O51">
        <v>1</v>
      </c>
      <c r="P51">
        <v>1</v>
      </c>
      <c r="Q51" t="s">
        <v>26</v>
      </c>
      <c r="R51" t="s">
        <v>124</v>
      </c>
      <c r="S51" s="33" t="str">
        <f t="shared" si="0"/>
        <v>Normal</v>
      </c>
      <c r="T51" s="33" t="str">
        <f t="shared" si="1"/>
        <v>Low</v>
      </c>
      <c r="U51" s="33" t="str">
        <f t="shared" si="2"/>
        <v>Night</v>
      </c>
      <c r="V51" s="33"/>
      <c r="W51" s="33"/>
    </row>
    <row r="52" spans="1:23" ht="17.25" thickBot="1">
      <c r="A52" s="6">
        <v>51</v>
      </c>
      <c r="B52" s="7">
        <v>40546</v>
      </c>
      <c r="C52" s="6">
        <v>1</v>
      </c>
      <c r="D52" s="6">
        <v>0</v>
      </c>
      <c r="E52" s="6">
        <v>1</v>
      </c>
      <c r="F52" s="6">
        <v>5</v>
      </c>
      <c r="G52" s="9" t="b">
        <v>0</v>
      </c>
      <c r="H52" s="6">
        <v>1</v>
      </c>
      <c r="I52" s="6">
        <v>1</v>
      </c>
      <c r="J52" s="6">
        <v>0.16</v>
      </c>
      <c r="K52">
        <v>0.13639999999999999</v>
      </c>
      <c r="L52">
        <v>0.47</v>
      </c>
      <c r="M52">
        <v>0.28360000000000002</v>
      </c>
      <c r="N52">
        <v>0</v>
      </c>
      <c r="O52">
        <v>3</v>
      </c>
      <c r="P52">
        <v>3</v>
      </c>
      <c r="Q52" t="s">
        <v>26</v>
      </c>
      <c r="R52" t="s">
        <v>124</v>
      </c>
      <c r="S52" s="33" t="str">
        <f t="shared" si="0"/>
        <v>Normal</v>
      </c>
      <c r="T52" s="33" t="str">
        <f t="shared" si="1"/>
        <v>Low</v>
      </c>
      <c r="U52" s="33" t="str">
        <f t="shared" si="2"/>
        <v>Night</v>
      </c>
      <c r="V52" s="33"/>
      <c r="W52" s="33"/>
    </row>
    <row r="53" spans="1:23" ht="17.25" thickBot="1">
      <c r="A53" s="6">
        <v>52</v>
      </c>
      <c r="B53" s="7">
        <v>40546</v>
      </c>
      <c r="C53" s="6">
        <v>1</v>
      </c>
      <c r="D53" s="6">
        <v>0</v>
      </c>
      <c r="E53" s="6">
        <v>1</v>
      </c>
      <c r="F53" s="6">
        <v>6</v>
      </c>
      <c r="G53" s="9" t="b">
        <v>0</v>
      </c>
      <c r="H53" s="6">
        <v>1</v>
      </c>
      <c r="I53" s="6">
        <v>1</v>
      </c>
      <c r="J53" s="6">
        <v>0.14000000000000001</v>
      </c>
      <c r="K53">
        <v>0.1061</v>
      </c>
      <c r="L53">
        <v>0.5</v>
      </c>
      <c r="M53">
        <v>0.3881</v>
      </c>
      <c r="N53">
        <v>0</v>
      </c>
      <c r="O53">
        <v>30</v>
      </c>
      <c r="P53">
        <v>30</v>
      </c>
      <c r="Q53" t="s">
        <v>26</v>
      </c>
      <c r="R53" t="s">
        <v>124</v>
      </c>
      <c r="S53" s="33" t="str">
        <f t="shared" si="0"/>
        <v>Normal</v>
      </c>
      <c r="T53" s="33" t="str">
        <f t="shared" si="1"/>
        <v>Low</v>
      </c>
      <c r="U53" s="33" t="str">
        <f t="shared" si="2"/>
        <v>Morning</v>
      </c>
      <c r="V53" s="33"/>
      <c r="W53" s="33"/>
    </row>
    <row r="54" spans="1:23" ht="17.25" thickBot="1">
      <c r="A54" s="6">
        <v>53</v>
      </c>
      <c r="B54" s="7">
        <v>40546</v>
      </c>
      <c r="C54" s="6">
        <v>1</v>
      </c>
      <c r="D54" s="6">
        <v>0</v>
      </c>
      <c r="E54" s="6">
        <v>1</v>
      </c>
      <c r="F54" s="6">
        <v>7</v>
      </c>
      <c r="G54" s="9" t="b">
        <v>0</v>
      </c>
      <c r="H54" s="6">
        <v>1</v>
      </c>
      <c r="I54" s="6">
        <v>1</v>
      </c>
      <c r="J54" s="6">
        <v>0.14000000000000001</v>
      </c>
      <c r="K54">
        <v>0.13639999999999999</v>
      </c>
      <c r="L54">
        <v>0.5</v>
      </c>
      <c r="M54">
        <v>0.19400000000000001</v>
      </c>
      <c r="N54">
        <v>1</v>
      </c>
      <c r="O54">
        <v>63</v>
      </c>
      <c r="P54">
        <v>64</v>
      </c>
      <c r="Q54" t="s">
        <v>26</v>
      </c>
      <c r="R54" t="s">
        <v>124</v>
      </c>
      <c r="S54" s="33" t="str">
        <f t="shared" si="0"/>
        <v>Rush Hour</v>
      </c>
      <c r="T54" s="33" t="str">
        <f t="shared" si="1"/>
        <v>Medium</v>
      </c>
      <c r="U54" s="33" t="str">
        <f t="shared" si="2"/>
        <v>Morning</v>
      </c>
      <c r="V54" s="33"/>
      <c r="W54" s="33"/>
    </row>
    <row r="55" spans="1:23" ht="17.25" thickBot="1">
      <c r="A55" s="6">
        <v>54</v>
      </c>
      <c r="B55" s="7">
        <v>40546</v>
      </c>
      <c r="C55" s="6">
        <v>1</v>
      </c>
      <c r="D55" s="6">
        <v>0</v>
      </c>
      <c r="E55" s="6">
        <v>1</v>
      </c>
      <c r="F55" s="6">
        <v>8</v>
      </c>
      <c r="G55" s="9" t="b">
        <v>0</v>
      </c>
      <c r="H55" s="6">
        <v>1</v>
      </c>
      <c r="I55" s="6">
        <v>1</v>
      </c>
      <c r="J55" s="6">
        <v>0.14000000000000001</v>
      </c>
      <c r="K55">
        <v>0.1212</v>
      </c>
      <c r="L55">
        <v>0.5</v>
      </c>
      <c r="M55">
        <v>0.28360000000000002</v>
      </c>
      <c r="N55">
        <v>1</v>
      </c>
      <c r="O55">
        <v>153</v>
      </c>
      <c r="P55">
        <v>154</v>
      </c>
      <c r="Q55" t="s">
        <v>26</v>
      </c>
      <c r="R55" t="s">
        <v>124</v>
      </c>
      <c r="S55" s="33" t="str">
        <f t="shared" si="0"/>
        <v>Rush Hour</v>
      </c>
      <c r="T55" s="33" t="str">
        <f t="shared" si="1"/>
        <v>High</v>
      </c>
      <c r="U55" s="33" t="str">
        <f t="shared" si="2"/>
        <v>Morning</v>
      </c>
      <c r="V55" s="33"/>
      <c r="W55" s="33"/>
    </row>
    <row r="56" spans="1:23" ht="17.25" thickBot="1">
      <c r="A56" s="6">
        <v>55</v>
      </c>
      <c r="B56" s="7">
        <v>40546</v>
      </c>
      <c r="C56" s="6">
        <v>1</v>
      </c>
      <c r="D56" s="6">
        <v>0</v>
      </c>
      <c r="E56" s="6">
        <v>1</v>
      </c>
      <c r="F56" s="6">
        <v>9</v>
      </c>
      <c r="G56" s="9" t="b">
        <v>0</v>
      </c>
      <c r="H56" s="6">
        <v>1</v>
      </c>
      <c r="I56" s="6">
        <v>1</v>
      </c>
      <c r="J56" s="6">
        <v>0.16</v>
      </c>
      <c r="K56">
        <v>0.13639999999999999</v>
      </c>
      <c r="L56">
        <v>0.43</v>
      </c>
      <c r="M56">
        <v>0.3881</v>
      </c>
      <c r="N56">
        <v>7</v>
      </c>
      <c r="O56">
        <v>81</v>
      </c>
      <c r="P56">
        <v>88</v>
      </c>
      <c r="Q56" t="s">
        <v>26</v>
      </c>
      <c r="R56" t="s">
        <v>124</v>
      </c>
      <c r="S56" s="33" t="str">
        <f t="shared" si="0"/>
        <v>Rush Hour</v>
      </c>
      <c r="T56" s="33" t="str">
        <f t="shared" si="1"/>
        <v>Medium</v>
      </c>
      <c r="U56" s="33" t="str">
        <f t="shared" si="2"/>
        <v>Morning</v>
      </c>
      <c r="V56" s="33"/>
      <c r="W56" s="33"/>
    </row>
    <row r="57" spans="1:23" ht="17.25" thickBot="1">
      <c r="A57" s="6">
        <v>56</v>
      </c>
      <c r="B57" s="7">
        <v>40546</v>
      </c>
      <c r="C57" s="6">
        <v>1</v>
      </c>
      <c r="D57" s="6">
        <v>0</v>
      </c>
      <c r="E57" s="6">
        <v>1</v>
      </c>
      <c r="F57" s="6">
        <v>10</v>
      </c>
      <c r="G57" s="9" t="b">
        <v>0</v>
      </c>
      <c r="H57" s="6">
        <v>1</v>
      </c>
      <c r="I57" s="6">
        <v>1</v>
      </c>
      <c r="J57" s="6">
        <v>0.18</v>
      </c>
      <c r="K57">
        <v>0.16669999999999999</v>
      </c>
      <c r="L57">
        <v>0.43</v>
      </c>
      <c r="M57">
        <v>0.25369999999999998</v>
      </c>
      <c r="N57">
        <v>11</v>
      </c>
      <c r="O57">
        <v>33</v>
      </c>
      <c r="P57">
        <v>44</v>
      </c>
      <c r="Q57" t="s">
        <v>26</v>
      </c>
      <c r="R57" t="s">
        <v>124</v>
      </c>
      <c r="S57" s="33" t="str">
        <f t="shared" si="0"/>
        <v>Normal</v>
      </c>
      <c r="T57" s="33" t="str">
        <f t="shared" si="1"/>
        <v>Low</v>
      </c>
      <c r="U57" s="33" t="str">
        <f t="shared" si="2"/>
        <v>Morning</v>
      </c>
      <c r="V57" s="33"/>
      <c r="W57" s="33"/>
    </row>
    <row r="58" spans="1:23" ht="17.25" thickBot="1">
      <c r="A58" s="6">
        <v>57</v>
      </c>
      <c r="B58" s="7">
        <v>40546</v>
      </c>
      <c r="C58" s="6">
        <v>1</v>
      </c>
      <c r="D58" s="6">
        <v>0</v>
      </c>
      <c r="E58" s="6">
        <v>1</v>
      </c>
      <c r="F58" s="6">
        <v>11</v>
      </c>
      <c r="G58" s="9" t="b">
        <v>0</v>
      </c>
      <c r="H58" s="6">
        <v>1</v>
      </c>
      <c r="I58" s="6">
        <v>1</v>
      </c>
      <c r="J58" s="6">
        <v>0.2</v>
      </c>
      <c r="K58">
        <v>0.18179999999999999</v>
      </c>
      <c r="L58">
        <v>0.4</v>
      </c>
      <c r="M58">
        <v>0.32840000000000003</v>
      </c>
      <c r="N58">
        <v>10</v>
      </c>
      <c r="O58">
        <v>41</v>
      </c>
      <c r="P58">
        <v>51</v>
      </c>
      <c r="Q58" t="s">
        <v>26</v>
      </c>
      <c r="R58" t="s">
        <v>124</v>
      </c>
      <c r="S58" s="33" t="str">
        <f t="shared" si="0"/>
        <v>Normal</v>
      </c>
      <c r="T58" s="33" t="str">
        <f t="shared" si="1"/>
        <v>Medium</v>
      </c>
      <c r="U58" s="33" t="str">
        <f t="shared" si="2"/>
        <v>Morning</v>
      </c>
      <c r="V58" s="33"/>
      <c r="W58" s="33"/>
    </row>
    <row r="59" spans="1:23" ht="17.25" thickBot="1">
      <c r="A59" s="6">
        <v>58</v>
      </c>
      <c r="B59" s="7">
        <v>40546</v>
      </c>
      <c r="C59" s="6">
        <v>1</v>
      </c>
      <c r="D59" s="6">
        <v>0</v>
      </c>
      <c r="E59" s="6">
        <v>1</v>
      </c>
      <c r="F59" s="6">
        <v>12</v>
      </c>
      <c r="G59" s="9" t="b">
        <v>0</v>
      </c>
      <c r="H59" s="6">
        <v>1</v>
      </c>
      <c r="I59" s="6">
        <v>1</v>
      </c>
      <c r="J59" s="6">
        <v>0.22</v>
      </c>
      <c r="K59">
        <v>0.21210000000000001</v>
      </c>
      <c r="L59">
        <v>0.35</v>
      </c>
      <c r="M59">
        <v>0.29849999999999999</v>
      </c>
      <c r="N59">
        <v>13</v>
      </c>
      <c r="O59">
        <v>48</v>
      </c>
      <c r="P59">
        <v>61</v>
      </c>
      <c r="Q59" t="s">
        <v>26</v>
      </c>
      <c r="R59" t="s">
        <v>124</v>
      </c>
      <c r="S59" s="33" t="str">
        <f t="shared" si="0"/>
        <v>Normal</v>
      </c>
      <c r="T59" s="33" t="str">
        <f t="shared" si="1"/>
        <v>Medium</v>
      </c>
      <c r="U59" s="33" t="str">
        <f t="shared" si="2"/>
        <v>Afternoon</v>
      </c>
      <c r="V59" s="33"/>
      <c r="W59" s="33"/>
    </row>
    <row r="60" spans="1:23" ht="17.25" thickBot="1">
      <c r="A60" s="6">
        <v>59</v>
      </c>
      <c r="B60" s="7">
        <v>40546</v>
      </c>
      <c r="C60" s="6">
        <v>1</v>
      </c>
      <c r="D60" s="6">
        <v>0</v>
      </c>
      <c r="E60" s="6">
        <v>1</v>
      </c>
      <c r="F60" s="6">
        <v>13</v>
      </c>
      <c r="G60" s="9" t="b">
        <v>0</v>
      </c>
      <c r="H60" s="6">
        <v>1</v>
      </c>
      <c r="I60" s="6">
        <v>1</v>
      </c>
      <c r="J60" s="6">
        <v>0.24</v>
      </c>
      <c r="K60">
        <v>0.13639999999999999</v>
      </c>
      <c r="L60">
        <v>0.35</v>
      </c>
      <c r="M60">
        <v>0.28360000000000002</v>
      </c>
      <c r="N60">
        <v>8</v>
      </c>
      <c r="O60">
        <v>53</v>
      </c>
      <c r="P60">
        <v>61</v>
      </c>
      <c r="Q60" t="s">
        <v>26</v>
      </c>
      <c r="R60" t="s">
        <v>124</v>
      </c>
      <c r="S60" s="33" t="str">
        <f t="shared" si="0"/>
        <v>Normal</v>
      </c>
      <c r="T60" s="33" t="str">
        <f t="shared" si="1"/>
        <v>Medium</v>
      </c>
      <c r="U60" s="33" t="str">
        <f t="shared" si="2"/>
        <v>Afternoon</v>
      </c>
      <c r="V60" s="33"/>
      <c r="W60" s="33"/>
    </row>
    <row r="61" spans="1:23" ht="17.25" thickBot="1">
      <c r="A61" s="6">
        <v>60</v>
      </c>
      <c r="B61" s="7">
        <v>40546</v>
      </c>
      <c r="C61" s="6">
        <v>1</v>
      </c>
      <c r="D61" s="6">
        <v>0</v>
      </c>
      <c r="E61" s="6">
        <v>1</v>
      </c>
      <c r="F61" s="6">
        <v>14</v>
      </c>
      <c r="G61" s="9" t="b">
        <v>0</v>
      </c>
      <c r="H61" s="6">
        <v>1</v>
      </c>
      <c r="I61" s="6">
        <v>1</v>
      </c>
      <c r="J61" s="6">
        <v>0.26</v>
      </c>
      <c r="K61">
        <v>0.2424</v>
      </c>
      <c r="L61">
        <v>0.3</v>
      </c>
      <c r="M61">
        <v>0.28360000000000002</v>
      </c>
      <c r="N61">
        <v>11</v>
      </c>
      <c r="O61">
        <v>66</v>
      </c>
      <c r="P61">
        <v>77</v>
      </c>
      <c r="Q61" t="s">
        <v>26</v>
      </c>
      <c r="R61" t="s">
        <v>124</v>
      </c>
      <c r="S61" s="33" t="str">
        <f t="shared" si="0"/>
        <v>Normal</v>
      </c>
      <c r="T61" s="33" t="str">
        <f t="shared" si="1"/>
        <v>Medium</v>
      </c>
      <c r="U61" s="33" t="str">
        <f t="shared" si="2"/>
        <v>Afternoon</v>
      </c>
      <c r="V61" s="33"/>
      <c r="W61" s="33"/>
    </row>
    <row r="62" spans="1:23" ht="17.25" thickBot="1">
      <c r="A62" s="6">
        <v>61</v>
      </c>
      <c r="B62" s="7">
        <v>40546</v>
      </c>
      <c r="C62" s="6">
        <v>1</v>
      </c>
      <c r="D62" s="6">
        <v>0</v>
      </c>
      <c r="E62" s="6">
        <v>1</v>
      </c>
      <c r="F62" s="6">
        <v>15</v>
      </c>
      <c r="G62" s="9" t="b">
        <v>0</v>
      </c>
      <c r="H62" s="6">
        <v>1</v>
      </c>
      <c r="I62" s="6">
        <v>1</v>
      </c>
      <c r="J62" s="6">
        <v>0.26</v>
      </c>
      <c r="K62">
        <v>0.2424</v>
      </c>
      <c r="L62">
        <v>0.3</v>
      </c>
      <c r="M62">
        <v>0.25369999999999998</v>
      </c>
      <c r="N62">
        <v>14</v>
      </c>
      <c r="O62">
        <v>58</v>
      </c>
      <c r="P62">
        <v>72</v>
      </c>
      <c r="Q62" t="s">
        <v>26</v>
      </c>
      <c r="R62" t="s">
        <v>124</v>
      </c>
      <c r="S62" s="33" t="str">
        <f t="shared" si="0"/>
        <v>Normal</v>
      </c>
      <c r="T62" s="33" t="str">
        <f t="shared" si="1"/>
        <v>Medium</v>
      </c>
      <c r="U62" s="33" t="str">
        <f t="shared" si="2"/>
        <v>Afternoon</v>
      </c>
      <c r="V62" s="33"/>
      <c r="W62" s="33"/>
    </row>
    <row r="63" spans="1:23" ht="17.25" thickBot="1">
      <c r="A63" s="6">
        <v>62</v>
      </c>
      <c r="B63" s="7">
        <v>40546</v>
      </c>
      <c r="C63" s="6">
        <v>1</v>
      </c>
      <c r="D63" s="6">
        <v>0</v>
      </c>
      <c r="E63" s="6">
        <v>1</v>
      </c>
      <c r="F63" s="6">
        <v>16</v>
      </c>
      <c r="G63" s="9" t="b">
        <v>0</v>
      </c>
      <c r="H63" s="6">
        <v>1</v>
      </c>
      <c r="I63" s="6">
        <v>1</v>
      </c>
      <c r="J63" s="6">
        <v>0.26</v>
      </c>
      <c r="K63">
        <v>0.2424</v>
      </c>
      <c r="L63">
        <v>0.3</v>
      </c>
      <c r="M63">
        <v>0.25369999999999998</v>
      </c>
      <c r="N63">
        <v>9</v>
      </c>
      <c r="O63">
        <v>67</v>
      </c>
      <c r="P63">
        <v>76</v>
      </c>
      <c r="Q63" t="s">
        <v>26</v>
      </c>
      <c r="R63" t="s">
        <v>124</v>
      </c>
      <c r="S63" s="33" t="str">
        <f t="shared" si="0"/>
        <v>Normal</v>
      </c>
      <c r="T63" s="33" t="str">
        <f t="shared" si="1"/>
        <v>Medium</v>
      </c>
      <c r="U63" s="33" t="str">
        <f t="shared" si="2"/>
        <v>Afternoon</v>
      </c>
      <c r="V63" s="33"/>
      <c r="W63" s="33"/>
    </row>
    <row r="64" spans="1:23" ht="17.25" thickBot="1">
      <c r="A64" s="6">
        <v>63</v>
      </c>
      <c r="B64" s="7">
        <v>40546</v>
      </c>
      <c r="C64" s="6">
        <v>1</v>
      </c>
      <c r="D64" s="6">
        <v>0</v>
      </c>
      <c r="E64" s="6">
        <v>1</v>
      </c>
      <c r="F64" s="6">
        <v>17</v>
      </c>
      <c r="G64" s="9" t="b">
        <v>0</v>
      </c>
      <c r="H64" s="6">
        <v>1</v>
      </c>
      <c r="I64" s="6">
        <v>1</v>
      </c>
      <c r="J64" s="6">
        <v>0.24</v>
      </c>
      <c r="K64">
        <v>0.2273</v>
      </c>
      <c r="L64">
        <v>0.3</v>
      </c>
      <c r="M64">
        <v>0.22389999999999999</v>
      </c>
      <c r="N64">
        <v>11</v>
      </c>
      <c r="O64">
        <v>146</v>
      </c>
      <c r="P64">
        <v>157</v>
      </c>
      <c r="Q64" t="s">
        <v>26</v>
      </c>
      <c r="R64" t="s">
        <v>124</v>
      </c>
      <c r="S64" s="33" t="str">
        <f t="shared" si="0"/>
        <v>Rush Hour</v>
      </c>
      <c r="T64" s="33" t="str">
        <f t="shared" si="1"/>
        <v>High</v>
      </c>
      <c r="U64" s="33" t="str">
        <f t="shared" si="2"/>
        <v>Afternoon</v>
      </c>
      <c r="V64" s="33"/>
      <c r="W64" s="33"/>
    </row>
    <row r="65" spans="1:23" ht="17.25" thickBot="1">
      <c r="A65" s="6">
        <v>64</v>
      </c>
      <c r="B65" s="7">
        <v>40546</v>
      </c>
      <c r="C65" s="6">
        <v>1</v>
      </c>
      <c r="D65" s="6">
        <v>0</v>
      </c>
      <c r="E65" s="6">
        <v>1</v>
      </c>
      <c r="F65" s="6">
        <v>18</v>
      </c>
      <c r="G65" s="9" t="b">
        <v>0</v>
      </c>
      <c r="H65" s="6">
        <v>1</v>
      </c>
      <c r="I65" s="6">
        <v>1</v>
      </c>
      <c r="J65" s="6">
        <v>0.24</v>
      </c>
      <c r="K65">
        <v>0.2576</v>
      </c>
      <c r="L65">
        <v>0.32</v>
      </c>
      <c r="M65">
        <v>0.1045</v>
      </c>
      <c r="N65">
        <v>9</v>
      </c>
      <c r="O65">
        <v>148</v>
      </c>
      <c r="P65">
        <v>157</v>
      </c>
      <c r="Q65" t="s">
        <v>26</v>
      </c>
      <c r="R65" t="s">
        <v>124</v>
      </c>
      <c r="S65" s="33" t="str">
        <f t="shared" si="0"/>
        <v>Rush Hour</v>
      </c>
      <c r="T65" s="33" t="str">
        <f t="shared" si="1"/>
        <v>High</v>
      </c>
      <c r="U65" s="33" t="str">
        <f t="shared" si="2"/>
        <v>Evening</v>
      </c>
      <c r="V65" s="33"/>
      <c r="W65" s="33"/>
    </row>
    <row r="66" spans="1:23" ht="17.25" thickBot="1">
      <c r="A66" s="6">
        <v>65</v>
      </c>
      <c r="B66" s="7">
        <v>40546</v>
      </c>
      <c r="C66" s="6">
        <v>1</v>
      </c>
      <c r="D66" s="6">
        <v>0</v>
      </c>
      <c r="E66" s="6">
        <v>1</v>
      </c>
      <c r="F66" s="6">
        <v>19</v>
      </c>
      <c r="G66" s="9" t="b">
        <v>0</v>
      </c>
      <c r="H66" s="6">
        <v>1</v>
      </c>
      <c r="I66" s="6">
        <v>1</v>
      </c>
      <c r="J66" s="6">
        <v>0.2</v>
      </c>
      <c r="K66">
        <v>0.2576</v>
      </c>
      <c r="L66">
        <v>0.47</v>
      </c>
      <c r="M66">
        <v>0</v>
      </c>
      <c r="N66">
        <v>8</v>
      </c>
      <c r="O66">
        <v>102</v>
      </c>
      <c r="P66">
        <v>110</v>
      </c>
      <c r="Q66" t="s">
        <v>26</v>
      </c>
      <c r="R66" t="s">
        <v>124</v>
      </c>
      <c r="S66" s="33" t="str">
        <f t="shared" si="0"/>
        <v>Rush Hour</v>
      </c>
      <c r="T66" s="33" t="str">
        <f t="shared" si="1"/>
        <v>Medium</v>
      </c>
      <c r="U66" s="33" t="str">
        <f t="shared" si="2"/>
        <v>Evening</v>
      </c>
      <c r="V66" s="33"/>
      <c r="W66" s="33"/>
    </row>
    <row r="67" spans="1:23" ht="17.25" thickBot="1">
      <c r="A67" s="6">
        <v>66</v>
      </c>
      <c r="B67" s="7">
        <v>40546</v>
      </c>
      <c r="C67" s="6">
        <v>1</v>
      </c>
      <c r="D67" s="6">
        <v>0</v>
      </c>
      <c r="E67" s="6">
        <v>1</v>
      </c>
      <c r="F67" s="6">
        <v>20</v>
      </c>
      <c r="G67" s="9" t="b">
        <v>0</v>
      </c>
      <c r="H67" s="6">
        <v>1</v>
      </c>
      <c r="I67" s="6">
        <v>1</v>
      </c>
      <c r="J67" s="6">
        <v>0.2</v>
      </c>
      <c r="K67">
        <v>0.21210000000000001</v>
      </c>
      <c r="L67">
        <v>0.47</v>
      </c>
      <c r="M67">
        <v>0.1045</v>
      </c>
      <c r="N67">
        <v>3</v>
      </c>
      <c r="O67">
        <v>49</v>
      </c>
      <c r="P67">
        <v>52</v>
      </c>
      <c r="Q67" t="s">
        <v>26</v>
      </c>
      <c r="R67" t="s">
        <v>124</v>
      </c>
      <c r="S67" s="33" t="str">
        <f t="shared" ref="S67:S130" si="3">IF(OR(AND(F67&gt;=7,F67&lt;=9),AND(F67&gt;=17,F67&lt;=19)),"Rush Hour","Normal")</f>
        <v>Normal</v>
      </c>
      <c r="T67" s="33" t="str">
        <f t="shared" ref="T67:T130" si="4">IF(P67&gt;150,"High",IF(P67&gt;50,"Medium","Low"))</f>
        <v>Medium</v>
      </c>
      <c r="U67" s="33" t="str">
        <f t="shared" ref="U67:U130" si="5">IF(F67&lt;6,"Night", IF(F67&lt;12,"Morning", IF(F67&lt;18,"Afternoon","Evening")))</f>
        <v>Evening</v>
      </c>
      <c r="V67" s="33"/>
      <c r="W67" s="33"/>
    </row>
    <row r="68" spans="1:23" ht="17.25" thickBot="1">
      <c r="A68" s="6">
        <v>67</v>
      </c>
      <c r="B68" s="7">
        <v>40546</v>
      </c>
      <c r="C68" s="6">
        <v>1</v>
      </c>
      <c r="D68" s="6">
        <v>0</v>
      </c>
      <c r="E68" s="6">
        <v>1</v>
      </c>
      <c r="F68" s="6">
        <v>21</v>
      </c>
      <c r="G68" s="9" t="b">
        <v>0</v>
      </c>
      <c r="H68" s="6">
        <v>1</v>
      </c>
      <c r="I68" s="6">
        <v>1</v>
      </c>
      <c r="J68" s="6">
        <v>0.18</v>
      </c>
      <c r="K68">
        <v>0.19700000000000001</v>
      </c>
      <c r="L68">
        <v>0.64</v>
      </c>
      <c r="M68">
        <v>0.1343</v>
      </c>
      <c r="N68">
        <v>3</v>
      </c>
      <c r="O68">
        <v>49</v>
      </c>
      <c r="P68">
        <v>52</v>
      </c>
      <c r="Q68" t="s">
        <v>26</v>
      </c>
      <c r="R68" t="s">
        <v>124</v>
      </c>
      <c r="S68" s="33" t="str">
        <f t="shared" si="3"/>
        <v>Normal</v>
      </c>
      <c r="T68" s="33" t="str">
        <f t="shared" si="4"/>
        <v>Medium</v>
      </c>
      <c r="U68" s="33" t="str">
        <f t="shared" si="5"/>
        <v>Evening</v>
      </c>
      <c r="V68" s="33"/>
      <c r="W68" s="33"/>
    </row>
    <row r="69" spans="1:23" ht="17.25" thickBot="1">
      <c r="A69" s="6">
        <v>68</v>
      </c>
      <c r="B69" s="7">
        <v>40546</v>
      </c>
      <c r="C69" s="6">
        <v>1</v>
      </c>
      <c r="D69" s="6">
        <v>0</v>
      </c>
      <c r="E69" s="6">
        <v>1</v>
      </c>
      <c r="F69" s="6">
        <v>22</v>
      </c>
      <c r="G69" s="9" t="b">
        <v>0</v>
      </c>
      <c r="H69" s="6">
        <v>1</v>
      </c>
      <c r="I69" s="6">
        <v>1</v>
      </c>
      <c r="J69" s="6">
        <v>0.14000000000000001</v>
      </c>
      <c r="K69">
        <v>0.1515</v>
      </c>
      <c r="L69">
        <v>0.69</v>
      </c>
      <c r="M69">
        <v>0.1343</v>
      </c>
      <c r="N69">
        <v>0</v>
      </c>
      <c r="O69">
        <v>20</v>
      </c>
      <c r="P69">
        <v>20</v>
      </c>
      <c r="Q69" t="s">
        <v>26</v>
      </c>
      <c r="R69" t="s">
        <v>124</v>
      </c>
      <c r="S69" s="33" t="str">
        <f t="shared" si="3"/>
        <v>Normal</v>
      </c>
      <c r="T69" s="33" t="str">
        <f t="shared" si="4"/>
        <v>Low</v>
      </c>
      <c r="U69" s="33" t="str">
        <f t="shared" si="5"/>
        <v>Evening</v>
      </c>
      <c r="V69" s="33"/>
      <c r="W69" s="33"/>
    </row>
    <row r="70" spans="1:23" ht="17.25" thickBot="1">
      <c r="A70" s="6">
        <v>69</v>
      </c>
      <c r="B70" s="7">
        <v>40546</v>
      </c>
      <c r="C70" s="6">
        <v>1</v>
      </c>
      <c r="D70" s="6">
        <v>0</v>
      </c>
      <c r="E70" s="6">
        <v>1</v>
      </c>
      <c r="F70" s="6">
        <v>23</v>
      </c>
      <c r="G70" s="9" t="b">
        <v>0</v>
      </c>
      <c r="H70" s="6">
        <v>1</v>
      </c>
      <c r="I70" s="6">
        <v>1</v>
      </c>
      <c r="J70" s="6">
        <v>0.18</v>
      </c>
      <c r="K70">
        <v>0.21210000000000001</v>
      </c>
      <c r="L70">
        <v>0.55000000000000004</v>
      </c>
      <c r="M70">
        <v>0.1045</v>
      </c>
      <c r="N70">
        <v>1</v>
      </c>
      <c r="O70">
        <v>11</v>
      </c>
      <c r="P70">
        <v>12</v>
      </c>
      <c r="Q70" t="s">
        <v>26</v>
      </c>
      <c r="R70" t="s">
        <v>124</v>
      </c>
      <c r="S70" s="33" t="str">
        <f t="shared" si="3"/>
        <v>Normal</v>
      </c>
      <c r="T70" s="33" t="str">
        <f t="shared" si="4"/>
        <v>Low</v>
      </c>
      <c r="U70" s="33" t="str">
        <f t="shared" si="5"/>
        <v>Evening</v>
      </c>
      <c r="V70" s="33"/>
      <c r="W70" s="33"/>
    </row>
    <row r="71" spans="1:23" ht="17.25" thickBot="1">
      <c r="A71" s="6">
        <v>70</v>
      </c>
      <c r="B71" s="7">
        <v>40547</v>
      </c>
      <c r="C71" s="6">
        <v>1</v>
      </c>
      <c r="D71" s="6">
        <v>0</v>
      </c>
      <c r="E71" s="6">
        <v>1</v>
      </c>
      <c r="F71" s="6">
        <v>0</v>
      </c>
      <c r="G71" s="9" t="b">
        <v>0</v>
      </c>
      <c r="H71" s="6">
        <v>2</v>
      </c>
      <c r="I71" s="6">
        <v>1</v>
      </c>
      <c r="J71" s="6">
        <v>0.16</v>
      </c>
      <c r="K71">
        <v>0.2424</v>
      </c>
      <c r="L71">
        <v>0.55000000000000004</v>
      </c>
      <c r="M71">
        <v>0.1045</v>
      </c>
      <c r="N71">
        <v>0</v>
      </c>
      <c r="O71">
        <v>5</v>
      </c>
      <c r="P71">
        <v>5</v>
      </c>
      <c r="Q71" t="s">
        <v>27</v>
      </c>
      <c r="R71" t="s">
        <v>124</v>
      </c>
      <c r="S71" s="33" t="str">
        <f t="shared" si="3"/>
        <v>Normal</v>
      </c>
      <c r="T71" s="33" t="str">
        <f t="shared" si="4"/>
        <v>Low</v>
      </c>
      <c r="U71" s="33" t="str">
        <f t="shared" si="5"/>
        <v>Night</v>
      </c>
      <c r="V71" s="33"/>
      <c r="W71" s="33"/>
    </row>
    <row r="72" spans="1:23" ht="17.25" thickBot="1">
      <c r="A72" s="6">
        <v>71</v>
      </c>
      <c r="B72" s="7">
        <v>40547</v>
      </c>
      <c r="C72" s="6">
        <v>1</v>
      </c>
      <c r="D72" s="6">
        <v>0</v>
      </c>
      <c r="E72" s="6">
        <v>1</v>
      </c>
      <c r="F72" s="6">
        <v>1</v>
      </c>
      <c r="G72" s="9" t="b">
        <v>0</v>
      </c>
      <c r="H72" s="6">
        <v>2</v>
      </c>
      <c r="I72" s="6">
        <v>1</v>
      </c>
      <c r="J72" s="6">
        <v>0.16</v>
      </c>
      <c r="K72">
        <v>0.18179999999999999</v>
      </c>
      <c r="L72">
        <v>0.59</v>
      </c>
      <c r="M72">
        <v>0.1045</v>
      </c>
      <c r="N72">
        <v>0</v>
      </c>
      <c r="O72">
        <v>2</v>
      </c>
      <c r="P72">
        <v>2</v>
      </c>
      <c r="Q72" t="s">
        <v>27</v>
      </c>
      <c r="R72" t="s">
        <v>124</v>
      </c>
      <c r="S72" s="33" t="str">
        <f t="shared" si="3"/>
        <v>Normal</v>
      </c>
      <c r="T72" s="33" t="str">
        <f t="shared" si="4"/>
        <v>Low</v>
      </c>
      <c r="U72" s="33" t="str">
        <f t="shared" si="5"/>
        <v>Night</v>
      </c>
      <c r="V72" s="33"/>
      <c r="W72" s="33"/>
    </row>
    <row r="73" spans="1:23" ht="17.25" thickBot="1">
      <c r="A73" s="6">
        <v>72</v>
      </c>
      <c r="B73" s="7">
        <v>40547</v>
      </c>
      <c r="C73" s="6">
        <v>1</v>
      </c>
      <c r="D73" s="6">
        <v>0</v>
      </c>
      <c r="E73" s="6">
        <v>1</v>
      </c>
      <c r="F73" s="6">
        <v>2</v>
      </c>
      <c r="G73" s="9" t="b">
        <v>0</v>
      </c>
      <c r="H73" s="6">
        <v>2</v>
      </c>
      <c r="I73" s="6">
        <v>1</v>
      </c>
      <c r="J73" s="6">
        <v>0.14000000000000001</v>
      </c>
      <c r="K73">
        <v>0.1515</v>
      </c>
      <c r="L73">
        <v>0.63</v>
      </c>
      <c r="M73">
        <v>0.1343</v>
      </c>
      <c r="N73">
        <v>0</v>
      </c>
      <c r="O73">
        <v>1</v>
      </c>
      <c r="P73">
        <v>1</v>
      </c>
      <c r="Q73" t="s">
        <v>27</v>
      </c>
      <c r="R73" t="s">
        <v>124</v>
      </c>
      <c r="S73" s="33" t="str">
        <f t="shared" si="3"/>
        <v>Normal</v>
      </c>
      <c r="T73" s="33" t="str">
        <f t="shared" si="4"/>
        <v>Low</v>
      </c>
      <c r="U73" s="33" t="str">
        <f t="shared" si="5"/>
        <v>Night</v>
      </c>
      <c r="V73" s="33"/>
      <c r="W73" s="33"/>
    </row>
    <row r="74" spans="1:23" ht="17.25" thickBot="1">
      <c r="A74" s="6">
        <v>73</v>
      </c>
      <c r="B74" s="7">
        <v>40547</v>
      </c>
      <c r="C74" s="6">
        <v>1</v>
      </c>
      <c r="D74" s="6">
        <v>0</v>
      </c>
      <c r="E74" s="6">
        <v>1</v>
      </c>
      <c r="F74" s="6">
        <v>4</v>
      </c>
      <c r="G74" s="9" t="b">
        <v>0</v>
      </c>
      <c r="H74" s="6">
        <v>2</v>
      </c>
      <c r="I74" s="6">
        <v>1</v>
      </c>
      <c r="J74" s="6">
        <v>0.14000000000000001</v>
      </c>
      <c r="K74">
        <v>0.18179999999999999</v>
      </c>
      <c r="L74">
        <v>0.63</v>
      </c>
      <c r="M74">
        <v>8.9599999999999999E-2</v>
      </c>
      <c r="N74">
        <v>0</v>
      </c>
      <c r="O74">
        <v>2</v>
      </c>
      <c r="P74">
        <v>2</v>
      </c>
      <c r="Q74" t="s">
        <v>27</v>
      </c>
      <c r="R74" t="s">
        <v>124</v>
      </c>
      <c r="S74" s="33" t="str">
        <f t="shared" si="3"/>
        <v>Normal</v>
      </c>
      <c r="T74" s="33" t="str">
        <f t="shared" si="4"/>
        <v>Low</v>
      </c>
      <c r="U74" s="33" t="str">
        <f t="shared" si="5"/>
        <v>Night</v>
      </c>
      <c r="V74" s="33"/>
      <c r="W74" s="33"/>
    </row>
    <row r="75" spans="1:23" ht="17.25" thickBot="1">
      <c r="A75" s="6">
        <v>74</v>
      </c>
      <c r="B75" s="7">
        <v>40547</v>
      </c>
      <c r="C75" s="6">
        <v>1</v>
      </c>
      <c r="D75" s="6">
        <v>0</v>
      </c>
      <c r="E75" s="6">
        <v>1</v>
      </c>
      <c r="F75" s="6">
        <v>5</v>
      </c>
      <c r="G75" s="9" t="b">
        <v>0</v>
      </c>
      <c r="H75" s="6">
        <v>2</v>
      </c>
      <c r="I75" s="6">
        <v>1</v>
      </c>
      <c r="J75" s="6">
        <v>0.12</v>
      </c>
      <c r="K75">
        <v>0.1515</v>
      </c>
      <c r="L75">
        <v>0.68</v>
      </c>
      <c r="M75">
        <v>0.1045</v>
      </c>
      <c r="N75">
        <v>0</v>
      </c>
      <c r="O75">
        <v>4</v>
      </c>
      <c r="P75">
        <v>4</v>
      </c>
      <c r="Q75" t="s">
        <v>27</v>
      </c>
      <c r="R75" t="s">
        <v>124</v>
      </c>
      <c r="S75" s="33" t="str">
        <f t="shared" si="3"/>
        <v>Normal</v>
      </c>
      <c r="T75" s="33" t="str">
        <f t="shared" si="4"/>
        <v>Low</v>
      </c>
      <c r="U75" s="33" t="str">
        <f t="shared" si="5"/>
        <v>Night</v>
      </c>
      <c r="V75" s="33"/>
      <c r="W75" s="33"/>
    </row>
    <row r="76" spans="1:23" ht="17.25" thickBot="1">
      <c r="A76" s="6">
        <v>75</v>
      </c>
      <c r="B76" s="7">
        <v>40547</v>
      </c>
      <c r="C76" s="6">
        <v>1</v>
      </c>
      <c r="D76" s="6">
        <v>0</v>
      </c>
      <c r="E76" s="6">
        <v>1</v>
      </c>
      <c r="F76" s="6">
        <v>6</v>
      </c>
      <c r="G76" s="9" t="b">
        <v>0</v>
      </c>
      <c r="H76" s="6">
        <v>2</v>
      </c>
      <c r="I76" s="6">
        <v>1</v>
      </c>
      <c r="J76" s="6">
        <v>0.12</v>
      </c>
      <c r="K76">
        <v>0.1515</v>
      </c>
      <c r="L76">
        <v>0.74</v>
      </c>
      <c r="M76">
        <v>0.1045</v>
      </c>
      <c r="N76">
        <v>0</v>
      </c>
      <c r="O76">
        <v>36</v>
      </c>
      <c r="P76">
        <v>36</v>
      </c>
      <c r="Q76" t="s">
        <v>27</v>
      </c>
      <c r="R76" t="s">
        <v>124</v>
      </c>
      <c r="S76" s="33" t="str">
        <f t="shared" si="3"/>
        <v>Normal</v>
      </c>
      <c r="T76" s="33" t="str">
        <f t="shared" si="4"/>
        <v>Low</v>
      </c>
      <c r="U76" s="33" t="str">
        <f t="shared" si="5"/>
        <v>Morning</v>
      </c>
      <c r="V76" s="33"/>
      <c r="W76" s="33"/>
    </row>
    <row r="77" spans="1:23" ht="17.25" thickBot="1">
      <c r="A77" s="6">
        <v>76</v>
      </c>
      <c r="B77" s="7">
        <v>40547</v>
      </c>
      <c r="C77" s="6">
        <v>1</v>
      </c>
      <c r="D77" s="6">
        <v>0</v>
      </c>
      <c r="E77" s="6">
        <v>1</v>
      </c>
      <c r="F77" s="6">
        <v>7</v>
      </c>
      <c r="G77" s="9" t="b">
        <v>0</v>
      </c>
      <c r="H77" s="6">
        <v>2</v>
      </c>
      <c r="I77" s="6">
        <v>1</v>
      </c>
      <c r="J77" s="6">
        <v>0.12</v>
      </c>
      <c r="K77">
        <v>0.1515</v>
      </c>
      <c r="L77">
        <v>0.74</v>
      </c>
      <c r="M77">
        <v>0.1343</v>
      </c>
      <c r="N77">
        <v>2</v>
      </c>
      <c r="O77">
        <v>92</v>
      </c>
      <c r="P77">
        <v>94</v>
      </c>
      <c r="Q77" t="s">
        <v>27</v>
      </c>
      <c r="R77" t="s">
        <v>124</v>
      </c>
      <c r="S77" s="33" t="str">
        <f t="shared" si="3"/>
        <v>Rush Hour</v>
      </c>
      <c r="T77" s="33" t="str">
        <f t="shared" si="4"/>
        <v>Medium</v>
      </c>
      <c r="U77" s="33" t="str">
        <f t="shared" si="5"/>
        <v>Morning</v>
      </c>
      <c r="V77" s="33"/>
      <c r="W77" s="33"/>
    </row>
    <row r="78" spans="1:23" ht="17.25" thickBot="1">
      <c r="A78" s="6">
        <v>77</v>
      </c>
      <c r="B78" s="7">
        <v>40547</v>
      </c>
      <c r="C78" s="6">
        <v>1</v>
      </c>
      <c r="D78" s="6">
        <v>0</v>
      </c>
      <c r="E78" s="6">
        <v>1</v>
      </c>
      <c r="F78" s="6">
        <v>8</v>
      </c>
      <c r="G78" s="9" t="b">
        <v>0</v>
      </c>
      <c r="H78" s="6">
        <v>2</v>
      </c>
      <c r="I78" s="6">
        <v>1</v>
      </c>
      <c r="J78" s="6">
        <v>0.14000000000000001</v>
      </c>
      <c r="K78">
        <v>0.1515</v>
      </c>
      <c r="L78">
        <v>0.69</v>
      </c>
      <c r="M78">
        <v>0.16420000000000001</v>
      </c>
      <c r="N78">
        <v>2</v>
      </c>
      <c r="O78">
        <v>177</v>
      </c>
      <c r="P78">
        <v>179</v>
      </c>
      <c r="Q78" t="s">
        <v>27</v>
      </c>
      <c r="R78" t="s">
        <v>124</v>
      </c>
      <c r="S78" s="33" t="str">
        <f t="shared" si="3"/>
        <v>Rush Hour</v>
      </c>
      <c r="T78" s="33" t="str">
        <f t="shared" si="4"/>
        <v>High</v>
      </c>
      <c r="U78" s="33" t="str">
        <f t="shared" si="5"/>
        <v>Morning</v>
      </c>
      <c r="V78" s="33"/>
      <c r="W78" s="33"/>
    </row>
    <row r="79" spans="1:23" ht="17.25" thickBot="1">
      <c r="A79" s="6">
        <v>78</v>
      </c>
      <c r="B79" s="7">
        <v>40547</v>
      </c>
      <c r="C79" s="6">
        <v>1</v>
      </c>
      <c r="D79" s="6">
        <v>0</v>
      </c>
      <c r="E79" s="6">
        <v>1</v>
      </c>
      <c r="F79" s="6">
        <v>9</v>
      </c>
      <c r="G79" s="9" t="b">
        <v>0</v>
      </c>
      <c r="H79" s="6">
        <v>2</v>
      </c>
      <c r="I79" s="6">
        <v>1</v>
      </c>
      <c r="J79" s="6">
        <v>0.16</v>
      </c>
      <c r="K79">
        <v>0.1515</v>
      </c>
      <c r="L79">
        <v>0.64</v>
      </c>
      <c r="M79">
        <v>0.22389999999999999</v>
      </c>
      <c r="N79">
        <v>2</v>
      </c>
      <c r="O79">
        <v>98</v>
      </c>
      <c r="P79">
        <v>100</v>
      </c>
      <c r="Q79" t="s">
        <v>27</v>
      </c>
      <c r="R79" t="s">
        <v>124</v>
      </c>
      <c r="S79" s="33" t="str">
        <f t="shared" si="3"/>
        <v>Rush Hour</v>
      </c>
      <c r="T79" s="33" t="str">
        <f t="shared" si="4"/>
        <v>Medium</v>
      </c>
      <c r="U79" s="33" t="str">
        <f t="shared" si="5"/>
        <v>Morning</v>
      </c>
      <c r="V79" s="33"/>
      <c r="W79" s="33"/>
    </row>
    <row r="80" spans="1:23" ht="17.25" thickBot="1">
      <c r="A80" s="6">
        <v>79</v>
      </c>
      <c r="B80" s="7">
        <v>40547</v>
      </c>
      <c r="C80" s="6">
        <v>1</v>
      </c>
      <c r="D80" s="6">
        <v>0</v>
      </c>
      <c r="E80" s="6">
        <v>1</v>
      </c>
      <c r="F80" s="6">
        <v>10</v>
      </c>
      <c r="G80" s="9" t="b">
        <v>0</v>
      </c>
      <c r="H80" s="6">
        <v>2</v>
      </c>
      <c r="I80" s="6">
        <v>2</v>
      </c>
      <c r="J80" s="6">
        <v>0.16</v>
      </c>
      <c r="K80">
        <v>0.13639999999999999</v>
      </c>
      <c r="L80">
        <v>0.69</v>
      </c>
      <c r="M80">
        <v>0.32840000000000003</v>
      </c>
      <c r="N80">
        <v>5</v>
      </c>
      <c r="O80">
        <v>37</v>
      </c>
      <c r="P80">
        <v>42</v>
      </c>
      <c r="Q80" t="s">
        <v>27</v>
      </c>
      <c r="R80" t="s">
        <v>125</v>
      </c>
      <c r="S80" s="33" t="str">
        <f t="shared" si="3"/>
        <v>Normal</v>
      </c>
      <c r="T80" s="33" t="str">
        <f t="shared" si="4"/>
        <v>Low</v>
      </c>
      <c r="U80" s="33" t="str">
        <f t="shared" si="5"/>
        <v>Morning</v>
      </c>
      <c r="V80" s="33"/>
      <c r="W80" s="33"/>
    </row>
    <row r="81" spans="1:23" ht="17.25" thickBot="1">
      <c r="A81" s="6">
        <v>80</v>
      </c>
      <c r="B81" s="7">
        <v>40547</v>
      </c>
      <c r="C81" s="6">
        <v>1</v>
      </c>
      <c r="D81" s="6">
        <v>0</v>
      </c>
      <c r="E81" s="6">
        <v>1</v>
      </c>
      <c r="F81" s="6">
        <v>11</v>
      </c>
      <c r="G81" s="9" t="b">
        <v>0</v>
      </c>
      <c r="H81" s="6">
        <v>2</v>
      </c>
      <c r="I81" s="6">
        <v>1</v>
      </c>
      <c r="J81" s="6">
        <v>0.22</v>
      </c>
      <c r="K81">
        <v>0.21210000000000001</v>
      </c>
      <c r="L81">
        <v>0.51</v>
      </c>
      <c r="M81">
        <v>0.29849999999999999</v>
      </c>
      <c r="N81">
        <v>7</v>
      </c>
      <c r="O81">
        <v>50</v>
      </c>
      <c r="P81">
        <v>57</v>
      </c>
      <c r="Q81" t="s">
        <v>27</v>
      </c>
      <c r="R81" t="s">
        <v>124</v>
      </c>
      <c r="S81" s="33" t="str">
        <f t="shared" si="3"/>
        <v>Normal</v>
      </c>
      <c r="T81" s="33" t="str">
        <f t="shared" si="4"/>
        <v>Medium</v>
      </c>
      <c r="U81" s="33" t="str">
        <f t="shared" si="5"/>
        <v>Morning</v>
      </c>
      <c r="V81" s="33"/>
      <c r="W81" s="33"/>
    </row>
    <row r="82" spans="1:23" ht="17.25" thickBot="1">
      <c r="A82" s="6">
        <v>81</v>
      </c>
      <c r="B82" s="7">
        <v>40547</v>
      </c>
      <c r="C82" s="6">
        <v>1</v>
      </c>
      <c r="D82" s="6">
        <v>0</v>
      </c>
      <c r="E82" s="6">
        <v>1</v>
      </c>
      <c r="F82" s="6">
        <v>12</v>
      </c>
      <c r="G82" s="9" t="b">
        <v>0</v>
      </c>
      <c r="H82" s="6">
        <v>2</v>
      </c>
      <c r="I82" s="6">
        <v>1</v>
      </c>
      <c r="J82" s="6">
        <v>0.22</v>
      </c>
      <c r="K82">
        <v>0.2273</v>
      </c>
      <c r="L82">
        <v>0.51</v>
      </c>
      <c r="M82">
        <v>0.16420000000000001</v>
      </c>
      <c r="N82">
        <v>12</v>
      </c>
      <c r="O82">
        <v>66</v>
      </c>
      <c r="P82">
        <v>78</v>
      </c>
      <c r="Q82" t="s">
        <v>27</v>
      </c>
      <c r="R82" t="s">
        <v>124</v>
      </c>
      <c r="S82" s="33" t="str">
        <f t="shared" si="3"/>
        <v>Normal</v>
      </c>
      <c r="T82" s="33" t="str">
        <f t="shared" si="4"/>
        <v>Medium</v>
      </c>
      <c r="U82" s="33" t="str">
        <f t="shared" si="5"/>
        <v>Afternoon</v>
      </c>
      <c r="V82" s="33"/>
      <c r="W82" s="33"/>
    </row>
    <row r="83" spans="1:23" ht="17.25" thickBot="1">
      <c r="A83" s="6">
        <v>82</v>
      </c>
      <c r="B83" s="7">
        <v>40547</v>
      </c>
      <c r="C83" s="6">
        <v>1</v>
      </c>
      <c r="D83" s="6">
        <v>0</v>
      </c>
      <c r="E83" s="6">
        <v>1</v>
      </c>
      <c r="F83" s="6">
        <v>13</v>
      </c>
      <c r="G83" s="9" t="b">
        <v>0</v>
      </c>
      <c r="H83" s="6">
        <v>2</v>
      </c>
      <c r="I83" s="6">
        <v>1</v>
      </c>
      <c r="J83" s="6">
        <v>0.24</v>
      </c>
      <c r="K83">
        <v>0.2273</v>
      </c>
      <c r="L83">
        <v>0.56000000000000005</v>
      </c>
      <c r="M83">
        <v>0.19400000000000001</v>
      </c>
      <c r="N83">
        <v>18</v>
      </c>
      <c r="O83">
        <v>79</v>
      </c>
      <c r="P83">
        <v>97</v>
      </c>
      <c r="Q83" t="s">
        <v>27</v>
      </c>
      <c r="R83" t="s">
        <v>124</v>
      </c>
      <c r="S83" s="33" t="str">
        <f t="shared" si="3"/>
        <v>Normal</v>
      </c>
      <c r="T83" s="33" t="str">
        <f t="shared" si="4"/>
        <v>Medium</v>
      </c>
      <c r="U83" s="33" t="str">
        <f t="shared" si="5"/>
        <v>Afternoon</v>
      </c>
      <c r="V83" s="33"/>
      <c r="W83" s="33"/>
    </row>
    <row r="84" spans="1:23" ht="17.25" thickBot="1">
      <c r="A84" s="6">
        <v>83</v>
      </c>
      <c r="B84" s="7">
        <v>40547</v>
      </c>
      <c r="C84" s="6">
        <v>1</v>
      </c>
      <c r="D84" s="6">
        <v>0</v>
      </c>
      <c r="E84" s="6">
        <v>1</v>
      </c>
      <c r="F84" s="6">
        <v>14</v>
      </c>
      <c r="G84" s="9" t="b">
        <v>0</v>
      </c>
      <c r="H84" s="6">
        <v>2</v>
      </c>
      <c r="I84" s="6">
        <v>1</v>
      </c>
      <c r="J84" s="6">
        <v>0.26</v>
      </c>
      <c r="K84">
        <v>0.2576</v>
      </c>
      <c r="L84">
        <v>0.52</v>
      </c>
      <c r="M84">
        <v>0.22389999999999999</v>
      </c>
      <c r="N84">
        <v>9</v>
      </c>
      <c r="O84">
        <v>54</v>
      </c>
      <c r="P84">
        <v>63</v>
      </c>
      <c r="Q84" t="s">
        <v>27</v>
      </c>
      <c r="R84" t="s">
        <v>124</v>
      </c>
      <c r="S84" s="33" t="str">
        <f t="shared" si="3"/>
        <v>Normal</v>
      </c>
      <c r="T84" s="33" t="str">
        <f t="shared" si="4"/>
        <v>Medium</v>
      </c>
      <c r="U84" s="33" t="str">
        <f t="shared" si="5"/>
        <v>Afternoon</v>
      </c>
      <c r="V84" s="33"/>
      <c r="W84" s="33"/>
    </row>
    <row r="85" spans="1:23" ht="17.25" thickBot="1">
      <c r="A85" s="6">
        <v>84</v>
      </c>
      <c r="B85" s="7">
        <v>40547</v>
      </c>
      <c r="C85" s="6">
        <v>1</v>
      </c>
      <c r="D85" s="6">
        <v>0</v>
      </c>
      <c r="E85" s="6">
        <v>1</v>
      </c>
      <c r="F85" s="6">
        <v>15</v>
      </c>
      <c r="G85" s="9" t="b">
        <v>0</v>
      </c>
      <c r="H85" s="6">
        <v>2</v>
      </c>
      <c r="I85" s="6">
        <v>1</v>
      </c>
      <c r="J85" s="6">
        <v>0.28000000000000003</v>
      </c>
      <c r="K85">
        <v>0.2727</v>
      </c>
      <c r="L85">
        <v>0.52</v>
      </c>
      <c r="M85">
        <v>0.25369999999999998</v>
      </c>
      <c r="N85">
        <v>17</v>
      </c>
      <c r="O85">
        <v>48</v>
      </c>
      <c r="P85">
        <v>65</v>
      </c>
      <c r="Q85" t="s">
        <v>27</v>
      </c>
      <c r="R85" t="s">
        <v>124</v>
      </c>
      <c r="S85" s="33" t="str">
        <f t="shared" si="3"/>
        <v>Normal</v>
      </c>
      <c r="T85" s="33" t="str">
        <f t="shared" si="4"/>
        <v>Medium</v>
      </c>
      <c r="U85" s="33" t="str">
        <f t="shared" si="5"/>
        <v>Afternoon</v>
      </c>
      <c r="V85" s="33"/>
      <c r="W85" s="33"/>
    </row>
    <row r="86" spans="1:23" ht="17.25" thickBot="1">
      <c r="A86" s="6">
        <v>85</v>
      </c>
      <c r="B86" s="7">
        <v>40547</v>
      </c>
      <c r="C86" s="6">
        <v>1</v>
      </c>
      <c r="D86" s="6">
        <v>0</v>
      </c>
      <c r="E86" s="6">
        <v>1</v>
      </c>
      <c r="F86" s="6">
        <v>16</v>
      </c>
      <c r="G86" s="9" t="b">
        <v>0</v>
      </c>
      <c r="H86" s="6">
        <v>2</v>
      </c>
      <c r="I86" s="6">
        <v>1</v>
      </c>
      <c r="J86" s="6">
        <v>0.3</v>
      </c>
      <c r="K86">
        <v>0.28789999999999999</v>
      </c>
      <c r="L86">
        <v>0.49</v>
      </c>
      <c r="M86">
        <v>0.25369999999999998</v>
      </c>
      <c r="N86">
        <v>15</v>
      </c>
      <c r="O86">
        <v>68</v>
      </c>
      <c r="P86">
        <v>83</v>
      </c>
      <c r="Q86" t="s">
        <v>27</v>
      </c>
      <c r="R86" t="s">
        <v>124</v>
      </c>
      <c r="S86" s="33" t="str">
        <f t="shared" si="3"/>
        <v>Normal</v>
      </c>
      <c r="T86" s="33" t="str">
        <f t="shared" si="4"/>
        <v>Medium</v>
      </c>
      <c r="U86" s="33" t="str">
        <f t="shared" si="5"/>
        <v>Afternoon</v>
      </c>
      <c r="V86" s="33"/>
      <c r="W86" s="33"/>
    </row>
    <row r="87" spans="1:23" ht="17.25" thickBot="1">
      <c r="A87" s="6">
        <v>86</v>
      </c>
      <c r="B87" s="7">
        <v>40547</v>
      </c>
      <c r="C87" s="6">
        <v>1</v>
      </c>
      <c r="D87" s="6">
        <v>0</v>
      </c>
      <c r="E87" s="6">
        <v>1</v>
      </c>
      <c r="F87" s="6">
        <v>17</v>
      </c>
      <c r="G87" s="9" t="b">
        <v>0</v>
      </c>
      <c r="H87" s="6">
        <v>2</v>
      </c>
      <c r="I87" s="6">
        <v>1</v>
      </c>
      <c r="J87" s="6">
        <v>0.28000000000000003</v>
      </c>
      <c r="K87">
        <v>0.2727</v>
      </c>
      <c r="L87">
        <v>0.48</v>
      </c>
      <c r="M87">
        <v>0.22389999999999999</v>
      </c>
      <c r="N87">
        <v>10</v>
      </c>
      <c r="O87">
        <v>202</v>
      </c>
      <c r="P87">
        <v>212</v>
      </c>
      <c r="Q87" t="s">
        <v>27</v>
      </c>
      <c r="R87" t="s">
        <v>124</v>
      </c>
      <c r="S87" s="33" t="str">
        <f t="shared" si="3"/>
        <v>Rush Hour</v>
      </c>
      <c r="T87" s="33" t="str">
        <f t="shared" si="4"/>
        <v>High</v>
      </c>
      <c r="U87" s="33" t="str">
        <f t="shared" si="5"/>
        <v>Afternoon</v>
      </c>
      <c r="V87" s="33"/>
      <c r="W87" s="33"/>
    </row>
    <row r="88" spans="1:23" ht="17.25" thickBot="1">
      <c r="A88" s="6">
        <v>87</v>
      </c>
      <c r="B88" s="7">
        <v>40547</v>
      </c>
      <c r="C88" s="6">
        <v>1</v>
      </c>
      <c r="D88" s="6">
        <v>0</v>
      </c>
      <c r="E88" s="6">
        <v>1</v>
      </c>
      <c r="F88" s="6">
        <v>18</v>
      </c>
      <c r="G88" s="9" t="b">
        <v>0</v>
      </c>
      <c r="H88" s="6">
        <v>2</v>
      </c>
      <c r="I88" s="6">
        <v>1</v>
      </c>
      <c r="J88" s="6">
        <v>0.26</v>
      </c>
      <c r="K88">
        <v>0.2576</v>
      </c>
      <c r="L88">
        <v>0.48</v>
      </c>
      <c r="M88">
        <v>0.19400000000000001</v>
      </c>
      <c r="N88">
        <v>3</v>
      </c>
      <c r="O88">
        <v>179</v>
      </c>
      <c r="P88">
        <v>182</v>
      </c>
      <c r="Q88" t="s">
        <v>27</v>
      </c>
      <c r="R88" t="s">
        <v>124</v>
      </c>
      <c r="S88" s="33" t="str">
        <f t="shared" si="3"/>
        <v>Rush Hour</v>
      </c>
      <c r="T88" s="33" t="str">
        <f t="shared" si="4"/>
        <v>High</v>
      </c>
      <c r="U88" s="33" t="str">
        <f t="shared" si="5"/>
        <v>Evening</v>
      </c>
      <c r="V88" s="33"/>
      <c r="W88" s="33"/>
    </row>
    <row r="89" spans="1:23" ht="17.25" thickBot="1">
      <c r="A89" s="6">
        <v>88</v>
      </c>
      <c r="B89" s="7">
        <v>40547</v>
      </c>
      <c r="C89" s="6">
        <v>1</v>
      </c>
      <c r="D89" s="6">
        <v>0</v>
      </c>
      <c r="E89" s="6">
        <v>1</v>
      </c>
      <c r="F89" s="6">
        <v>19</v>
      </c>
      <c r="G89" s="9" t="b">
        <v>0</v>
      </c>
      <c r="H89" s="6">
        <v>2</v>
      </c>
      <c r="I89" s="6">
        <v>1</v>
      </c>
      <c r="J89" s="6">
        <v>0.24</v>
      </c>
      <c r="K89">
        <v>0.2576</v>
      </c>
      <c r="L89">
        <v>0.48</v>
      </c>
      <c r="M89">
        <v>0.1045</v>
      </c>
      <c r="N89">
        <v>2</v>
      </c>
      <c r="O89">
        <v>110</v>
      </c>
      <c r="P89">
        <v>112</v>
      </c>
      <c r="Q89" t="s">
        <v>27</v>
      </c>
      <c r="R89" t="s">
        <v>124</v>
      </c>
      <c r="S89" s="33" t="str">
        <f t="shared" si="3"/>
        <v>Rush Hour</v>
      </c>
      <c r="T89" s="33" t="str">
        <f t="shared" si="4"/>
        <v>Medium</v>
      </c>
      <c r="U89" s="33" t="str">
        <f t="shared" si="5"/>
        <v>Evening</v>
      </c>
      <c r="V89" s="33"/>
      <c r="W89" s="33"/>
    </row>
    <row r="90" spans="1:23" ht="17.25" thickBot="1">
      <c r="A90" s="6">
        <v>89</v>
      </c>
      <c r="B90" s="7">
        <v>40547</v>
      </c>
      <c r="C90" s="6">
        <v>1</v>
      </c>
      <c r="D90" s="6">
        <v>0</v>
      </c>
      <c r="E90" s="6">
        <v>1</v>
      </c>
      <c r="F90" s="6">
        <v>20</v>
      </c>
      <c r="G90" s="9" t="b">
        <v>0</v>
      </c>
      <c r="H90" s="6">
        <v>2</v>
      </c>
      <c r="I90" s="6">
        <v>1</v>
      </c>
      <c r="J90" s="6">
        <v>0.24</v>
      </c>
      <c r="K90">
        <v>0.2576</v>
      </c>
      <c r="L90">
        <v>0.48</v>
      </c>
      <c r="M90">
        <v>0.1045</v>
      </c>
      <c r="N90">
        <v>1</v>
      </c>
      <c r="O90">
        <v>53</v>
      </c>
      <c r="P90">
        <v>54</v>
      </c>
      <c r="Q90" t="s">
        <v>27</v>
      </c>
      <c r="R90" t="s">
        <v>124</v>
      </c>
      <c r="S90" s="33" t="str">
        <f t="shared" si="3"/>
        <v>Normal</v>
      </c>
      <c r="T90" s="33" t="str">
        <f t="shared" si="4"/>
        <v>Medium</v>
      </c>
      <c r="U90" s="33" t="str">
        <f t="shared" si="5"/>
        <v>Evening</v>
      </c>
      <c r="V90" s="33"/>
      <c r="W90" s="33"/>
    </row>
    <row r="91" spans="1:23" ht="17.25" thickBot="1">
      <c r="A91" s="6">
        <v>90</v>
      </c>
      <c r="B91" s="7">
        <v>40547</v>
      </c>
      <c r="C91" s="6">
        <v>1</v>
      </c>
      <c r="D91" s="6">
        <v>0</v>
      </c>
      <c r="E91" s="6">
        <v>1</v>
      </c>
      <c r="F91" s="6">
        <v>21</v>
      </c>
      <c r="G91" s="9" t="b">
        <v>0</v>
      </c>
      <c r="H91" s="6">
        <v>2</v>
      </c>
      <c r="I91" s="6">
        <v>1</v>
      </c>
      <c r="J91" s="6">
        <v>0.22</v>
      </c>
      <c r="K91">
        <v>0.2727</v>
      </c>
      <c r="L91">
        <v>0.64</v>
      </c>
      <c r="M91">
        <v>0</v>
      </c>
      <c r="N91">
        <v>0</v>
      </c>
      <c r="O91">
        <v>48</v>
      </c>
      <c r="P91">
        <v>48</v>
      </c>
      <c r="Q91" t="s">
        <v>27</v>
      </c>
      <c r="R91" t="s">
        <v>124</v>
      </c>
      <c r="S91" s="33" t="str">
        <f t="shared" si="3"/>
        <v>Normal</v>
      </c>
      <c r="T91" s="33" t="str">
        <f t="shared" si="4"/>
        <v>Low</v>
      </c>
      <c r="U91" s="33" t="str">
        <f t="shared" si="5"/>
        <v>Evening</v>
      </c>
      <c r="V91" s="33"/>
      <c r="W91" s="33"/>
    </row>
    <row r="92" spans="1:23" ht="17.25" thickBot="1">
      <c r="A92" s="6">
        <v>91</v>
      </c>
      <c r="B92" s="7">
        <v>40547</v>
      </c>
      <c r="C92" s="6">
        <v>1</v>
      </c>
      <c r="D92" s="6">
        <v>0</v>
      </c>
      <c r="E92" s="6">
        <v>1</v>
      </c>
      <c r="F92" s="6">
        <v>22</v>
      </c>
      <c r="G92" s="9" t="b">
        <v>0</v>
      </c>
      <c r="H92" s="6">
        <v>2</v>
      </c>
      <c r="I92" s="6">
        <v>1</v>
      </c>
      <c r="J92" s="6">
        <v>0.22</v>
      </c>
      <c r="K92">
        <v>0.2576</v>
      </c>
      <c r="L92">
        <v>0.64</v>
      </c>
      <c r="M92">
        <v>8.9599999999999999E-2</v>
      </c>
      <c r="N92">
        <v>1</v>
      </c>
      <c r="O92">
        <v>34</v>
      </c>
      <c r="P92">
        <v>35</v>
      </c>
      <c r="Q92" t="s">
        <v>27</v>
      </c>
      <c r="R92" t="s">
        <v>124</v>
      </c>
      <c r="S92" s="33" t="str">
        <f t="shared" si="3"/>
        <v>Normal</v>
      </c>
      <c r="T92" s="33" t="str">
        <f t="shared" si="4"/>
        <v>Low</v>
      </c>
      <c r="U92" s="33" t="str">
        <f t="shared" si="5"/>
        <v>Evening</v>
      </c>
      <c r="V92" s="33"/>
      <c r="W92" s="33"/>
    </row>
    <row r="93" spans="1:23" ht="17.25" thickBot="1">
      <c r="A93" s="6">
        <v>92</v>
      </c>
      <c r="B93" s="7">
        <v>40547</v>
      </c>
      <c r="C93" s="6">
        <v>1</v>
      </c>
      <c r="D93" s="6">
        <v>0</v>
      </c>
      <c r="E93" s="6">
        <v>1</v>
      </c>
      <c r="F93" s="6">
        <v>23</v>
      </c>
      <c r="G93" s="9" t="b">
        <v>0</v>
      </c>
      <c r="H93" s="6">
        <v>2</v>
      </c>
      <c r="I93" s="6">
        <v>1</v>
      </c>
      <c r="J93" s="6">
        <v>0.2</v>
      </c>
      <c r="K93">
        <v>0.2273</v>
      </c>
      <c r="L93">
        <v>0.69</v>
      </c>
      <c r="M93">
        <v>8.9599999999999999E-2</v>
      </c>
      <c r="N93">
        <v>2</v>
      </c>
      <c r="O93">
        <v>9</v>
      </c>
      <c r="P93">
        <v>11</v>
      </c>
      <c r="Q93" t="s">
        <v>27</v>
      </c>
      <c r="R93" t="s">
        <v>124</v>
      </c>
      <c r="S93" s="33" t="str">
        <f t="shared" si="3"/>
        <v>Normal</v>
      </c>
      <c r="T93" s="33" t="str">
        <f t="shared" si="4"/>
        <v>Low</v>
      </c>
      <c r="U93" s="33" t="str">
        <f t="shared" si="5"/>
        <v>Evening</v>
      </c>
      <c r="V93" s="33"/>
      <c r="W93" s="33"/>
    </row>
    <row r="94" spans="1:23" ht="17.25" thickBot="1">
      <c r="A94" s="6">
        <v>93</v>
      </c>
      <c r="B94" s="7">
        <v>40548</v>
      </c>
      <c r="C94" s="6">
        <v>1</v>
      </c>
      <c r="D94" s="6">
        <v>0</v>
      </c>
      <c r="E94" s="6">
        <v>1</v>
      </c>
      <c r="F94" s="6">
        <v>0</v>
      </c>
      <c r="G94" s="9" t="b">
        <v>0</v>
      </c>
      <c r="H94" s="6">
        <v>3</v>
      </c>
      <c r="I94" s="6">
        <v>1</v>
      </c>
      <c r="J94" s="6">
        <v>0.2</v>
      </c>
      <c r="K94">
        <v>0.2576</v>
      </c>
      <c r="L94">
        <v>0.64</v>
      </c>
      <c r="M94">
        <v>0</v>
      </c>
      <c r="N94">
        <v>0</v>
      </c>
      <c r="O94">
        <v>6</v>
      </c>
      <c r="P94">
        <v>6</v>
      </c>
      <c r="Q94" t="s">
        <v>28</v>
      </c>
      <c r="R94" t="s">
        <v>124</v>
      </c>
      <c r="S94" s="33" t="str">
        <f t="shared" si="3"/>
        <v>Normal</v>
      </c>
      <c r="T94" s="33" t="str">
        <f t="shared" si="4"/>
        <v>Low</v>
      </c>
      <c r="U94" s="33" t="str">
        <f t="shared" si="5"/>
        <v>Night</v>
      </c>
      <c r="V94" s="33"/>
      <c r="W94" s="33"/>
    </row>
    <row r="95" spans="1:23" ht="17.25" thickBot="1">
      <c r="A95" s="6">
        <v>94</v>
      </c>
      <c r="B95" s="7">
        <v>40548</v>
      </c>
      <c r="C95" s="6">
        <v>1</v>
      </c>
      <c r="D95" s="6">
        <v>0</v>
      </c>
      <c r="E95" s="6">
        <v>1</v>
      </c>
      <c r="F95" s="6">
        <v>1</v>
      </c>
      <c r="G95" s="9" t="b">
        <v>0</v>
      </c>
      <c r="H95" s="6">
        <v>3</v>
      </c>
      <c r="I95" s="6">
        <v>1</v>
      </c>
      <c r="J95" s="6">
        <v>0.16</v>
      </c>
      <c r="K95">
        <v>0.19700000000000001</v>
      </c>
      <c r="L95">
        <v>0.74</v>
      </c>
      <c r="M95">
        <v>8.9599999999999999E-2</v>
      </c>
      <c r="N95">
        <v>0</v>
      </c>
      <c r="O95">
        <v>6</v>
      </c>
      <c r="P95">
        <v>6</v>
      </c>
      <c r="Q95" t="s">
        <v>28</v>
      </c>
      <c r="R95" t="s">
        <v>124</v>
      </c>
      <c r="S95" s="33" t="str">
        <f t="shared" si="3"/>
        <v>Normal</v>
      </c>
      <c r="T95" s="33" t="str">
        <f t="shared" si="4"/>
        <v>Low</v>
      </c>
      <c r="U95" s="33" t="str">
        <f t="shared" si="5"/>
        <v>Night</v>
      </c>
      <c r="V95" s="33"/>
      <c r="W95" s="33"/>
    </row>
    <row r="96" spans="1:23" ht="17.25" thickBot="1">
      <c r="A96" s="6">
        <v>95</v>
      </c>
      <c r="B96" s="7">
        <v>40548</v>
      </c>
      <c r="C96" s="6">
        <v>1</v>
      </c>
      <c r="D96" s="6">
        <v>0</v>
      </c>
      <c r="E96" s="6">
        <v>1</v>
      </c>
      <c r="F96" s="6">
        <v>2</v>
      </c>
      <c r="G96" s="9" t="b">
        <v>0</v>
      </c>
      <c r="H96" s="6">
        <v>3</v>
      </c>
      <c r="I96" s="6">
        <v>1</v>
      </c>
      <c r="J96" s="6">
        <v>0.16</v>
      </c>
      <c r="K96">
        <v>0.19700000000000001</v>
      </c>
      <c r="L96">
        <v>0.74</v>
      </c>
      <c r="M96">
        <v>8.9599999999999999E-2</v>
      </c>
      <c r="N96">
        <v>0</v>
      </c>
      <c r="O96">
        <v>2</v>
      </c>
      <c r="P96">
        <v>2</v>
      </c>
      <c r="Q96" t="s">
        <v>28</v>
      </c>
      <c r="R96" t="s">
        <v>124</v>
      </c>
      <c r="S96" s="33" t="str">
        <f t="shared" si="3"/>
        <v>Normal</v>
      </c>
      <c r="T96" s="33" t="str">
        <f t="shared" si="4"/>
        <v>Low</v>
      </c>
      <c r="U96" s="33" t="str">
        <f t="shared" si="5"/>
        <v>Night</v>
      </c>
      <c r="V96" s="33"/>
      <c r="W96" s="33"/>
    </row>
    <row r="97" spans="1:23" ht="17.25" thickBot="1">
      <c r="A97" s="6">
        <v>96</v>
      </c>
      <c r="B97" s="7">
        <v>40548</v>
      </c>
      <c r="C97" s="6">
        <v>1</v>
      </c>
      <c r="D97" s="6">
        <v>0</v>
      </c>
      <c r="E97" s="6">
        <v>1</v>
      </c>
      <c r="F97" s="6">
        <v>4</v>
      </c>
      <c r="G97" s="9" t="b">
        <v>0</v>
      </c>
      <c r="H97" s="6">
        <v>3</v>
      </c>
      <c r="I97" s="6">
        <v>1</v>
      </c>
      <c r="J97" s="6">
        <v>0.24</v>
      </c>
      <c r="K97">
        <v>0.2273</v>
      </c>
      <c r="L97">
        <v>0.48</v>
      </c>
      <c r="M97">
        <v>0.22389999999999999</v>
      </c>
      <c r="N97">
        <v>0</v>
      </c>
      <c r="O97">
        <v>2</v>
      </c>
      <c r="P97">
        <v>2</v>
      </c>
      <c r="Q97" t="s">
        <v>28</v>
      </c>
      <c r="R97" t="s">
        <v>124</v>
      </c>
      <c r="S97" s="33" t="str">
        <f t="shared" si="3"/>
        <v>Normal</v>
      </c>
      <c r="T97" s="33" t="str">
        <f t="shared" si="4"/>
        <v>Low</v>
      </c>
      <c r="U97" s="33" t="str">
        <f t="shared" si="5"/>
        <v>Night</v>
      </c>
      <c r="V97" s="33"/>
      <c r="W97" s="33"/>
    </row>
    <row r="98" spans="1:23" ht="17.25" thickBot="1">
      <c r="A98" s="6">
        <v>97</v>
      </c>
      <c r="B98" s="7">
        <v>40548</v>
      </c>
      <c r="C98" s="6">
        <v>1</v>
      </c>
      <c r="D98" s="6">
        <v>0</v>
      </c>
      <c r="E98" s="6">
        <v>1</v>
      </c>
      <c r="F98" s="6">
        <v>5</v>
      </c>
      <c r="G98" s="9" t="b">
        <v>0</v>
      </c>
      <c r="H98" s="6">
        <v>3</v>
      </c>
      <c r="I98" s="6">
        <v>1</v>
      </c>
      <c r="J98" s="6">
        <v>0.22</v>
      </c>
      <c r="K98">
        <v>0.2273</v>
      </c>
      <c r="L98">
        <v>0.47</v>
      </c>
      <c r="M98">
        <v>0.16420000000000001</v>
      </c>
      <c r="N98">
        <v>0</v>
      </c>
      <c r="O98">
        <v>3</v>
      </c>
      <c r="P98">
        <v>3</v>
      </c>
      <c r="Q98" t="s">
        <v>28</v>
      </c>
      <c r="R98" t="s">
        <v>124</v>
      </c>
      <c r="S98" s="33" t="str">
        <f t="shared" si="3"/>
        <v>Normal</v>
      </c>
      <c r="T98" s="33" t="str">
        <f t="shared" si="4"/>
        <v>Low</v>
      </c>
      <c r="U98" s="33" t="str">
        <f t="shared" si="5"/>
        <v>Night</v>
      </c>
      <c r="V98" s="33"/>
      <c r="W98" s="33"/>
    </row>
    <row r="99" spans="1:23" ht="17.25" thickBot="1">
      <c r="A99" s="6">
        <v>98</v>
      </c>
      <c r="B99" s="7">
        <v>40548</v>
      </c>
      <c r="C99" s="6">
        <v>1</v>
      </c>
      <c r="D99" s="6">
        <v>0</v>
      </c>
      <c r="E99" s="6">
        <v>1</v>
      </c>
      <c r="F99" s="6">
        <v>6</v>
      </c>
      <c r="G99" s="9" t="b">
        <v>0</v>
      </c>
      <c r="H99" s="6">
        <v>3</v>
      </c>
      <c r="I99" s="6">
        <v>1</v>
      </c>
      <c r="J99" s="6">
        <v>0.2</v>
      </c>
      <c r="K99">
        <v>0.19700000000000001</v>
      </c>
      <c r="L99">
        <v>0.47</v>
      </c>
      <c r="M99">
        <v>0.22389999999999999</v>
      </c>
      <c r="N99">
        <v>0</v>
      </c>
      <c r="O99">
        <v>33</v>
      </c>
      <c r="P99">
        <v>33</v>
      </c>
      <c r="Q99" t="s">
        <v>28</v>
      </c>
      <c r="R99" t="s">
        <v>124</v>
      </c>
      <c r="S99" s="33" t="str">
        <f t="shared" si="3"/>
        <v>Normal</v>
      </c>
      <c r="T99" s="33" t="str">
        <f t="shared" si="4"/>
        <v>Low</v>
      </c>
      <c r="U99" s="33" t="str">
        <f t="shared" si="5"/>
        <v>Morning</v>
      </c>
      <c r="V99" s="33"/>
      <c r="W99" s="33"/>
    </row>
    <row r="100" spans="1:23" ht="17.25" thickBot="1">
      <c r="A100" s="6">
        <v>99</v>
      </c>
      <c r="B100" s="7">
        <v>40548</v>
      </c>
      <c r="C100" s="6">
        <v>1</v>
      </c>
      <c r="D100" s="6">
        <v>0</v>
      </c>
      <c r="E100" s="6">
        <v>1</v>
      </c>
      <c r="F100" s="6">
        <v>7</v>
      </c>
      <c r="G100" s="9" t="b">
        <v>0</v>
      </c>
      <c r="H100" s="6">
        <v>3</v>
      </c>
      <c r="I100" s="6">
        <v>1</v>
      </c>
      <c r="J100" s="6">
        <v>0.18</v>
      </c>
      <c r="K100">
        <v>0.18179999999999999</v>
      </c>
      <c r="L100">
        <v>0.43</v>
      </c>
      <c r="M100">
        <v>0.19400000000000001</v>
      </c>
      <c r="N100">
        <v>1</v>
      </c>
      <c r="O100">
        <v>87</v>
      </c>
      <c r="P100">
        <v>88</v>
      </c>
      <c r="Q100" t="s">
        <v>28</v>
      </c>
      <c r="R100" t="s">
        <v>124</v>
      </c>
      <c r="S100" s="33" t="str">
        <f t="shared" si="3"/>
        <v>Rush Hour</v>
      </c>
      <c r="T100" s="33" t="str">
        <f t="shared" si="4"/>
        <v>Medium</v>
      </c>
      <c r="U100" s="33" t="str">
        <f t="shared" si="5"/>
        <v>Morning</v>
      </c>
      <c r="V100" s="33"/>
      <c r="W100" s="33"/>
    </row>
    <row r="101" spans="1:23" ht="17.25" thickBot="1">
      <c r="A101" s="6">
        <v>100</v>
      </c>
      <c r="B101" s="7">
        <v>40548</v>
      </c>
      <c r="C101" s="6">
        <v>1</v>
      </c>
      <c r="D101" s="6">
        <v>0</v>
      </c>
      <c r="E101" s="6">
        <v>1</v>
      </c>
      <c r="F101" s="6">
        <v>8</v>
      </c>
      <c r="G101" s="9" t="b">
        <v>0</v>
      </c>
      <c r="H101" s="6">
        <v>3</v>
      </c>
      <c r="I101" s="6">
        <v>1</v>
      </c>
      <c r="J101" s="6">
        <v>0.2</v>
      </c>
      <c r="K101">
        <v>0.18179999999999999</v>
      </c>
      <c r="L101">
        <v>0.4</v>
      </c>
      <c r="M101">
        <v>0.29849999999999999</v>
      </c>
      <c r="N101">
        <v>3</v>
      </c>
      <c r="O101">
        <v>192</v>
      </c>
      <c r="P101">
        <v>195</v>
      </c>
      <c r="Q101" t="s">
        <v>28</v>
      </c>
      <c r="R101" t="s">
        <v>124</v>
      </c>
      <c r="S101" s="33" t="str">
        <f t="shared" si="3"/>
        <v>Rush Hour</v>
      </c>
      <c r="T101" s="33" t="str">
        <f t="shared" si="4"/>
        <v>High</v>
      </c>
      <c r="U101" s="33" t="str">
        <f t="shared" si="5"/>
        <v>Morning</v>
      </c>
      <c r="V101" s="33"/>
      <c r="W101" s="33"/>
    </row>
    <row r="102" spans="1:23" ht="17.25" thickBot="1">
      <c r="A102" s="6">
        <v>101</v>
      </c>
      <c r="B102" s="7">
        <v>40548</v>
      </c>
      <c r="C102" s="6">
        <v>1</v>
      </c>
      <c r="D102" s="6">
        <v>0</v>
      </c>
      <c r="E102" s="6">
        <v>1</v>
      </c>
      <c r="F102" s="6">
        <v>9</v>
      </c>
      <c r="G102" s="9" t="b">
        <v>0</v>
      </c>
      <c r="H102" s="6">
        <v>3</v>
      </c>
      <c r="I102" s="6">
        <v>1</v>
      </c>
      <c r="J102" s="6">
        <v>0.22</v>
      </c>
      <c r="K102">
        <v>0.19700000000000001</v>
      </c>
      <c r="L102">
        <v>0.37</v>
      </c>
      <c r="M102">
        <v>0.32840000000000003</v>
      </c>
      <c r="N102">
        <v>6</v>
      </c>
      <c r="O102">
        <v>109</v>
      </c>
      <c r="P102">
        <v>115</v>
      </c>
      <c r="Q102" t="s">
        <v>28</v>
      </c>
      <c r="R102" t="s">
        <v>124</v>
      </c>
      <c r="S102" s="33" t="str">
        <f t="shared" si="3"/>
        <v>Rush Hour</v>
      </c>
      <c r="T102" s="33" t="str">
        <f t="shared" si="4"/>
        <v>Medium</v>
      </c>
      <c r="U102" s="33" t="str">
        <f t="shared" si="5"/>
        <v>Morning</v>
      </c>
      <c r="V102" s="33"/>
      <c r="W102" s="33"/>
    </row>
    <row r="103" spans="1:23" ht="17.25" thickBot="1">
      <c r="A103" s="6">
        <v>102</v>
      </c>
      <c r="B103" s="7">
        <v>40548</v>
      </c>
      <c r="C103" s="6">
        <v>1</v>
      </c>
      <c r="D103" s="6">
        <v>0</v>
      </c>
      <c r="E103" s="6">
        <v>1</v>
      </c>
      <c r="F103" s="6">
        <v>10</v>
      </c>
      <c r="G103" s="9" t="b">
        <v>0</v>
      </c>
      <c r="H103" s="6">
        <v>3</v>
      </c>
      <c r="I103" s="6">
        <v>1</v>
      </c>
      <c r="J103" s="6">
        <v>0.22</v>
      </c>
      <c r="K103">
        <v>0.19700000000000001</v>
      </c>
      <c r="L103">
        <v>0.37</v>
      </c>
      <c r="M103">
        <v>0.32840000000000003</v>
      </c>
      <c r="N103">
        <v>4</v>
      </c>
      <c r="O103">
        <v>53</v>
      </c>
      <c r="P103">
        <v>57</v>
      </c>
      <c r="Q103" t="s">
        <v>28</v>
      </c>
      <c r="R103" t="s">
        <v>124</v>
      </c>
      <c r="S103" s="33" t="str">
        <f t="shared" si="3"/>
        <v>Normal</v>
      </c>
      <c r="T103" s="33" t="str">
        <f t="shared" si="4"/>
        <v>Medium</v>
      </c>
      <c r="U103" s="33" t="str">
        <f t="shared" si="5"/>
        <v>Morning</v>
      </c>
      <c r="V103" s="33"/>
      <c r="W103" s="33"/>
    </row>
    <row r="104" spans="1:23" ht="17.25" thickBot="1">
      <c r="A104" s="6">
        <v>103</v>
      </c>
      <c r="B104" s="7">
        <v>40548</v>
      </c>
      <c r="C104" s="6">
        <v>1</v>
      </c>
      <c r="D104" s="6">
        <v>0</v>
      </c>
      <c r="E104" s="6">
        <v>1</v>
      </c>
      <c r="F104" s="6">
        <v>11</v>
      </c>
      <c r="G104" s="9" t="b">
        <v>0</v>
      </c>
      <c r="H104" s="6">
        <v>3</v>
      </c>
      <c r="I104" s="6">
        <v>1</v>
      </c>
      <c r="J104" s="6">
        <v>0.26</v>
      </c>
      <c r="K104">
        <v>0.2273</v>
      </c>
      <c r="L104">
        <v>0.33</v>
      </c>
      <c r="M104">
        <v>0.32840000000000003</v>
      </c>
      <c r="N104">
        <v>12</v>
      </c>
      <c r="O104">
        <v>34</v>
      </c>
      <c r="P104">
        <v>46</v>
      </c>
      <c r="Q104" t="s">
        <v>28</v>
      </c>
      <c r="R104" t="s">
        <v>124</v>
      </c>
      <c r="S104" s="33" t="str">
        <f t="shared" si="3"/>
        <v>Normal</v>
      </c>
      <c r="T104" s="33" t="str">
        <f t="shared" si="4"/>
        <v>Low</v>
      </c>
      <c r="U104" s="33" t="str">
        <f t="shared" si="5"/>
        <v>Morning</v>
      </c>
      <c r="V104" s="33"/>
      <c r="W104" s="33"/>
    </row>
    <row r="105" spans="1:23" ht="17.25" thickBot="1">
      <c r="A105" s="6">
        <v>104</v>
      </c>
      <c r="B105" s="7">
        <v>40548</v>
      </c>
      <c r="C105" s="6">
        <v>1</v>
      </c>
      <c r="D105" s="6">
        <v>0</v>
      </c>
      <c r="E105" s="6">
        <v>1</v>
      </c>
      <c r="F105" s="6">
        <v>12</v>
      </c>
      <c r="G105" s="9" t="b">
        <v>0</v>
      </c>
      <c r="H105" s="6">
        <v>3</v>
      </c>
      <c r="I105" s="6">
        <v>1</v>
      </c>
      <c r="J105" s="6">
        <v>0.26</v>
      </c>
      <c r="K105">
        <v>0.2273</v>
      </c>
      <c r="L105">
        <v>0.33</v>
      </c>
      <c r="M105">
        <v>0.32840000000000003</v>
      </c>
      <c r="N105">
        <v>5</v>
      </c>
      <c r="O105">
        <v>74</v>
      </c>
      <c r="P105">
        <v>79</v>
      </c>
      <c r="Q105" t="s">
        <v>28</v>
      </c>
      <c r="R105" t="s">
        <v>124</v>
      </c>
      <c r="S105" s="33" t="str">
        <f t="shared" si="3"/>
        <v>Normal</v>
      </c>
      <c r="T105" s="33" t="str">
        <f t="shared" si="4"/>
        <v>Medium</v>
      </c>
      <c r="U105" s="33" t="str">
        <f t="shared" si="5"/>
        <v>Afternoon</v>
      </c>
      <c r="V105" s="33"/>
      <c r="W105" s="33"/>
    </row>
    <row r="106" spans="1:23" ht="17.25" thickBot="1">
      <c r="A106" s="6">
        <v>105</v>
      </c>
      <c r="B106" s="7">
        <v>40548</v>
      </c>
      <c r="C106" s="6">
        <v>1</v>
      </c>
      <c r="D106" s="6">
        <v>0</v>
      </c>
      <c r="E106" s="6">
        <v>1</v>
      </c>
      <c r="F106" s="6">
        <v>13</v>
      </c>
      <c r="G106" s="9" t="b">
        <v>0</v>
      </c>
      <c r="H106" s="6">
        <v>3</v>
      </c>
      <c r="I106" s="6">
        <v>1</v>
      </c>
      <c r="J106" s="6">
        <v>0.28000000000000003</v>
      </c>
      <c r="K106">
        <v>0.2576</v>
      </c>
      <c r="L106">
        <v>0.3</v>
      </c>
      <c r="M106">
        <v>0.29849999999999999</v>
      </c>
      <c r="N106">
        <v>6</v>
      </c>
      <c r="O106">
        <v>65</v>
      </c>
      <c r="P106">
        <v>71</v>
      </c>
      <c r="Q106" t="s">
        <v>28</v>
      </c>
      <c r="R106" t="s">
        <v>124</v>
      </c>
      <c r="S106" s="33" t="str">
        <f t="shared" si="3"/>
        <v>Normal</v>
      </c>
      <c r="T106" s="33" t="str">
        <f t="shared" si="4"/>
        <v>Medium</v>
      </c>
      <c r="U106" s="33" t="str">
        <f t="shared" si="5"/>
        <v>Afternoon</v>
      </c>
      <c r="V106" s="33"/>
      <c r="W106" s="33"/>
    </row>
    <row r="107" spans="1:23" ht="17.25" thickBot="1">
      <c r="A107" s="6">
        <v>106</v>
      </c>
      <c r="B107" s="7">
        <v>40548</v>
      </c>
      <c r="C107" s="6">
        <v>1</v>
      </c>
      <c r="D107" s="6">
        <v>0</v>
      </c>
      <c r="E107" s="6">
        <v>1</v>
      </c>
      <c r="F107" s="6">
        <v>14</v>
      </c>
      <c r="G107" s="9" t="b">
        <v>0</v>
      </c>
      <c r="H107" s="6">
        <v>3</v>
      </c>
      <c r="I107" s="6">
        <v>1</v>
      </c>
      <c r="J107" s="6">
        <v>0.3</v>
      </c>
      <c r="K107">
        <v>0.28789999999999999</v>
      </c>
      <c r="L107">
        <v>0.28000000000000003</v>
      </c>
      <c r="M107">
        <v>0.19400000000000001</v>
      </c>
      <c r="N107">
        <v>10</v>
      </c>
      <c r="O107">
        <v>52</v>
      </c>
      <c r="P107">
        <v>62</v>
      </c>
      <c r="Q107" t="s">
        <v>28</v>
      </c>
      <c r="R107" t="s">
        <v>124</v>
      </c>
      <c r="S107" s="33" t="str">
        <f t="shared" si="3"/>
        <v>Normal</v>
      </c>
      <c r="T107" s="33" t="str">
        <f t="shared" si="4"/>
        <v>Medium</v>
      </c>
      <c r="U107" s="33" t="str">
        <f t="shared" si="5"/>
        <v>Afternoon</v>
      </c>
      <c r="V107" s="33"/>
      <c r="W107" s="33"/>
    </row>
    <row r="108" spans="1:23" ht="17.25" thickBot="1">
      <c r="A108" s="6">
        <v>107</v>
      </c>
      <c r="B108" s="7">
        <v>40548</v>
      </c>
      <c r="C108" s="6">
        <v>1</v>
      </c>
      <c r="D108" s="6">
        <v>0</v>
      </c>
      <c r="E108" s="6">
        <v>1</v>
      </c>
      <c r="F108" s="6">
        <v>15</v>
      </c>
      <c r="G108" s="9" t="b">
        <v>0</v>
      </c>
      <c r="H108" s="6">
        <v>3</v>
      </c>
      <c r="I108" s="6">
        <v>1</v>
      </c>
      <c r="J108" s="6">
        <v>0.3</v>
      </c>
      <c r="K108">
        <v>0.28789999999999999</v>
      </c>
      <c r="L108">
        <v>0.28000000000000003</v>
      </c>
      <c r="M108">
        <v>0.19400000000000001</v>
      </c>
      <c r="N108">
        <v>7</v>
      </c>
      <c r="O108">
        <v>55</v>
      </c>
      <c r="P108">
        <v>62</v>
      </c>
      <c r="Q108" t="s">
        <v>28</v>
      </c>
      <c r="R108" t="s">
        <v>124</v>
      </c>
      <c r="S108" s="33" t="str">
        <f t="shared" si="3"/>
        <v>Normal</v>
      </c>
      <c r="T108" s="33" t="str">
        <f t="shared" si="4"/>
        <v>Medium</v>
      </c>
      <c r="U108" s="33" t="str">
        <f t="shared" si="5"/>
        <v>Afternoon</v>
      </c>
      <c r="V108" s="33"/>
      <c r="W108" s="33"/>
    </row>
    <row r="109" spans="1:23" ht="17.25" thickBot="1">
      <c r="A109" s="6">
        <v>108</v>
      </c>
      <c r="B109" s="7">
        <v>40548</v>
      </c>
      <c r="C109" s="6">
        <v>1</v>
      </c>
      <c r="D109" s="6">
        <v>0</v>
      </c>
      <c r="E109" s="6">
        <v>1</v>
      </c>
      <c r="F109" s="6">
        <v>16</v>
      </c>
      <c r="G109" s="9" t="b">
        <v>0</v>
      </c>
      <c r="H109" s="6">
        <v>3</v>
      </c>
      <c r="I109" s="6">
        <v>1</v>
      </c>
      <c r="J109" s="6">
        <v>0.3</v>
      </c>
      <c r="K109">
        <v>0.31819999999999998</v>
      </c>
      <c r="L109">
        <v>0.28000000000000003</v>
      </c>
      <c r="M109">
        <v>8.9599999999999999E-2</v>
      </c>
      <c r="N109">
        <v>4</v>
      </c>
      <c r="O109">
        <v>85</v>
      </c>
      <c r="P109">
        <v>89</v>
      </c>
      <c r="Q109" t="s">
        <v>28</v>
      </c>
      <c r="R109" t="s">
        <v>124</v>
      </c>
      <c r="S109" s="33" t="str">
        <f t="shared" si="3"/>
        <v>Normal</v>
      </c>
      <c r="T109" s="33" t="str">
        <f t="shared" si="4"/>
        <v>Medium</v>
      </c>
      <c r="U109" s="33" t="str">
        <f t="shared" si="5"/>
        <v>Afternoon</v>
      </c>
      <c r="V109" s="33"/>
      <c r="W109" s="33"/>
    </row>
    <row r="110" spans="1:23" ht="17.25" thickBot="1">
      <c r="A110" s="6">
        <v>109</v>
      </c>
      <c r="B110" s="7">
        <v>40548</v>
      </c>
      <c r="C110" s="6">
        <v>1</v>
      </c>
      <c r="D110" s="6">
        <v>0</v>
      </c>
      <c r="E110" s="6">
        <v>1</v>
      </c>
      <c r="F110" s="6">
        <v>17</v>
      </c>
      <c r="G110" s="9" t="b">
        <v>0</v>
      </c>
      <c r="H110" s="6">
        <v>3</v>
      </c>
      <c r="I110" s="6">
        <v>1</v>
      </c>
      <c r="J110" s="6">
        <v>0.24</v>
      </c>
      <c r="K110">
        <v>0.2273</v>
      </c>
      <c r="L110">
        <v>0.38</v>
      </c>
      <c r="M110">
        <v>0.19400000000000001</v>
      </c>
      <c r="N110">
        <v>4</v>
      </c>
      <c r="O110">
        <v>186</v>
      </c>
      <c r="P110">
        <v>190</v>
      </c>
      <c r="Q110" t="s">
        <v>28</v>
      </c>
      <c r="R110" t="s">
        <v>124</v>
      </c>
      <c r="S110" s="33" t="str">
        <f t="shared" si="3"/>
        <v>Rush Hour</v>
      </c>
      <c r="T110" s="33" t="str">
        <f t="shared" si="4"/>
        <v>High</v>
      </c>
      <c r="U110" s="33" t="str">
        <f t="shared" si="5"/>
        <v>Afternoon</v>
      </c>
      <c r="V110" s="33"/>
      <c r="W110" s="33"/>
    </row>
    <row r="111" spans="1:23" ht="17.25" thickBot="1">
      <c r="A111" s="6">
        <v>110</v>
      </c>
      <c r="B111" s="7">
        <v>40548</v>
      </c>
      <c r="C111" s="6">
        <v>1</v>
      </c>
      <c r="D111" s="6">
        <v>0</v>
      </c>
      <c r="E111" s="6">
        <v>1</v>
      </c>
      <c r="F111" s="6">
        <v>18</v>
      </c>
      <c r="G111" s="9" t="b">
        <v>0</v>
      </c>
      <c r="H111" s="6">
        <v>3</v>
      </c>
      <c r="I111" s="6">
        <v>1</v>
      </c>
      <c r="J111" s="6">
        <v>0.24</v>
      </c>
      <c r="K111">
        <v>0.2424</v>
      </c>
      <c r="L111">
        <v>0.38</v>
      </c>
      <c r="M111">
        <v>0.1343</v>
      </c>
      <c r="N111">
        <v>3</v>
      </c>
      <c r="O111">
        <v>166</v>
      </c>
      <c r="P111">
        <v>169</v>
      </c>
      <c r="Q111" t="s">
        <v>28</v>
      </c>
      <c r="R111" t="s">
        <v>124</v>
      </c>
      <c r="S111" s="33" t="str">
        <f t="shared" si="3"/>
        <v>Rush Hour</v>
      </c>
      <c r="T111" s="33" t="str">
        <f t="shared" si="4"/>
        <v>High</v>
      </c>
      <c r="U111" s="33" t="str">
        <f t="shared" si="5"/>
        <v>Evening</v>
      </c>
      <c r="V111" s="33"/>
      <c r="W111" s="33"/>
    </row>
    <row r="112" spans="1:23" ht="17.25" thickBot="1">
      <c r="A112" s="6">
        <v>111</v>
      </c>
      <c r="B112" s="7">
        <v>40548</v>
      </c>
      <c r="C112" s="6">
        <v>1</v>
      </c>
      <c r="D112" s="6">
        <v>0</v>
      </c>
      <c r="E112" s="6">
        <v>1</v>
      </c>
      <c r="F112" s="6">
        <v>19</v>
      </c>
      <c r="G112" s="9" t="b">
        <v>0</v>
      </c>
      <c r="H112" s="6">
        <v>3</v>
      </c>
      <c r="I112" s="6">
        <v>1</v>
      </c>
      <c r="J112" s="6">
        <v>0.24</v>
      </c>
      <c r="K112">
        <v>0.2576</v>
      </c>
      <c r="L112">
        <v>0.38</v>
      </c>
      <c r="M112">
        <v>0.1045</v>
      </c>
      <c r="N112">
        <v>5</v>
      </c>
      <c r="O112">
        <v>127</v>
      </c>
      <c r="P112">
        <v>132</v>
      </c>
      <c r="Q112" t="s">
        <v>28</v>
      </c>
      <c r="R112" t="s">
        <v>124</v>
      </c>
      <c r="S112" s="33" t="str">
        <f t="shared" si="3"/>
        <v>Rush Hour</v>
      </c>
      <c r="T112" s="33" t="str">
        <f t="shared" si="4"/>
        <v>Medium</v>
      </c>
      <c r="U112" s="33" t="str">
        <f t="shared" si="5"/>
        <v>Evening</v>
      </c>
      <c r="V112" s="33"/>
      <c r="W112" s="33"/>
    </row>
    <row r="113" spans="1:23" ht="17.25" thickBot="1">
      <c r="A113" s="6">
        <v>112</v>
      </c>
      <c r="B113" s="7">
        <v>40548</v>
      </c>
      <c r="C113" s="6">
        <v>1</v>
      </c>
      <c r="D113" s="6">
        <v>0</v>
      </c>
      <c r="E113" s="6">
        <v>1</v>
      </c>
      <c r="F113" s="6">
        <v>20</v>
      </c>
      <c r="G113" s="9" t="b">
        <v>0</v>
      </c>
      <c r="H113" s="6">
        <v>3</v>
      </c>
      <c r="I113" s="6">
        <v>1</v>
      </c>
      <c r="J113" s="6">
        <v>0.22</v>
      </c>
      <c r="K113">
        <v>0.2273</v>
      </c>
      <c r="L113">
        <v>0.47</v>
      </c>
      <c r="M113">
        <v>0.16420000000000001</v>
      </c>
      <c r="N113">
        <v>7</v>
      </c>
      <c r="O113">
        <v>82</v>
      </c>
      <c r="P113">
        <v>89</v>
      </c>
      <c r="Q113" t="s">
        <v>28</v>
      </c>
      <c r="R113" t="s">
        <v>124</v>
      </c>
      <c r="S113" s="33" t="str">
        <f t="shared" si="3"/>
        <v>Normal</v>
      </c>
      <c r="T113" s="33" t="str">
        <f t="shared" si="4"/>
        <v>Medium</v>
      </c>
      <c r="U113" s="33" t="str">
        <f t="shared" si="5"/>
        <v>Evening</v>
      </c>
      <c r="V113" s="33"/>
      <c r="W113" s="33"/>
    </row>
    <row r="114" spans="1:23" ht="17.25" thickBot="1">
      <c r="A114" s="6">
        <v>113</v>
      </c>
      <c r="B114" s="7">
        <v>40548</v>
      </c>
      <c r="C114" s="6">
        <v>1</v>
      </c>
      <c r="D114" s="6">
        <v>0</v>
      </c>
      <c r="E114" s="6">
        <v>1</v>
      </c>
      <c r="F114" s="6">
        <v>21</v>
      </c>
      <c r="G114" s="9" t="b">
        <v>0</v>
      </c>
      <c r="H114" s="6">
        <v>3</v>
      </c>
      <c r="I114" s="6">
        <v>1</v>
      </c>
      <c r="J114" s="6">
        <v>0.2</v>
      </c>
      <c r="K114">
        <v>0.19700000000000001</v>
      </c>
      <c r="L114">
        <v>0.51</v>
      </c>
      <c r="M114">
        <v>0.19400000000000001</v>
      </c>
      <c r="N114">
        <v>3</v>
      </c>
      <c r="O114">
        <v>40</v>
      </c>
      <c r="P114">
        <v>43</v>
      </c>
      <c r="Q114" t="s">
        <v>28</v>
      </c>
      <c r="R114" t="s">
        <v>124</v>
      </c>
      <c r="S114" s="33" t="str">
        <f t="shared" si="3"/>
        <v>Normal</v>
      </c>
      <c r="T114" s="33" t="str">
        <f t="shared" si="4"/>
        <v>Low</v>
      </c>
      <c r="U114" s="33" t="str">
        <f t="shared" si="5"/>
        <v>Evening</v>
      </c>
      <c r="V114" s="33"/>
      <c r="W114" s="33"/>
    </row>
    <row r="115" spans="1:23" ht="17.25" thickBot="1">
      <c r="A115" s="6">
        <v>114</v>
      </c>
      <c r="B115" s="7">
        <v>40548</v>
      </c>
      <c r="C115" s="6">
        <v>1</v>
      </c>
      <c r="D115" s="6">
        <v>0</v>
      </c>
      <c r="E115" s="6">
        <v>1</v>
      </c>
      <c r="F115" s="6">
        <v>22</v>
      </c>
      <c r="G115" s="9" t="b">
        <v>0</v>
      </c>
      <c r="H115" s="6">
        <v>3</v>
      </c>
      <c r="I115" s="6">
        <v>1</v>
      </c>
      <c r="J115" s="6">
        <v>0.18</v>
      </c>
      <c r="K115">
        <v>0.19700000000000001</v>
      </c>
      <c r="L115">
        <v>0.55000000000000004</v>
      </c>
      <c r="M115">
        <v>0.1343</v>
      </c>
      <c r="N115">
        <v>1</v>
      </c>
      <c r="O115">
        <v>41</v>
      </c>
      <c r="P115">
        <v>42</v>
      </c>
      <c r="Q115" t="s">
        <v>28</v>
      </c>
      <c r="R115" t="s">
        <v>124</v>
      </c>
      <c r="S115" s="33" t="str">
        <f t="shared" si="3"/>
        <v>Normal</v>
      </c>
      <c r="T115" s="33" t="str">
        <f t="shared" si="4"/>
        <v>Low</v>
      </c>
      <c r="U115" s="33" t="str">
        <f t="shared" si="5"/>
        <v>Evening</v>
      </c>
      <c r="V115" s="33"/>
      <c r="W115" s="33"/>
    </row>
    <row r="116" spans="1:23" ht="17.25" thickBot="1">
      <c r="A116" s="6">
        <v>115</v>
      </c>
      <c r="B116" s="7">
        <v>40548</v>
      </c>
      <c r="C116" s="6">
        <v>1</v>
      </c>
      <c r="D116" s="6">
        <v>0</v>
      </c>
      <c r="E116" s="6">
        <v>1</v>
      </c>
      <c r="F116" s="6">
        <v>23</v>
      </c>
      <c r="G116" s="9" t="b">
        <v>0</v>
      </c>
      <c r="H116" s="6">
        <v>3</v>
      </c>
      <c r="I116" s="6">
        <v>1</v>
      </c>
      <c r="J116" s="6">
        <v>0.2</v>
      </c>
      <c r="K116">
        <v>0.2576</v>
      </c>
      <c r="L116">
        <v>0.47</v>
      </c>
      <c r="M116">
        <v>0</v>
      </c>
      <c r="N116">
        <v>1</v>
      </c>
      <c r="O116">
        <v>18</v>
      </c>
      <c r="P116">
        <v>19</v>
      </c>
      <c r="Q116" t="s">
        <v>28</v>
      </c>
      <c r="R116" t="s">
        <v>124</v>
      </c>
      <c r="S116" s="33" t="str">
        <f t="shared" si="3"/>
        <v>Normal</v>
      </c>
      <c r="T116" s="33" t="str">
        <f t="shared" si="4"/>
        <v>Low</v>
      </c>
      <c r="U116" s="33" t="str">
        <f t="shared" si="5"/>
        <v>Evening</v>
      </c>
      <c r="V116" s="33"/>
      <c r="W116" s="33"/>
    </row>
    <row r="117" spans="1:23" ht="17.25" thickBot="1">
      <c r="A117" s="6">
        <v>116</v>
      </c>
      <c r="B117" s="7">
        <v>40549</v>
      </c>
      <c r="C117" s="6">
        <v>1</v>
      </c>
      <c r="D117" s="6">
        <v>0</v>
      </c>
      <c r="E117" s="6">
        <v>1</v>
      </c>
      <c r="F117" s="6">
        <v>0</v>
      </c>
      <c r="G117" s="9" t="b">
        <v>0</v>
      </c>
      <c r="H117" s="6">
        <v>4</v>
      </c>
      <c r="I117" s="6">
        <v>1</v>
      </c>
      <c r="J117" s="6">
        <v>0.18</v>
      </c>
      <c r="K117">
        <v>0.2424</v>
      </c>
      <c r="L117">
        <v>0.55000000000000004</v>
      </c>
      <c r="M117">
        <v>0</v>
      </c>
      <c r="N117">
        <v>0</v>
      </c>
      <c r="O117">
        <v>11</v>
      </c>
      <c r="P117">
        <v>11</v>
      </c>
      <c r="Q117" t="s">
        <v>122</v>
      </c>
      <c r="R117" t="s">
        <v>124</v>
      </c>
      <c r="S117" s="33" t="str">
        <f t="shared" si="3"/>
        <v>Normal</v>
      </c>
      <c r="T117" s="33" t="str">
        <f t="shared" si="4"/>
        <v>Low</v>
      </c>
      <c r="U117" s="33" t="str">
        <f t="shared" si="5"/>
        <v>Night</v>
      </c>
      <c r="V117" s="33"/>
      <c r="W117" s="33"/>
    </row>
    <row r="118" spans="1:23" ht="17.25" thickBot="1">
      <c r="A118" s="6">
        <v>117</v>
      </c>
      <c r="B118" s="7">
        <v>40549</v>
      </c>
      <c r="C118" s="6">
        <v>1</v>
      </c>
      <c r="D118" s="6">
        <v>0</v>
      </c>
      <c r="E118" s="6">
        <v>1</v>
      </c>
      <c r="F118" s="6">
        <v>1</v>
      </c>
      <c r="G118" s="9" t="b">
        <v>0</v>
      </c>
      <c r="H118" s="6">
        <v>4</v>
      </c>
      <c r="I118" s="6">
        <v>1</v>
      </c>
      <c r="J118" s="6">
        <v>0.16</v>
      </c>
      <c r="K118">
        <v>0.2273</v>
      </c>
      <c r="L118">
        <v>0.64</v>
      </c>
      <c r="M118">
        <v>0</v>
      </c>
      <c r="N118">
        <v>0</v>
      </c>
      <c r="O118">
        <v>4</v>
      </c>
      <c r="P118">
        <v>4</v>
      </c>
      <c r="Q118" t="s">
        <v>122</v>
      </c>
      <c r="R118" t="s">
        <v>124</v>
      </c>
      <c r="S118" s="33" t="str">
        <f t="shared" si="3"/>
        <v>Normal</v>
      </c>
      <c r="T118" s="33" t="str">
        <f t="shared" si="4"/>
        <v>Low</v>
      </c>
      <c r="U118" s="33" t="str">
        <f t="shared" si="5"/>
        <v>Night</v>
      </c>
      <c r="V118" s="33"/>
      <c r="W118" s="33"/>
    </row>
    <row r="119" spans="1:23" ht="17.25" thickBot="1">
      <c r="A119" s="6">
        <v>118</v>
      </c>
      <c r="B119" s="7">
        <v>40549</v>
      </c>
      <c r="C119" s="6">
        <v>1</v>
      </c>
      <c r="D119" s="6">
        <v>0</v>
      </c>
      <c r="E119" s="6">
        <v>1</v>
      </c>
      <c r="F119" s="6">
        <v>2</v>
      </c>
      <c r="G119" s="9" t="b">
        <v>0</v>
      </c>
      <c r="H119" s="6">
        <v>4</v>
      </c>
      <c r="I119" s="6">
        <v>1</v>
      </c>
      <c r="J119" s="6">
        <v>0.16</v>
      </c>
      <c r="K119">
        <v>0.2273</v>
      </c>
      <c r="L119">
        <v>0.64</v>
      </c>
      <c r="M119">
        <v>0</v>
      </c>
      <c r="N119">
        <v>0</v>
      </c>
      <c r="O119">
        <v>2</v>
      </c>
      <c r="P119">
        <v>2</v>
      </c>
      <c r="Q119" t="s">
        <v>122</v>
      </c>
      <c r="R119" t="s">
        <v>124</v>
      </c>
      <c r="S119" s="33" t="str">
        <f t="shared" si="3"/>
        <v>Normal</v>
      </c>
      <c r="T119" s="33" t="str">
        <f t="shared" si="4"/>
        <v>Low</v>
      </c>
      <c r="U119" s="33" t="str">
        <f t="shared" si="5"/>
        <v>Night</v>
      </c>
      <c r="V119" s="33"/>
      <c r="W119" s="33"/>
    </row>
    <row r="120" spans="1:23" ht="17.25" thickBot="1">
      <c r="A120" s="6">
        <v>119</v>
      </c>
      <c r="B120" s="7">
        <v>40549</v>
      </c>
      <c r="C120" s="6">
        <v>1</v>
      </c>
      <c r="D120" s="6">
        <v>0</v>
      </c>
      <c r="E120" s="6">
        <v>1</v>
      </c>
      <c r="F120" s="6">
        <v>4</v>
      </c>
      <c r="G120" s="9" t="b">
        <v>0</v>
      </c>
      <c r="H120" s="6">
        <v>4</v>
      </c>
      <c r="I120" s="6">
        <v>2</v>
      </c>
      <c r="J120" s="6">
        <v>0.16</v>
      </c>
      <c r="K120">
        <v>0.19700000000000001</v>
      </c>
      <c r="L120">
        <v>0.64</v>
      </c>
      <c r="M120">
        <v>8.9599999999999999E-2</v>
      </c>
      <c r="N120">
        <v>0</v>
      </c>
      <c r="O120">
        <v>1</v>
      </c>
      <c r="P120">
        <v>1</v>
      </c>
      <c r="Q120" t="s">
        <v>122</v>
      </c>
      <c r="R120" t="s">
        <v>125</v>
      </c>
      <c r="S120" s="33" t="str">
        <f t="shared" si="3"/>
        <v>Normal</v>
      </c>
      <c r="T120" s="33" t="str">
        <f t="shared" si="4"/>
        <v>Low</v>
      </c>
      <c r="U120" s="33" t="str">
        <f t="shared" si="5"/>
        <v>Night</v>
      </c>
      <c r="V120" s="33"/>
      <c r="W120" s="33"/>
    </row>
    <row r="121" spans="1:23" ht="17.25" thickBot="1">
      <c r="A121" s="6">
        <v>120</v>
      </c>
      <c r="B121" s="7">
        <v>40549</v>
      </c>
      <c r="C121" s="6">
        <v>1</v>
      </c>
      <c r="D121" s="6">
        <v>0</v>
      </c>
      <c r="E121" s="6">
        <v>1</v>
      </c>
      <c r="F121" s="6">
        <v>5</v>
      </c>
      <c r="G121" s="9" t="b">
        <v>0</v>
      </c>
      <c r="H121" s="6">
        <v>4</v>
      </c>
      <c r="I121" s="6">
        <v>2</v>
      </c>
      <c r="J121" s="6">
        <v>0.14000000000000001</v>
      </c>
      <c r="K121">
        <v>0.18179999999999999</v>
      </c>
      <c r="L121">
        <v>0.69</v>
      </c>
      <c r="M121">
        <v>8.9599999999999999E-2</v>
      </c>
      <c r="N121">
        <v>0</v>
      </c>
      <c r="O121">
        <v>4</v>
      </c>
      <c r="P121">
        <v>4</v>
      </c>
      <c r="Q121" t="s">
        <v>122</v>
      </c>
      <c r="R121" t="s">
        <v>125</v>
      </c>
      <c r="S121" s="33" t="str">
        <f t="shared" si="3"/>
        <v>Normal</v>
      </c>
      <c r="T121" s="33" t="str">
        <f t="shared" si="4"/>
        <v>Low</v>
      </c>
      <c r="U121" s="33" t="str">
        <f t="shared" si="5"/>
        <v>Night</v>
      </c>
      <c r="V121" s="33"/>
      <c r="W121" s="33"/>
    </row>
    <row r="122" spans="1:23" ht="17.25" thickBot="1">
      <c r="A122" s="6">
        <v>121</v>
      </c>
      <c r="B122" s="7">
        <v>40549</v>
      </c>
      <c r="C122" s="6">
        <v>1</v>
      </c>
      <c r="D122" s="6">
        <v>0</v>
      </c>
      <c r="E122" s="6">
        <v>1</v>
      </c>
      <c r="F122" s="6">
        <v>6</v>
      </c>
      <c r="G122" s="9" t="b">
        <v>0</v>
      </c>
      <c r="H122" s="6">
        <v>4</v>
      </c>
      <c r="I122" s="6">
        <v>2</v>
      </c>
      <c r="J122" s="6">
        <v>0.14000000000000001</v>
      </c>
      <c r="K122">
        <v>0.16669999999999999</v>
      </c>
      <c r="L122">
        <v>0.63</v>
      </c>
      <c r="M122">
        <v>0.1045</v>
      </c>
      <c r="N122">
        <v>0</v>
      </c>
      <c r="O122">
        <v>36</v>
      </c>
      <c r="P122">
        <v>36</v>
      </c>
      <c r="Q122" t="s">
        <v>122</v>
      </c>
      <c r="R122" t="s">
        <v>125</v>
      </c>
      <c r="S122" s="33" t="str">
        <f t="shared" si="3"/>
        <v>Normal</v>
      </c>
      <c r="T122" s="33" t="str">
        <f t="shared" si="4"/>
        <v>Low</v>
      </c>
      <c r="U122" s="33" t="str">
        <f t="shared" si="5"/>
        <v>Morning</v>
      </c>
      <c r="V122" s="33"/>
      <c r="W122" s="33"/>
    </row>
    <row r="123" spans="1:23" ht="17.25" thickBot="1">
      <c r="A123" s="6">
        <v>122</v>
      </c>
      <c r="B123" s="7">
        <v>40549</v>
      </c>
      <c r="C123" s="6">
        <v>1</v>
      </c>
      <c r="D123" s="6">
        <v>0</v>
      </c>
      <c r="E123" s="6">
        <v>1</v>
      </c>
      <c r="F123" s="6">
        <v>7</v>
      </c>
      <c r="G123" s="9" t="b">
        <v>0</v>
      </c>
      <c r="H123" s="6">
        <v>4</v>
      </c>
      <c r="I123" s="6">
        <v>2</v>
      </c>
      <c r="J123" s="6">
        <v>0.16</v>
      </c>
      <c r="K123">
        <v>0.2273</v>
      </c>
      <c r="L123">
        <v>0.59</v>
      </c>
      <c r="M123">
        <v>0</v>
      </c>
      <c r="N123">
        <v>0</v>
      </c>
      <c r="O123">
        <v>95</v>
      </c>
      <c r="P123">
        <v>95</v>
      </c>
      <c r="Q123" t="s">
        <v>122</v>
      </c>
      <c r="R123" t="s">
        <v>125</v>
      </c>
      <c r="S123" s="33" t="str">
        <f t="shared" si="3"/>
        <v>Rush Hour</v>
      </c>
      <c r="T123" s="33" t="str">
        <f t="shared" si="4"/>
        <v>Medium</v>
      </c>
      <c r="U123" s="33" t="str">
        <f t="shared" si="5"/>
        <v>Morning</v>
      </c>
      <c r="V123" s="33"/>
      <c r="W123" s="33"/>
    </row>
    <row r="124" spans="1:23" ht="17.25" thickBot="1">
      <c r="A124" s="6">
        <v>123</v>
      </c>
      <c r="B124" s="7">
        <v>40549</v>
      </c>
      <c r="C124" s="6">
        <v>1</v>
      </c>
      <c r="D124" s="6">
        <v>0</v>
      </c>
      <c r="E124" s="6">
        <v>1</v>
      </c>
      <c r="F124" s="6">
        <v>8</v>
      </c>
      <c r="G124" s="9" t="b">
        <v>0</v>
      </c>
      <c r="H124" s="6">
        <v>4</v>
      </c>
      <c r="I124" s="6">
        <v>1</v>
      </c>
      <c r="J124" s="6">
        <v>0.16</v>
      </c>
      <c r="K124">
        <v>0.2273</v>
      </c>
      <c r="L124">
        <v>0.59</v>
      </c>
      <c r="M124">
        <v>0</v>
      </c>
      <c r="N124">
        <v>3</v>
      </c>
      <c r="O124">
        <v>216</v>
      </c>
      <c r="P124">
        <v>219</v>
      </c>
      <c r="Q124" t="s">
        <v>122</v>
      </c>
      <c r="R124" t="s">
        <v>124</v>
      </c>
      <c r="S124" s="33" t="str">
        <f t="shared" si="3"/>
        <v>Rush Hour</v>
      </c>
      <c r="T124" s="33" t="str">
        <f t="shared" si="4"/>
        <v>High</v>
      </c>
      <c r="U124" s="33" t="str">
        <f t="shared" si="5"/>
        <v>Morning</v>
      </c>
      <c r="V124" s="33"/>
      <c r="W124" s="33"/>
    </row>
    <row r="125" spans="1:23" ht="17.25" thickBot="1">
      <c r="A125" s="6">
        <v>124</v>
      </c>
      <c r="B125" s="7">
        <v>40549</v>
      </c>
      <c r="C125" s="6">
        <v>1</v>
      </c>
      <c r="D125" s="6">
        <v>0</v>
      </c>
      <c r="E125" s="6">
        <v>1</v>
      </c>
      <c r="F125" s="6">
        <v>9</v>
      </c>
      <c r="G125" s="9" t="b">
        <v>0</v>
      </c>
      <c r="H125" s="6">
        <v>4</v>
      </c>
      <c r="I125" s="6">
        <v>2</v>
      </c>
      <c r="J125" s="6">
        <v>0.18</v>
      </c>
      <c r="K125">
        <v>0.2424</v>
      </c>
      <c r="L125">
        <v>0.51</v>
      </c>
      <c r="M125">
        <v>0</v>
      </c>
      <c r="N125">
        <v>6</v>
      </c>
      <c r="O125">
        <v>116</v>
      </c>
      <c r="P125">
        <v>122</v>
      </c>
      <c r="Q125" t="s">
        <v>122</v>
      </c>
      <c r="R125" t="s">
        <v>125</v>
      </c>
      <c r="S125" s="33" t="str">
        <f t="shared" si="3"/>
        <v>Rush Hour</v>
      </c>
      <c r="T125" s="33" t="str">
        <f t="shared" si="4"/>
        <v>Medium</v>
      </c>
      <c r="U125" s="33" t="str">
        <f t="shared" si="5"/>
        <v>Morning</v>
      </c>
      <c r="V125" s="33"/>
      <c r="W125" s="33"/>
    </row>
    <row r="126" spans="1:23" ht="17.25" thickBot="1">
      <c r="A126" s="6">
        <v>125</v>
      </c>
      <c r="B126" s="7">
        <v>40549</v>
      </c>
      <c r="C126" s="6">
        <v>1</v>
      </c>
      <c r="D126" s="6">
        <v>0</v>
      </c>
      <c r="E126" s="6">
        <v>1</v>
      </c>
      <c r="F126" s="6">
        <v>10</v>
      </c>
      <c r="G126" s="9" t="b">
        <v>0</v>
      </c>
      <c r="H126" s="6">
        <v>4</v>
      </c>
      <c r="I126" s="6">
        <v>1</v>
      </c>
      <c r="J126" s="6">
        <v>0.2</v>
      </c>
      <c r="K126">
        <v>0.2576</v>
      </c>
      <c r="L126">
        <v>0.47</v>
      </c>
      <c r="M126">
        <v>0</v>
      </c>
      <c r="N126">
        <v>3</v>
      </c>
      <c r="O126">
        <v>42</v>
      </c>
      <c r="P126">
        <v>45</v>
      </c>
      <c r="Q126" t="s">
        <v>122</v>
      </c>
      <c r="R126" t="s">
        <v>124</v>
      </c>
      <c r="S126" s="33" t="str">
        <f t="shared" si="3"/>
        <v>Normal</v>
      </c>
      <c r="T126" s="33" t="str">
        <f t="shared" si="4"/>
        <v>Low</v>
      </c>
      <c r="U126" s="33" t="str">
        <f t="shared" si="5"/>
        <v>Morning</v>
      </c>
      <c r="V126" s="33"/>
      <c r="W126" s="33"/>
    </row>
    <row r="127" spans="1:23" ht="17.25" thickBot="1">
      <c r="A127" s="6">
        <v>126</v>
      </c>
      <c r="B127" s="7">
        <v>40549</v>
      </c>
      <c r="C127" s="6">
        <v>1</v>
      </c>
      <c r="D127" s="6">
        <v>0</v>
      </c>
      <c r="E127" s="6">
        <v>1</v>
      </c>
      <c r="F127" s="6">
        <v>11</v>
      </c>
      <c r="G127" s="9" t="b">
        <v>0</v>
      </c>
      <c r="H127" s="6">
        <v>4</v>
      </c>
      <c r="I127" s="6">
        <v>1</v>
      </c>
      <c r="J127" s="6">
        <v>0.22</v>
      </c>
      <c r="K127">
        <v>0.2576</v>
      </c>
      <c r="L127">
        <v>0.44</v>
      </c>
      <c r="M127">
        <v>8.9599999999999999E-2</v>
      </c>
      <c r="N127">
        <v>2</v>
      </c>
      <c r="O127">
        <v>57</v>
      </c>
      <c r="P127">
        <v>59</v>
      </c>
      <c r="Q127" t="s">
        <v>122</v>
      </c>
      <c r="R127" t="s">
        <v>124</v>
      </c>
      <c r="S127" s="33" t="str">
        <f t="shared" si="3"/>
        <v>Normal</v>
      </c>
      <c r="T127" s="33" t="str">
        <f t="shared" si="4"/>
        <v>Medium</v>
      </c>
      <c r="U127" s="33" t="str">
        <f t="shared" si="5"/>
        <v>Morning</v>
      </c>
      <c r="V127" s="33"/>
      <c r="W127" s="33"/>
    </row>
    <row r="128" spans="1:23" ht="17.25" thickBot="1">
      <c r="A128" s="6">
        <v>127</v>
      </c>
      <c r="B128" s="7">
        <v>40549</v>
      </c>
      <c r="C128" s="6">
        <v>1</v>
      </c>
      <c r="D128" s="6">
        <v>0</v>
      </c>
      <c r="E128" s="6">
        <v>1</v>
      </c>
      <c r="F128" s="6">
        <v>12</v>
      </c>
      <c r="G128" s="9" t="b">
        <v>0</v>
      </c>
      <c r="H128" s="6">
        <v>4</v>
      </c>
      <c r="I128" s="6">
        <v>1</v>
      </c>
      <c r="J128" s="6">
        <v>0.26</v>
      </c>
      <c r="K128">
        <v>0.28789999999999999</v>
      </c>
      <c r="L128">
        <v>0.35</v>
      </c>
      <c r="M128">
        <v>0</v>
      </c>
      <c r="N128">
        <v>6</v>
      </c>
      <c r="O128">
        <v>78</v>
      </c>
      <c r="P128">
        <v>84</v>
      </c>
      <c r="Q128" t="s">
        <v>122</v>
      </c>
      <c r="R128" t="s">
        <v>124</v>
      </c>
      <c r="S128" s="33" t="str">
        <f t="shared" si="3"/>
        <v>Normal</v>
      </c>
      <c r="T128" s="33" t="str">
        <f t="shared" si="4"/>
        <v>Medium</v>
      </c>
      <c r="U128" s="33" t="str">
        <f t="shared" si="5"/>
        <v>Afternoon</v>
      </c>
      <c r="V128" s="33"/>
      <c r="W128" s="33"/>
    </row>
    <row r="129" spans="1:23" ht="17.25" thickBot="1">
      <c r="A129" s="6">
        <v>128</v>
      </c>
      <c r="B129" s="7">
        <v>40549</v>
      </c>
      <c r="C129" s="6">
        <v>1</v>
      </c>
      <c r="D129" s="6">
        <v>0</v>
      </c>
      <c r="E129" s="6">
        <v>1</v>
      </c>
      <c r="F129" s="6">
        <v>13</v>
      </c>
      <c r="G129" s="9" t="b">
        <v>0</v>
      </c>
      <c r="H129" s="6">
        <v>4</v>
      </c>
      <c r="I129" s="6">
        <v>1</v>
      </c>
      <c r="J129" s="6">
        <v>0.26</v>
      </c>
      <c r="K129">
        <v>0.2727</v>
      </c>
      <c r="L129">
        <v>0.35</v>
      </c>
      <c r="M129">
        <v>0.1045</v>
      </c>
      <c r="N129">
        <v>12</v>
      </c>
      <c r="O129">
        <v>55</v>
      </c>
      <c r="P129">
        <v>67</v>
      </c>
      <c r="Q129" t="s">
        <v>122</v>
      </c>
      <c r="R129" t="s">
        <v>124</v>
      </c>
      <c r="S129" s="33" t="str">
        <f t="shared" si="3"/>
        <v>Normal</v>
      </c>
      <c r="T129" s="33" t="str">
        <f t="shared" si="4"/>
        <v>Medium</v>
      </c>
      <c r="U129" s="33" t="str">
        <f t="shared" si="5"/>
        <v>Afternoon</v>
      </c>
      <c r="V129" s="33"/>
      <c r="W129" s="33"/>
    </row>
    <row r="130" spans="1:23" ht="17.25" thickBot="1">
      <c r="A130" s="6">
        <v>129</v>
      </c>
      <c r="B130" s="7">
        <v>40549</v>
      </c>
      <c r="C130" s="6">
        <v>1</v>
      </c>
      <c r="D130" s="6">
        <v>0</v>
      </c>
      <c r="E130" s="6">
        <v>1</v>
      </c>
      <c r="F130" s="6">
        <v>14</v>
      </c>
      <c r="G130" s="9" t="b">
        <v>0</v>
      </c>
      <c r="H130" s="6">
        <v>4</v>
      </c>
      <c r="I130" s="6">
        <v>1</v>
      </c>
      <c r="J130" s="6">
        <v>0.28000000000000003</v>
      </c>
      <c r="K130">
        <v>0.2727</v>
      </c>
      <c r="L130">
        <v>0.36</v>
      </c>
      <c r="M130">
        <v>0.16420000000000001</v>
      </c>
      <c r="N130">
        <v>11</v>
      </c>
      <c r="O130">
        <v>59</v>
      </c>
      <c r="P130">
        <v>70</v>
      </c>
      <c r="Q130" t="s">
        <v>122</v>
      </c>
      <c r="R130" t="s">
        <v>124</v>
      </c>
      <c r="S130" s="33" t="str">
        <f t="shared" si="3"/>
        <v>Normal</v>
      </c>
      <c r="T130" s="33" t="str">
        <f t="shared" si="4"/>
        <v>Medium</v>
      </c>
      <c r="U130" s="33" t="str">
        <f t="shared" si="5"/>
        <v>Afternoon</v>
      </c>
      <c r="V130" s="33"/>
      <c r="W130" s="33"/>
    </row>
    <row r="131" spans="1:23" ht="17.25" thickBot="1">
      <c r="A131" s="6">
        <v>130</v>
      </c>
      <c r="B131" s="7">
        <v>40549</v>
      </c>
      <c r="C131" s="6">
        <v>1</v>
      </c>
      <c r="D131" s="6">
        <v>0</v>
      </c>
      <c r="E131" s="6">
        <v>1</v>
      </c>
      <c r="F131" s="6">
        <v>15</v>
      </c>
      <c r="G131" s="9" t="b">
        <v>0</v>
      </c>
      <c r="H131" s="6">
        <v>4</v>
      </c>
      <c r="I131" s="6">
        <v>1</v>
      </c>
      <c r="J131" s="6">
        <v>0.28000000000000003</v>
      </c>
      <c r="K131">
        <v>0.2727</v>
      </c>
      <c r="L131">
        <v>0.36</v>
      </c>
      <c r="M131">
        <v>0</v>
      </c>
      <c r="N131">
        <v>8</v>
      </c>
      <c r="O131">
        <v>54</v>
      </c>
      <c r="P131">
        <v>62</v>
      </c>
      <c r="Q131" t="s">
        <v>122</v>
      </c>
      <c r="R131" t="s">
        <v>124</v>
      </c>
      <c r="S131" s="33" t="str">
        <f t="shared" ref="S131:S194" si="6">IF(OR(AND(F131&gt;=7,F131&lt;=9),AND(F131&gt;=17,F131&lt;=19)),"Rush Hour","Normal")</f>
        <v>Normal</v>
      </c>
      <c r="T131" s="33" t="str">
        <f t="shared" ref="T131:T194" si="7">IF(P131&gt;150,"High",IF(P131&gt;50,"Medium","Low"))</f>
        <v>Medium</v>
      </c>
      <c r="U131" s="33" t="str">
        <f t="shared" ref="U131:U194" si="8">IF(F131&lt;6,"Night", IF(F131&lt;12,"Morning", IF(F131&lt;18,"Afternoon","Evening")))</f>
        <v>Afternoon</v>
      </c>
      <c r="V131" s="33"/>
      <c r="W131" s="33"/>
    </row>
    <row r="132" spans="1:23" ht="17.25" thickBot="1">
      <c r="A132" s="6">
        <v>131</v>
      </c>
      <c r="B132" s="7">
        <v>40549</v>
      </c>
      <c r="C132" s="6">
        <v>1</v>
      </c>
      <c r="D132" s="6">
        <v>0</v>
      </c>
      <c r="E132" s="6">
        <v>1</v>
      </c>
      <c r="F132" s="6">
        <v>16</v>
      </c>
      <c r="G132" s="9" t="b">
        <v>0</v>
      </c>
      <c r="H132" s="6">
        <v>4</v>
      </c>
      <c r="I132" s="6">
        <v>1</v>
      </c>
      <c r="J132" s="6">
        <v>0.26</v>
      </c>
      <c r="K132">
        <v>0.2576</v>
      </c>
      <c r="L132">
        <v>0.38</v>
      </c>
      <c r="M132">
        <v>0.16420000000000001</v>
      </c>
      <c r="N132">
        <v>12</v>
      </c>
      <c r="O132">
        <v>74</v>
      </c>
      <c r="P132">
        <v>86</v>
      </c>
      <c r="Q132" t="s">
        <v>122</v>
      </c>
      <c r="R132" t="s">
        <v>124</v>
      </c>
      <c r="S132" s="33" t="str">
        <f t="shared" si="6"/>
        <v>Normal</v>
      </c>
      <c r="T132" s="33" t="str">
        <f t="shared" si="7"/>
        <v>Medium</v>
      </c>
      <c r="U132" s="33" t="str">
        <f t="shared" si="8"/>
        <v>Afternoon</v>
      </c>
      <c r="V132" s="33"/>
      <c r="W132" s="33"/>
    </row>
    <row r="133" spans="1:23" ht="17.25" thickBot="1">
      <c r="A133" s="6">
        <v>132</v>
      </c>
      <c r="B133" s="7">
        <v>40549</v>
      </c>
      <c r="C133" s="6">
        <v>1</v>
      </c>
      <c r="D133" s="6">
        <v>0</v>
      </c>
      <c r="E133" s="6">
        <v>1</v>
      </c>
      <c r="F133" s="6">
        <v>17</v>
      </c>
      <c r="G133" s="9" t="b">
        <v>0</v>
      </c>
      <c r="H133" s="6">
        <v>4</v>
      </c>
      <c r="I133" s="6">
        <v>1</v>
      </c>
      <c r="J133" s="6">
        <v>0.22</v>
      </c>
      <c r="K133">
        <v>0.2273</v>
      </c>
      <c r="L133">
        <v>0.51</v>
      </c>
      <c r="M133">
        <v>0.16420000000000001</v>
      </c>
      <c r="N133">
        <v>9</v>
      </c>
      <c r="O133">
        <v>163</v>
      </c>
      <c r="P133">
        <v>172</v>
      </c>
      <c r="Q133" t="s">
        <v>122</v>
      </c>
      <c r="R133" t="s">
        <v>124</v>
      </c>
      <c r="S133" s="33" t="str">
        <f t="shared" si="6"/>
        <v>Rush Hour</v>
      </c>
      <c r="T133" s="33" t="str">
        <f t="shared" si="7"/>
        <v>High</v>
      </c>
      <c r="U133" s="33" t="str">
        <f t="shared" si="8"/>
        <v>Afternoon</v>
      </c>
      <c r="V133" s="33"/>
      <c r="W133" s="33"/>
    </row>
    <row r="134" spans="1:23" ht="17.25" thickBot="1">
      <c r="A134" s="6">
        <v>133</v>
      </c>
      <c r="B134" s="7">
        <v>40549</v>
      </c>
      <c r="C134" s="6">
        <v>1</v>
      </c>
      <c r="D134" s="6">
        <v>0</v>
      </c>
      <c r="E134" s="6">
        <v>1</v>
      </c>
      <c r="F134" s="6">
        <v>18</v>
      </c>
      <c r="G134" s="9" t="b">
        <v>0</v>
      </c>
      <c r="H134" s="6">
        <v>4</v>
      </c>
      <c r="I134" s="6">
        <v>1</v>
      </c>
      <c r="J134" s="6">
        <v>0.22</v>
      </c>
      <c r="K134">
        <v>0.2273</v>
      </c>
      <c r="L134">
        <v>0.51</v>
      </c>
      <c r="M134">
        <v>0.1343</v>
      </c>
      <c r="N134">
        <v>5</v>
      </c>
      <c r="O134">
        <v>158</v>
      </c>
      <c r="P134">
        <v>163</v>
      </c>
      <c r="Q134" t="s">
        <v>122</v>
      </c>
      <c r="R134" t="s">
        <v>124</v>
      </c>
      <c r="S134" s="33" t="str">
        <f t="shared" si="6"/>
        <v>Rush Hour</v>
      </c>
      <c r="T134" s="33" t="str">
        <f t="shared" si="7"/>
        <v>High</v>
      </c>
      <c r="U134" s="33" t="str">
        <f t="shared" si="8"/>
        <v>Evening</v>
      </c>
      <c r="V134" s="33"/>
      <c r="W134" s="33"/>
    </row>
    <row r="135" spans="1:23" ht="17.25" thickBot="1">
      <c r="A135" s="6">
        <v>134</v>
      </c>
      <c r="B135" s="7">
        <v>40549</v>
      </c>
      <c r="C135" s="6">
        <v>1</v>
      </c>
      <c r="D135" s="6">
        <v>0</v>
      </c>
      <c r="E135" s="6">
        <v>1</v>
      </c>
      <c r="F135" s="6">
        <v>19</v>
      </c>
      <c r="G135" s="9" t="b">
        <v>0</v>
      </c>
      <c r="H135" s="6">
        <v>4</v>
      </c>
      <c r="I135" s="6">
        <v>1</v>
      </c>
      <c r="J135" s="6">
        <v>0.22</v>
      </c>
      <c r="K135">
        <v>0.2576</v>
      </c>
      <c r="L135">
        <v>0.55000000000000004</v>
      </c>
      <c r="M135">
        <v>8.9599999999999999E-2</v>
      </c>
      <c r="N135">
        <v>3</v>
      </c>
      <c r="O135">
        <v>109</v>
      </c>
      <c r="P135">
        <v>112</v>
      </c>
      <c r="Q135" t="s">
        <v>122</v>
      </c>
      <c r="R135" t="s">
        <v>124</v>
      </c>
      <c r="S135" s="33" t="str">
        <f t="shared" si="6"/>
        <v>Rush Hour</v>
      </c>
      <c r="T135" s="33" t="str">
        <f t="shared" si="7"/>
        <v>Medium</v>
      </c>
      <c r="U135" s="33" t="str">
        <f t="shared" si="8"/>
        <v>Evening</v>
      </c>
      <c r="V135" s="33"/>
      <c r="W135" s="33"/>
    </row>
    <row r="136" spans="1:23" ht="17.25" thickBot="1">
      <c r="A136" s="6">
        <v>135</v>
      </c>
      <c r="B136" s="7">
        <v>40549</v>
      </c>
      <c r="C136" s="6">
        <v>1</v>
      </c>
      <c r="D136" s="6">
        <v>0</v>
      </c>
      <c r="E136" s="6">
        <v>1</v>
      </c>
      <c r="F136" s="6">
        <v>20</v>
      </c>
      <c r="G136" s="9" t="b">
        <v>0</v>
      </c>
      <c r="H136" s="6">
        <v>4</v>
      </c>
      <c r="I136" s="6">
        <v>1</v>
      </c>
      <c r="J136" s="6">
        <v>0.2</v>
      </c>
      <c r="K136">
        <v>0.21210000000000001</v>
      </c>
      <c r="L136">
        <v>0.51</v>
      </c>
      <c r="M136">
        <v>0.16420000000000001</v>
      </c>
      <c r="N136">
        <v>3</v>
      </c>
      <c r="O136">
        <v>66</v>
      </c>
      <c r="P136">
        <v>69</v>
      </c>
      <c r="Q136" t="s">
        <v>122</v>
      </c>
      <c r="R136" t="s">
        <v>124</v>
      </c>
      <c r="S136" s="33" t="str">
        <f t="shared" si="6"/>
        <v>Normal</v>
      </c>
      <c r="T136" s="33" t="str">
        <f t="shared" si="7"/>
        <v>Medium</v>
      </c>
      <c r="U136" s="33" t="str">
        <f t="shared" si="8"/>
        <v>Evening</v>
      </c>
      <c r="V136" s="33"/>
      <c r="W136" s="33"/>
    </row>
    <row r="137" spans="1:23" ht="17.25" thickBot="1">
      <c r="A137" s="6">
        <v>136</v>
      </c>
      <c r="B137" s="7">
        <v>40549</v>
      </c>
      <c r="C137" s="6">
        <v>1</v>
      </c>
      <c r="D137" s="6">
        <v>0</v>
      </c>
      <c r="E137" s="6">
        <v>1</v>
      </c>
      <c r="F137" s="6">
        <v>21</v>
      </c>
      <c r="G137" s="9" t="b">
        <v>0</v>
      </c>
      <c r="H137" s="6">
        <v>4</v>
      </c>
      <c r="I137" s="6">
        <v>2</v>
      </c>
      <c r="J137" s="6">
        <v>0.22</v>
      </c>
      <c r="K137">
        <v>0.21210000000000001</v>
      </c>
      <c r="L137">
        <v>0.55000000000000004</v>
      </c>
      <c r="M137">
        <v>0.22389999999999999</v>
      </c>
      <c r="N137">
        <v>0</v>
      </c>
      <c r="O137">
        <v>48</v>
      </c>
      <c r="P137">
        <v>48</v>
      </c>
      <c r="Q137" t="s">
        <v>122</v>
      </c>
      <c r="R137" t="s">
        <v>125</v>
      </c>
      <c r="S137" s="33" t="str">
        <f t="shared" si="6"/>
        <v>Normal</v>
      </c>
      <c r="T137" s="33" t="str">
        <f t="shared" si="7"/>
        <v>Low</v>
      </c>
      <c r="U137" s="33" t="str">
        <f t="shared" si="8"/>
        <v>Evening</v>
      </c>
      <c r="V137" s="33"/>
      <c r="W137" s="33"/>
    </row>
    <row r="138" spans="1:23" ht="17.25" thickBot="1">
      <c r="A138" s="6">
        <v>137</v>
      </c>
      <c r="B138" s="7">
        <v>40549</v>
      </c>
      <c r="C138" s="6">
        <v>1</v>
      </c>
      <c r="D138" s="6">
        <v>0</v>
      </c>
      <c r="E138" s="6">
        <v>1</v>
      </c>
      <c r="F138" s="6">
        <v>22</v>
      </c>
      <c r="G138" s="9" t="b">
        <v>0</v>
      </c>
      <c r="H138" s="6">
        <v>4</v>
      </c>
      <c r="I138" s="6">
        <v>2</v>
      </c>
      <c r="J138" s="6">
        <v>0.22</v>
      </c>
      <c r="K138">
        <v>0.21210000000000001</v>
      </c>
      <c r="L138">
        <v>0.51</v>
      </c>
      <c r="M138">
        <v>0.28360000000000002</v>
      </c>
      <c r="N138">
        <v>1</v>
      </c>
      <c r="O138">
        <v>51</v>
      </c>
      <c r="P138">
        <v>52</v>
      </c>
      <c r="Q138" t="s">
        <v>122</v>
      </c>
      <c r="R138" t="s">
        <v>125</v>
      </c>
      <c r="S138" s="33" t="str">
        <f t="shared" si="6"/>
        <v>Normal</v>
      </c>
      <c r="T138" s="33" t="str">
        <f t="shared" si="7"/>
        <v>Medium</v>
      </c>
      <c r="U138" s="33" t="str">
        <f t="shared" si="8"/>
        <v>Evening</v>
      </c>
      <c r="V138" s="33"/>
      <c r="W138" s="33"/>
    </row>
    <row r="139" spans="1:23" ht="17.25" thickBot="1">
      <c r="A139" s="6">
        <v>138</v>
      </c>
      <c r="B139" s="7">
        <v>40549</v>
      </c>
      <c r="C139" s="6">
        <v>1</v>
      </c>
      <c r="D139" s="6">
        <v>0</v>
      </c>
      <c r="E139" s="6">
        <v>1</v>
      </c>
      <c r="F139" s="6">
        <v>23</v>
      </c>
      <c r="G139" s="9" t="b">
        <v>0</v>
      </c>
      <c r="H139" s="6">
        <v>4</v>
      </c>
      <c r="I139" s="6">
        <v>2</v>
      </c>
      <c r="J139" s="6">
        <v>0.2</v>
      </c>
      <c r="K139">
        <v>0.19700000000000001</v>
      </c>
      <c r="L139">
        <v>0.59</v>
      </c>
      <c r="M139">
        <v>0.19400000000000001</v>
      </c>
      <c r="N139">
        <v>4</v>
      </c>
      <c r="O139">
        <v>19</v>
      </c>
      <c r="P139">
        <v>23</v>
      </c>
      <c r="Q139" t="s">
        <v>122</v>
      </c>
      <c r="R139" t="s">
        <v>125</v>
      </c>
      <c r="S139" s="33" t="str">
        <f t="shared" si="6"/>
        <v>Normal</v>
      </c>
      <c r="T139" s="33" t="str">
        <f t="shared" si="7"/>
        <v>Low</v>
      </c>
      <c r="U139" s="33" t="str">
        <f t="shared" si="8"/>
        <v>Evening</v>
      </c>
      <c r="V139" s="33"/>
      <c r="W139" s="33"/>
    </row>
    <row r="140" spans="1:23" ht="17.25" thickBot="1">
      <c r="A140" s="6">
        <v>139</v>
      </c>
      <c r="B140" s="7">
        <v>40550</v>
      </c>
      <c r="C140" s="6">
        <v>1</v>
      </c>
      <c r="D140" s="6">
        <v>0</v>
      </c>
      <c r="E140" s="6">
        <v>1</v>
      </c>
      <c r="F140" s="6">
        <v>0</v>
      </c>
      <c r="G140" s="9" t="b">
        <v>0</v>
      </c>
      <c r="H140" s="6">
        <v>5</v>
      </c>
      <c r="I140" s="6">
        <v>2</v>
      </c>
      <c r="J140" s="6">
        <v>0.2</v>
      </c>
      <c r="K140">
        <v>0.19700000000000001</v>
      </c>
      <c r="L140">
        <v>0.64</v>
      </c>
      <c r="M140">
        <v>0.19400000000000001</v>
      </c>
      <c r="N140">
        <v>4</v>
      </c>
      <c r="O140">
        <v>13</v>
      </c>
      <c r="P140">
        <v>17</v>
      </c>
      <c r="Q140" t="s">
        <v>30</v>
      </c>
      <c r="R140" t="s">
        <v>125</v>
      </c>
      <c r="S140" s="33" t="str">
        <f t="shared" si="6"/>
        <v>Normal</v>
      </c>
      <c r="T140" s="33" t="str">
        <f t="shared" si="7"/>
        <v>Low</v>
      </c>
      <c r="U140" s="33" t="str">
        <f t="shared" si="8"/>
        <v>Night</v>
      </c>
      <c r="V140" s="33"/>
      <c r="W140" s="33"/>
    </row>
    <row r="141" spans="1:23" ht="17.25" thickBot="1">
      <c r="A141" s="6">
        <v>140</v>
      </c>
      <c r="B141" s="7">
        <v>40550</v>
      </c>
      <c r="C141" s="6">
        <v>1</v>
      </c>
      <c r="D141" s="6">
        <v>0</v>
      </c>
      <c r="E141" s="6">
        <v>1</v>
      </c>
      <c r="F141" s="6">
        <v>1</v>
      </c>
      <c r="G141" s="9" t="b">
        <v>0</v>
      </c>
      <c r="H141" s="6">
        <v>5</v>
      </c>
      <c r="I141" s="6">
        <v>2</v>
      </c>
      <c r="J141" s="6">
        <v>0.2</v>
      </c>
      <c r="K141">
        <v>0.19700000000000001</v>
      </c>
      <c r="L141">
        <v>0.69</v>
      </c>
      <c r="M141">
        <v>0.22389999999999999</v>
      </c>
      <c r="N141">
        <v>2</v>
      </c>
      <c r="O141">
        <v>5</v>
      </c>
      <c r="P141">
        <v>7</v>
      </c>
      <c r="Q141" t="s">
        <v>30</v>
      </c>
      <c r="R141" t="s">
        <v>125</v>
      </c>
      <c r="S141" s="33" t="str">
        <f t="shared" si="6"/>
        <v>Normal</v>
      </c>
      <c r="T141" s="33" t="str">
        <f t="shared" si="7"/>
        <v>Low</v>
      </c>
      <c r="U141" s="33" t="str">
        <f t="shared" si="8"/>
        <v>Night</v>
      </c>
      <c r="V141" s="33"/>
      <c r="W141" s="33"/>
    </row>
    <row r="142" spans="1:23" ht="17.25" thickBot="1">
      <c r="A142" s="6">
        <v>141</v>
      </c>
      <c r="B142" s="7">
        <v>40550</v>
      </c>
      <c r="C142" s="6">
        <v>1</v>
      </c>
      <c r="D142" s="6">
        <v>0</v>
      </c>
      <c r="E142" s="6">
        <v>1</v>
      </c>
      <c r="F142" s="6">
        <v>2</v>
      </c>
      <c r="G142" s="9" t="b">
        <v>0</v>
      </c>
      <c r="H142" s="6">
        <v>5</v>
      </c>
      <c r="I142" s="6">
        <v>2</v>
      </c>
      <c r="J142" s="6">
        <v>0.2</v>
      </c>
      <c r="K142">
        <v>0.19700000000000001</v>
      </c>
      <c r="L142">
        <v>0.69</v>
      </c>
      <c r="M142">
        <v>0.22389999999999999</v>
      </c>
      <c r="N142">
        <v>0</v>
      </c>
      <c r="O142">
        <v>1</v>
      </c>
      <c r="P142">
        <v>1</v>
      </c>
      <c r="Q142" t="s">
        <v>30</v>
      </c>
      <c r="R142" t="s">
        <v>125</v>
      </c>
      <c r="S142" s="33" t="str">
        <f t="shared" si="6"/>
        <v>Normal</v>
      </c>
      <c r="T142" s="33" t="str">
        <f t="shared" si="7"/>
        <v>Low</v>
      </c>
      <c r="U142" s="33" t="str">
        <f t="shared" si="8"/>
        <v>Night</v>
      </c>
      <c r="V142" s="33"/>
      <c r="W142" s="33"/>
    </row>
    <row r="143" spans="1:23" ht="17.25" thickBot="1">
      <c r="A143" s="6">
        <v>142</v>
      </c>
      <c r="B143" s="7">
        <v>40550</v>
      </c>
      <c r="C143" s="6">
        <v>1</v>
      </c>
      <c r="D143" s="6">
        <v>0</v>
      </c>
      <c r="E143" s="6">
        <v>1</v>
      </c>
      <c r="F143" s="6">
        <v>4</v>
      </c>
      <c r="G143" s="9" t="b">
        <v>0</v>
      </c>
      <c r="H143" s="6">
        <v>5</v>
      </c>
      <c r="I143" s="6">
        <v>2</v>
      </c>
      <c r="J143" s="6">
        <v>0.2</v>
      </c>
      <c r="K143">
        <v>0.21210000000000001</v>
      </c>
      <c r="L143">
        <v>0.69</v>
      </c>
      <c r="M143">
        <v>0.1343</v>
      </c>
      <c r="N143">
        <v>0</v>
      </c>
      <c r="O143">
        <v>1</v>
      </c>
      <c r="P143">
        <v>1</v>
      </c>
      <c r="Q143" t="s">
        <v>30</v>
      </c>
      <c r="R143" t="s">
        <v>125</v>
      </c>
      <c r="S143" s="33" t="str">
        <f t="shared" si="6"/>
        <v>Normal</v>
      </c>
      <c r="T143" s="33" t="str">
        <f t="shared" si="7"/>
        <v>Low</v>
      </c>
      <c r="U143" s="33" t="str">
        <f t="shared" si="8"/>
        <v>Night</v>
      </c>
      <c r="V143" s="33"/>
      <c r="W143" s="33"/>
    </row>
    <row r="144" spans="1:23" ht="17.25" thickBot="1">
      <c r="A144" s="6">
        <v>143</v>
      </c>
      <c r="B144" s="7">
        <v>40550</v>
      </c>
      <c r="C144" s="6">
        <v>1</v>
      </c>
      <c r="D144" s="6">
        <v>0</v>
      </c>
      <c r="E144" s="6">
        <v>1</v>
      </c>
      <c r="F144" s="6">
        <v>5</v>
      </c>
      <c r="G144" s="9" t="b">
        <v>0</v>
      </c>
      <c r="H144" s="6">
        <v>5</v>
      </c>
      <c r="I144" s="6">
        <v>3</v>
      </c>
      <c r="J144" s="6">
        <v>0.22</v>
      </c>
      <c r="K144">
        <v>0.2727</v>
      </c>
      <c r="L144">
        <v>0.55000000000000004</v>
      </c>
      <c r="M144">
        <v>0</v>
      </c>
      <c r="N144">
        <v>0</v>
      </c>
      <c r="O144">
        <v>5</v>
      </c>
      <c r="P144">
        <v>5</v>
      </c>
      <c r="Q144" t="s">
        <v>30</v>
      </c>
      <c r="R144" t="s">
        <v>24</v>
      </c>
      <c r="S144" s="33" t="str">
        <f t="shared" si="6"/>
        <v>Normal</v>
      </c>
      <c r="T144" s="33" t="str">
        <f t="shared" si="7"/>
        <v>Low</v>
      </c>
      <c r="U144" s="33" t="str">
        <f t="shared" si="8"/>
        <v>Night</v>
      </c>
      <c r="V144" s="33"/>
      <c r="W144" s="33"/>
    </row>
    <row r="145" spans="1:23" ht="17.25" thickBot="1">
      <c r="A145" s="6">
        <v>144</v>
      </c>
      <c r="B145" s="7">
        <v>40550</v>
      </c>
      <c r="C145" s="6">
        <v>1</v>
      </c>
      <c r="D145" s="6">
        <v>0</v>
      </c>
      <c r="E145" s="6">
        <v>1</v>
      </c>
      <c r="F145" s="6">
        <v>6</v>
      </c>
      <c r="G145" s="9" t="b">
        <v>0</v>
      </c>
      <c r="H145" s="6">
        <v>5</v>
      </c>
      <c r="I145" s="6">
        <v>2</v>
      </c>
      <c r="J145" s="6">
        <v>0.2</v>
      </c>
      <c r="K145">
        <v>0.2576</v>
      </c>
      <c r="L145">
        <v>0.69</v>
      </c>
      <c r="M145">
        <v>0</v>
      </c>
      <c r="N145">
        <v>8</v>
      </c>
      <c r="O145">
        <v>26</v>
      </c>
      <c r="P145">
        <v>34</v>
      </c>
      <c r="Q145" t="s">
        <v>30</v>
      </c>
      <c r="R145" t="s">
        <v>125</v>
      </c>
      <c r="S145" s="33" t="str">
        <f t="shared" si="6"/>
        <v>Normal</v>
      </c>
      <c r="T145" s="33" t="str">
        <f t="shared" si="7"/>
        <v>Low</v>
      </c>
      <c r="U145" s="33" t="str">
        <f t="shared" si="8"/>
        <v>Morning</v>
      </c>
      <c r="V145" s="33"/>
      <c r="W145" s="33"/>
    </row>
    <row r="146" spans="1:23" ht="17.25" thickBot="1">
      <c r="A146" s="6">
        <v>145</v>
      </c>
      <c r="B146" s="7">
        <v>40550</v>
      </c>
      <c r="C146" s="6">
        <v>1</v>
      </c>
      <c r="D146" s="6">
        <v>0</v>
      </c>
      <c r="E146" s="6">
        <v>1</v>
      </c>
      <c r="F146" s="6">
        <v>7</v>
      </c>
      <c r="G146" s="9" t="b">
        <v>0</v>
      </c>
      <c r="H146" s="6">
        <v>5</v>
      </c>
      <c r="I146" s="6">
        <v>1</v>
      </c>
      <c r="J146" s="6">
        <v>0.2</v>
      </c>
      <c r="K146">
        <v>0.21210000000000001</v>
      </c>
      <c r="L146">
        <v>0.69</v>
      </c>
      <c r="M146">
        <v>0.1343</v>
      </c>
      <c r="N146">
        <v>8</v>
      </c>
      <c r="O146">
        <v>76</v>
      </c>
      <c r="P146">
        <v>84</v>
      </c>
      <c r="Q146" t="s">
        <v>30</v>
      </c>
      <c r="R146" t="s">
        <v>124</v>
      </c>
      <c r="S146" s="33" t="str">
        <f t="shared" si="6"/>
        <v>Rush Hour</v>
      </c>
      <c r="T146" s="33" t="str">
        <f t="shared" si="7"/>
        <v>Medium</v>
      </c>
      <c r="U146" s="33" t="str">
        <f t="shared" si="8"/>
        <v>Morning</v>
      </c>
      <c r="V146" s="33"/>
      <c r="W146" s="33"/>
    </row>
    <row r="147" spans="1:23" ht="17.25" thickBot="1">
      <c r="A147" s="6">
        <v>146</v>
      </c>
      <c r="B147" s="7">
        <v>40550</v>
      </c>
      <c r="C147" s="6">
        <v>1</v>
      </c>
      <c r="D147" s="6">
        <v>0</v>
      </c>
      <c r="E147" s="6">
        <v>1</v>
      </c>
      <c r="F147" s="6">
        <v>8</v>
      </c>
      <c r="G147" s="9" t="b">
        <v>0</v>
      </c>
      <c r="H147" s="6">
        <v>5</v>
      </c>
      <c r="I147" s="6">
        <v>1</v>
      </c>
      <c r="J147" s="6">
        <v>0.2</v>
      </c>
      <c r="K147">
        <v>0.19700000000000001</v>
      </c>
      <c r="L147">
        <v>0.51</v>
      </c>
      <c r="M147">
        <v>0.25369999999999998</v>
      </c>
      <c r="N147">
        <v>20</v>
      </c>
      <c r="O147">
        <v>190</v>
      </c>
      <c r="P147">
        <v>210</v>
      </c>
      <c r="Q147" t="s">
        <v>30</v>
      </c>
      <c r="R147" t="s">
        <v>124</v>
      </c>
      <c r="S147" s="33" t="str">
        <f t="shared" si="6"/>
        <v>Rush Hour</v>
      </c>
      <c r="T147" s="33" t="str">
        <f t="shared" si="7"/>
        <v>High</v>
      </c>
      <c r="U147" s="33" t="str">
        <f t="shared" si="8"/>
        <v>Morning</v>
      </c>
      <c r="V147" s="33"/>
      <c r="W147" s="33"/>
    </row>
    <row r="148" spans="1:23" ht="17.25" thickBot="1">
      <c r="A148" s="6">
        <v>147</v>
      </c>
      <c r="B148" s="7">
        <v>40550</v>
      </c>
      <c r="C148" s="6">
        <v>1</v>
      </c>
      <c r="D148" s="6">
        <v>0</v>
      </c>
      <c r="E148" s="6">
        <v>1</v>
      </c>
      <c r="F148" s="6">
        <v>9</v>
      </c>
      <c r="G148" s="9" t="b">
        <v>0</v>
      </c>
      <c r="H148" s="6">
        <v>5</v>
      </c>
      <c r="I148" s="6">
        <v>1</v>
      </c>
      <c r="J148" s="6">
        <v>0.2</v>
      </c>
      <c r="K148">
        <v>0.18179999999999999</v>
      </c>
      <c r="L148">
        <v>0.47</v>
      </c>
      <c r="M148">
        <v>0.29849999999999999</v>
      </c>
      <c r="N148">
        <v>9</v>
      </c>
      <c r="O148">
        <v>125</v>
      </c>
      <c r="P148">
        <v>134</v>
      </c>
      <c r="Q148" t="s">
        <v>30</v>
      </c>
      <c r="R148" t="s">
        <v>124</v>
      </c>
      <c r="S148" s="33" t="str">
        <f t="shared" si="6"/>
        <v>Rush Hour</v>
      </c>
      <c r="T148" s="33" t="str">
        <f t="shared" si="7"/>
        <v>Medium</v>
      </c>
      <c r="U148" s="33" t="str">
        <f t="shared" si="8"/>
        <v>Morning</v>
      </c>
      <c r="V148" s="33"/>
      <c r="W148" s="33"/>
    </row>
    <row r="149" spans="1:23" ht="17.25" thickBot="1">
      <c r="A149" s="6">
        <v>148</v>
      </c>
      <c r="B149" s="7">
        <v>40550</v>
      </c>
      <c r="C149" s="6">
        <v>1</v>
      </c>
      <c r="D149" s="6">
        <v>0</v>
      </c>
      <c r="E149" s="6">
        <v>1</v>
      </c>
      <c r="F149" s="6">
        <v>10</v>
      </c>
      <c r="G149" s="9" t="b">
        <v>0</v>
      </c>
      <c r="H149" s="6">
        <v>5</v>
      </c>
      <c r="I149" s="6">
        <v>1</v>
      </c>
      <c r="J149" s="6">
        <v>0.22</v>
      </c>
      <c r="K149">
        <v>0.19700000000000001</v>
      </c>
      <c r="L149">
        <v>0.37</v>
      </c>
      <c r="M149">
        <v>0.32840000000000003</v>
      </c>
      <c r="N149">
        <v>16</v>
      </c>
      <c r="O149">
        <v>47</v>
      </c>
      <c r="P149">
        <v>63</v>
      </c>
      <c r="Q149" t="s">
        <v>30</v>
      </c>
      <c r="R149" t="s">
        <v>124</v>
      </c>
      <c r="S149" s="33" t="str">
        <f t="shared" si="6"/>
        <v>Normal</v>
      </c>
      <c r="T149" s="33" t="str">
        <f t="shared" si="7"/>
        <v>Medium</v>
      </c>
      <c r="U149" s="33" t="str">
        <f t="shared" si="8"/>
        <v>Morning</v>
      </c>
      <c r="V149" s="33"/>
      <c r="W149" s="33"/>
    </row>
    <row r="150" spans="1:23" ht="17.25" thickBot="1">
      <c r="A150" s="6">
        <v>149</v>
      </c>
      <c r="B150" s="7">
        <v>40550</v>
      </c>
      <c r="C150" s="6">
        <v>1</v>
      </c>
      <c r="D150" s="6">
        <v>0</v>
      </c>
      <c r="E150" s="6">
        <v>1</v>
      </c>
      <c r="F150" s="6">
        <v>11</v>
      </c>
      <c r="G150" s="9" t="b">
        <v>0</v>
      </c>
      <c r="H150" s="6">
        <v>5</v>
      </c>
      <c r="I150" s="6">
        <v>2</v>
      </c>
      <c r="J150" s="6">
        <v>0.2</v>
      </c>
      <c r="K150">
        <v>0.19700000000000001</v>
      </c>
      <c r="L150">
        <v>0.4</v>
      </c>
      <c r="M150">
        <v>0.22389999999999999</v>
      </c>
      <c r="N150">
        <v>19</v>
      </c>
      <c r="O150">
        <v>48</v>
      </c>
      <c r="P150">
        <v>67</v>
      </c>
      <c r="Q150" t="s">
        <v>30</v>
      </c>
      <c r="R150" t="s">
        <v>125</v>
      </c>
      <c r="S150" s="33" t="str">
        <f t="shared" si="6"/>
        <v>Normal</v>
      </c>
      <c r="T150" s="33" t="str">
        <f t="shared" si="7"/>
        <v>Medium</v>
      </c>
      <c r="U150" s="33" t="str">
        <f t="shared" si="8"/>
        <v>Morning</v>
      </c>
      <c r="V150" s="33"/>
      <c r="W150" s="33"/>
    </row>
    <row r="151" spans="1:23" ht="17.25" thickBot="1">
      <c r="A151" s="6">
        <v>150</v>
      </c>
      <c r="B151" s="7">
        <v>40550</v>
      </c>
      <c r="C151" s="6">
        <v>1</v>
      </c>
      <c r="D151" s="6">
        <v>0</v>
      </c>
      <c r="E151" s="6">
        <v>1</v>
      </c>
      <c r="F151" s="6">
        <v>12</v>
      </c>
      <c r="G151" s="9" t="b">
        <v>0</v>
      </c>
      <c r="H151" s="6">
        <v>5</v>
      </c>
      <c r="I151" s="6">
        <v>2</v>
      </c>
      <c r="J151" s="6">
        <v>0.2</v>
      </c>
      <c r="K151">
        <v>0.19700000000000001</v>
      </c>
      <c r="L151">
        <v>0.37</v>
      </c>
      <c r="M151">
        <v>0.25369999999999998</v>
      </c>
      <c r="N151">
        <v>9</v>
      </c>
      <c r="O151">
        <v>50</v>
      </c>
      <c r="P151">
        <v>59</v>
      </c>
      <c r="Q151" t="s">
        <v>30</v>
      </c>
      <c r="R151" t="s">
        <v>125</v>
      </c>
      <c r="S151" s="33" t="str">
        <f t="shared" si="6"/>
        <v>Normal</v>
      </c>
      <c r="T151" s="33" t="str">
        <f t="shared" si="7"/>
        <v>Medium</v>
      </c>
      <c r="U151" s="33" t="str">
        <f t="shared" si="8"/>
        <v>Afternoon</v>
      </c>
      <c r="V151" s="33"/>
      <c r="W151" s="33"/>
    </row>
    <row r="152" spans="1:23" ht="17.25" thickBot="1">
      <c r="A152" s="6">
        <v>151</v>
      </c>
      <c r="B152" s="7">
        <v>40550</v>
      </c>
      <c r="C152" s="6">
        <v>1</v>
      </c>
      <c r="D152" s="6">
        <v>0</v>
      </c>
      <c r="E152" s="6">
        <v>1</v>
      </c>
      <c r="F152" s="6">
        <v>13</v>
      </c>
      <c r="G152" s="9" t="b">
        <v>0</v>
      </c>
      <c r="H152" s="6">
        <v>5</v>
      </c>
      <c r="I152" s="6">
        <v>2</v>
      </c>
      <c r="J152" s="6">
        <v>0.2</v>
      </c>
      <c r="K152">
        <v>0.18179999999999999</v>
      </c>
      <c r="L152">
        <v>0.37</v>
      </c>
      <c r="M152">
        <v>0.28360000000000002</v>
      </c>
      <c r="N152">
        <v>9</v>
      </c>
      <c r="O152">
        <v>64</v>
      </c>
      <c r="P152">
        <v>73</v>
      </c>
      <c r="Q152" t="s">
        <v>30</v>
      </c>
      <c r="R152" t="s">
        <v>125</v>
      </c>
      <c r="S152" s="33" t="str">
        <f t="shared" si="6"/>
        <v>Normal</v>
      </c>
      <c r="T152" s="33" t="str">
        <f t="shared" si="7"/>
        <v>Medium</v>
      </c>
      <c r="U152" s="33" t="str">
        <f t="shared" si="8"/>
        <v>Afternoon</v>
      </c>
      <c r="V152" s="33"/>
      <c r="W152" s="33"/>
    </row>
    <row r="153" spans="1:23" ht="17.25" thickBot="1">
      <c r="A153" s="6">
        <v>152</v>
      </c>
      <c r="B153" s="7">
        <v>40550</v>
      </c>
      <c r="C153" s="6">
        <v>1</v>
      </c>
      <c r="D153" s="6">
        <v>0</v>
      </c>
      <c r="E153" s="6">
        <v>1</v>
      </c>
      <c r="F153" s="6">
        <v>14</v>
      </c>
      <c r="G153" s="9" t="b">
        <v>0</v>
      </c>
      <c r="H153" s="6">
        <v>5</v>
      </c>
      <c r="I153" s="6">
        <v>2</v>
      </c>
      <c r="J153" s="6">
        <v>0.2</v>
      </c>
      <c r="K153">
        <v>0.19700000000000001</v>
      </c>
      <c r="L153">
        <v>0.4</v>
      </c>
      <c r="M153">
        <v>0.25369999999999998</v>
      </c>
      <c r="N153">
        <v>7</v>
      </c>
      <c r="O153">
        <v>43</v>
      </c>
      <c r="P153">
        <v>50</v>
      </c>
      <c r="Q153" t="s">
        <v>30</v>
      </c>
      <c r="R153" t="s">
        <v>125</v>
      </c>
      <c r="S153" s="33" t="str">
        <f t="shared" si="6"/>
        <v>Normal</v>
      </c>
      <c r="T153" s="33" t="str">
        <f t="shared" si="7"/>
        <v>Low</v>
      </c>
      <c r="U153" s="33" t="str">
        <f t="shared" si="8"/>
        <v>Afternoon</v>
      </c>
      <c r="V153" s="33"/>
      <c r="W153" s="33"/>
    </row>
    <row r="154" spans="1:23" ht="17.25" thickBot="1">
      <c r="A154" s="6">
        <v>153</v>
      </c>
      <c r="B154" s="7">
        <v>40550</v>
      </c>
      <c r="C154" s="6">
        <v>1</v>
      </c>
      <c r="D154" s="6">
        <v>0</v>
      </c>
      <c r="E154" s="6">
        <v>1</v>
      </c>
      <c r="F154" s="6">
        <v>15</v>
      </c>
      <c r="G154" s="9" t="b">
        <v>0</v>
      </c>
      <c r="H154" s="6">
        <v>5</v>
      </c>
      <c r="I154" s="6">
        <v>2</v>
      </c>
      <c r="J154" s="6">
        <v>0.2</v>
      </c>
      <c r="K154">
        <v>0.21210000000000001</v>
      </c>
      <c r="L154">
        <v>0.37</v>
      </c>
      <c r="M154">
        <v>0.16420000000000001</v>
      </c>
      <c r="N154">
        <v>9</v>
      </c>
      <c r="O154">
        <v>63</v>
      </c>
      <c r="P154">
        <v>72</v>
      </c>
      <c r="Q154" t="s">
        <v>30</v>
      </c>
      <c r="R154" t="s">
        <v>125</v>
      </c>
      <c r="S154" s="33" t="str">
        <f t="shared" si="6"/>
        <v>Normal</v>
      </c>
      <c r="T154" s="33" t="str">
        <f t="shared" si="7"/>
        <v>Medium</v>
      </c>
      <c r="U154" s="33" t="str">
        <f t="shared" si="8"/>
        <v>Afternoon</v>
      </c>
      <c r="V154" s="33"/>
      <c r="W154" s="33"/>
    </row>
    <row r="155" spans="1:23" ht="17.25" thickBot="1">
      <c r="A155" s="6">
        <v>154</v>
      </c>
      <c r="B155" s="7">
        <v>40550</v>
      </c>
      <c r="C155" s="6">
        <v>1</v>
      </c>
      <c r="D155" s="6">
        <v>0</v>
      </c>
      <c r="E155" s="6">
        <v>1</v>
      </c>
      <c r="F155" s="6">
        <v>16</v>
      </c>
      <c r="G155" s="9" t="b">
        <v>0</v>
      </c>
      <c r="H155" s="6">
        <v>5</v>
      </c>
      <c r="I155" s="6">
        <v>2</v>
      </c>
      <c r="J155" s="6">
        <v>0.2</v>
      </c>
      <c r="K155">
        <v>0.21210000000000001</v>
      </c>
      <c r="L155">
        <v>0.37</v>
      </c>
      <c r="M155">
        <v>0.16420000000000001</v>
      </c>
      <c r="N155">
        <v>5</v>
      </c>
      <c r="O155">
        <v>82</v>
      </c>
      <c r="P155">
        <v>87</v>
      </c>
      <c r="Q155" t="s">
        <v>30</v>
      </c>
      <c r="R155" t="s">
        <v>125</v>
      </c>
      <c r="S155" s="33" t="str">
        <f t="shared" si="6"/>
        <v>Normal</v>
      </c>
      <c r="T155" s="33" t="str">
        <f t="shared" si="7"/>
        <v>Medium</v>
      </c>
      <c r="U155" s="33" t="str">
        <f t="shared" si="8"/>
        <v>Afternoon</v>
      </c>
      <c r="V155" s="33"/>
      <c r="W155" s="33"/>
    </row>
    <row r="156" spans="1:23" ht="17.25" thickBot="1">
      <c r="A156" s="6">
        <v>155</v>
      </c>
      <c r="B156" s="7">
        <v>40550</v>
      </c>
      <c r="C156" s="6">
        <v>1</v>
      </c>
      <c r="D156" s="6">
        <v>0</v>
      </c>
      <c r="E156" s="6">
        <v>1</v>
      </c>
      <c r="F156" s="6">
        <v>17</v>
      </c>
      <c r="G156" s="9" t="b">
        <v>0</v>
      </c>
      <c r="H156" s="6">
        <v>5</v>
      </c>
      <c r="I156" s="6">
        <v>2</v>
      </c>
      <c r="J156" s="6">
        <v>0.2</v>
      </c>
      <c r="K156">
        <v>0.2576</v>
      </c>
      <c r="L156">
        <v>0.37</v>
      </c>
      <c r="M156">
        <v>0</v>
      </c>
      <c r="N156">
        <v>9</v>
      </c>
      <c r="O156">
        <v>178</v>
      </c>
      <c r="P156">
        <v>187</v>
      </c>
      <c r="Q156" t="s">
        <v>30</v>
      </c>
      <c r="R156" t="s">
        <v>125</v>
      </c>
      <c r="S156" s="33" t="str">
        <f t="shared" si="6"/>
        <v>Rush Hour</v>
      </c>
      <c r="T156" s="33" t="str">
        <f t="shared" si="7"/>
        <v>High</v>
      </c>
      <c r="U156" s="33" t="str">
        <f t="shared" si="8"/>
        <v>Afternoon</v>
      </c>
      <c r="V156" s="33"/>
      <c r="W156" s="33"/>
    </row>
    <row r="157" spans="1:23" ht="17.25" thickBot="1">
      <c r="A157" s="6">
        <v>156</v>
      </c>
      <c r="B157" s="7">
        <v>40550</v>
      </c>
      <c r="C157" s="6">
        <v>1</v>
      </c>
      <c r="D157" s="6">
        <v>0</v>
      </c>
      <c r="E157" s="6">
        <v>1</v>
      </c>
      <c r="F157" s="6">
        <v>18</v>
      </c>
      <c r="G157" s="9" t="b">
        <v>0</v>
      </c>
      <c r="H157" s="6">
        <v>5</v>
      </c>
      <c r="I157" s="6">
        <v>1</v>
      </c>
      <c r="J157" s="6">
        <v>0.2</v>
      </c>
      <c r="K157">
        <v>0.2273</v>
      </c>
      <c r="L157">
        <v>0.4</v>
      </c>
      <c r="M157">
        <v>8.9599999999999999E-2</v>
      </c>
      <c r="N157">
        <v>7</v>
      </c>
      <c r="O157">
        <v>116</v>
      </c>
      <c r="P157">
        <v>123</v>
      </c>
      <c r="Q157" t="s">
        <v>30</v>
      </c>
      <c r="R157" t="s">
        <v>124</v>
      </c>
      <c r="S157" s="33" t="str">
        <f t="shared" si="6"/>
        <v>Rush Hour</v>
      </c>
      <c r="T157" s="33" t="str">
        <f t="shared" si="7"/>
        <v>Medium</v>
      </c>
      <c r="U157" s="33" t="str">
        <f t="shared" si="8"/>
        <v>Evening</v>
      </c>
      <c r="V157" s="33"/>
      <c r="W157" s="33"/>
    </row>
    <row r="158" spans="1:23" ht="17.25" thickBot="1">
      <c r="A158" s="6">
        <v>157</v>
      </c>
      <c r="B158" s="7">
        <v>40550</v>
      </c>
      <c r="C158" s="6">
        <v>1</v>
      </c>
      <c r="D158" s="6">
        <v>0</v>
      </c>
      <c r="E158" s="6">
        <v>1</v>
      </c>
      <c r="F158" s="6">
        <v>19</v>
      </c>
      <c r="G158" s="9" t="b">
        <v>0</v>
      </c>
      <c r="H158" s="6">
        <v>5</v>
      </c>
      <c r="I158" s="6">
        <v>1</v>
      </c>
      <c r="J158" s="6">
        <v>0.16</v>
      </c>
      <c r="K158">
        <v>0.19700000000000001</v>
      </c>
      <c r="L158">
        <v>0.55000000000000004</v>
      </c>
      <c r="M158">
        <v>8.9599999999999999E-2</v>
      </c>
      <c r="N158">
        <v>3</v>
      </c>
      <c r="O158">
        <v>92</v>
      </c>
      <c r="P158">
        <v>95</v>
      </c>
      <c r="Q158" t="s">
        <v>30</v>
      </c>
      <c r="R158" t="s">
        <v>124</v>
      </c>
      <c r="S158" s="33" t="str">
        <f t="shared" si="6"/>
        <v>Rush Hour</v>
      </c>
      <c r="T158" s="33" t="str">
        <f t="shared" si="7"/>
        <v>Medium</v>
      </c>
      <c r="U158" s="33" t="str">
        <f t="shared" si="8"/>
        <v>Evening</v>
      </c>
      <c r="V158" s="33"/>
      <c r="W158" s="33"/>
    </row>
    <row r="159" spans="1:23" ht="17.25" thickBot="1">
      <c r="A159" s="6">
        <v>158</v>
      </c>
      <c r="B159" s="7">
        <v>40550</v>
      </c>
      <c r="C159" s="6">
        <v>1</v>
      </c>
      <c r="D159" s="6">
        <v>0</v>
      </c>
      <c r="E159" s="6">
        <v>1</v>
      </c>
      <c r="F159" s="6">
        <v>20</v>
      </c>
      <c r="G159" s="9" t="b">
        <v>0</v>
      </c>
      <c r="H159" s="6">
        <v>5</v>
      </c>
      <c r="I159" s="6">
        <v>1</v>
      </c>
      <c r="J159" s="6">
        <v>0.18</v>
      </c>
      <c r="K159">
        <v>0.21210000000000001</v>
      </c>
      <c r="L159">
        <v>0.47</v>
      </c>
      <c r="M159">
        <v>0.1045</v>
      </c>
      <c r="N159">
        <v>1</v>
      </c>
      <c r="O159">
        <v>50</v>
      </c>
      <c r="P159">
        <v>51</v>
      </c>
      <c r="Q159" t="s">
        <v>30</v>
      </c>
      <c r="R159" t="s">
        <v>124</v>
      </c>
      <c r="S159" s="33" t="str">
        <f t="shared" si="6"/>
        <v>Normal</v>
      </c>
      <c r="T159" s="33" t="str">
        <f t="shared" si="7"/>
        <v>Medium</v>
      </c>
      <c r="U159" s="33" t="str">
        <f t="shared" si="8"/>
        <v>Evening</v>
      </c>
      <c r="V159" s="33"/>
      <c r="W159" s="33"/>
    </row>
    <row r="160" spans="1:23" ht="17.25" thickBot="1">
      <c r="A160" s="6">
        <v>159</v>
      </c>
      <c r="B160" s="7">
        <v>40550</v>
      </c>
      <c r="C160" s="6">
        <v>1</v>
      </c>
      <c r="D160" s="6">
        <v>0</v>
      </c>
      <c r="E160" s="6">
        <v>1</v>
      </c>
      <c r="F160" s="6">
        <v>21</v>
      </c>
      <c r="G160" s="9" t="b">
        <v>0</v>
      </c>
      <c r="H160" s="6">
        <v>5</v>
      </c>
      <c r="I160" s="6">
        <v>1</v>
      </c>
      <c r="J160" s="6">
        <v>0.18</v>
      </c>
      <c r="K160">
        <v>0.19700000000000001</v>
      </c>
      <c r="L160">
        <v>0.47</v>
      </c>
      <c r="M160">
        <v>0.1343</v>
      </c>
      <c r="N160">
        <v>0</v>
      </c>
      <c r="O160">
        <v>39</v>
      </c>
      <c r="P160">
        <v>39</v>
      </c>
      <c r="Q160" t="s">
        <v>30</v>
      </c>
      <c r="R160" t="s">
        <v>124</v>
      </c>
      <c r="S160" s="33" t="str">
        <f t="shared" si="6"/>
        <v>Normal</v>
      </c>
      <c r="T160" s="33" t="str">
        <f t="shared" si="7"/>
        <v>Low</v>
      </c>
      <c r="U160" s="33" t="str">
        <f t="shared" si="8"/>
        <v>Evening</v>
      </c>
      <c r="V160" s="33"/>
      <c r="W160" s="33"/>
    </row>
    <row r="161" spans="1:23" ht="17.25" thickBot="1">
      <c r="A161" s="6">
        <v>160</v>
      </c>
      <c r="B161" s="7">
        <v>40550</v>
      </c>
      <c r="C161" s="6">
        <v>1</v>
      </c>
      <c r="D161" s="6">
        <v>0</v>
      </c>
      <c r="E161" s="6">
        <v>1</v>
      </c>
      <c r="F161" s="6">
        <v>22</v>
      </c>
      <c r="G161" s="9" t="b">
        <v>0</v>
      </c>
      <c r="H161" s="6">
        <v>5</v>
      </c>
      <c r="I161" s="6">
        <v>2</v>
      </c>
      <c r="J161" s="6">
        <v>0.18</v>
      </c>
      <c r="K161">
        <v>0.19700000000000001</v>
      </c>
      <c r="L161">
        <v>0.43</v>
      </c>
      <c r="M161">
        <v>0.16420000000000001</v>
      </c>
      <c r="N161">
        <v>2</v>
      </c>
      <c r="O161">
        <v>34</v>
      </c>
      <c r="P161">
        <v>36</v>
      </c>
      <c r="Q161" t="s">
        <v>30</v>
      </c>
      <c r="R161" t="s">
        <v>125</v>
      </c>
      <c r="S161" s="33" t="str">
        <f t="shared" si="6"/>
        <v>Normal</v>
      </c>
      <c r="T161" s="33" t="str">
        <f t="shared" si="7"/>
        <v>Low</v>
      </c>
      <c r="U161" s="33" t="str">
        <f t="shared" si="8"/>
        <v>Evening</v>
      </c>
      <c r="V161" s="33"/>
      <c r="W161" s="33"/>
    </row>
    <row r="162" spans="1:23" ht="17.25" thickBot="1">
      <c r="A162" s="6">
        <v>161</v>
      </c>
      <c r="B162" s="7">
        <v>40550</v>
      </c>
      <c r="C162" s="6">
        <v>1</v>
      </c>
      <c r="D162" s="6">
        <v>0</v>
      </c>
      <c r="E162" s="6">
        <v>1</v>
      </c>
      <c r="F162" s="6">
        <v>23</v>
      </c>
      <c r="G162" s="9" t="b">
        <v>0</v>
      </c>
      <c r="H162" s="6">
        <v>5</v>
      </c>
      <c r="I162" s="6">
        <v>2</v>
      </c>
      <c r="J162" s="6">
        <v>0.18</v>
      </c>
      <c r="K162">
        <v>0.19700000000000001</v>
      </c>
      <c r="L162">
        <v>0.51</v>
      </c>
      <c r="M162">
        <v>0.16420000000000001</v>
      </c>
      <c r="N162">
        <v>1</v>
      </c>
      <c r="O162">
        <v>14</v>
      </c>
      <c r="P162">
        <v>15</v>
      </c>
      <c r="Q162" t="s">
        <v>30</v>
      </c>
      <c r="R162" t="s">
        <v>125</v>
      </c>
      <c r="S162" s="33" t="str">
        <f t="shared" si="6"/>
        <v>Normal</v>
      </c>
      <c r="T162" s="33" t="str">
        <f t="shared" si="7"/>
        <v>Low</v>
      </c>
      <c r="U162" s="33" t="str">
        <f t="shared" si="8"/>
        <v>Evening</v>
      </c>
      <c r="V162" s="33"/>
      <c r="W162" s="33"/>
    </row>
    <row r="163" spans="1:23" ht="17.25" thickBot="1">
      <c r="A163" s="6">
        <v>162</v>
      </c>
      <c r="B163" s="7">
        <v>40551</v>
      </c>
      <c r="C163" s="6">
        <v>1</v>
      </c>
      <c r="D163" s="6">
        <v>0</v>
      </c>
      <c r="E163" s="6">
        <v>1</v>
      </c>
      <c r="F163" s="6">
        <v>0</v>
      </c>
      <c r="G163" s="9" t="b">
        <v>0</v>
      </c>
      <c r="H163" s="6">
        <v>6</v>
      </c>
      <c r="I163" s="6">
        <v>2</v>
      </c>
      <c r="J163" s="6">
        <v>0.18</v>
      </c>
      <c r="K163">
        <v>0.19700000000000001</v>
      </c>
      <c r="L163">
        <v>0.51</v>
      </c>
      <c r="M163">
        <v>0.16420000000000001</v>
      </c>
      <c r="N163">
        <v>1</v>
      </c>
      <c r="O163">
        <v>24</v>
      </c>
      <c r="P163">
        <v>25</v>
      </c>
      <c r="Q163" t="s">
        <v>13</v>
      </c>
      <c r="R163" t="s">
        <v>125</v>
      </c>
      <c r="S163" s="33" t="str">
        <f t="shared" si="6"/>
        <v>Normal</v>
      </c>
      <c r="T163" s="33" t="str">
        <f t="shared" si="7"/>
        <v>Low</v>
      </c>
      <c r="U163" s="33" t="str">
        <f t="shared" si="8"/>
        <v>Night</v>
      </c>
      <c r="V163" s="33"/>
      <c r="W163" s="33"/>
    </row>
    <row r="164" spans="1:23" ht="17.25" thickBot="1">
      <c r="A164" s="6">
        <v>163</v>
      </c>
      <c r="B164" s="7">
        <v>40551</v>
      </c>
      <c r="C164" s="6">
        <v>1</v>
      </c>
      <c r="D164" s="6">
        <v>0</v>
      </c>
      <c r="E164" s="6">
        <v>1</v>
      </c>
      <c r="F164" s="6">
        <v>1</v>
      </c>
      <c r="G164" s="9" t="b">
        <v>0</v>
      </c>
      <c r="H164" s="6">
        <v>6</v>
      </c>
      <c r="I164" s="6">
        <v>2</v>
      </c>
      <c r="J164" s="6">
        <v>0.18</v>
      </c>
      <c r="K164">
        <v>0.21210000000000001</v>
      </c>
      <c r="L164">
        <v>0.55000000000000004</v>
      </c>
      <c r="M164">
        <v>8.9599999999999999E-2</v>
      </c>
      <c r="N164">
        <v>1</v>
      </c>
      <c r="O164">
        <v>15</v>
      </c>
      <c r="P164">
        <v>16</v>
      </c>
      <c r="Q164" t="s">
        <v>13</v>
      </c>
      <c r="R164" t="s">
        <v>125</v>
      </c>
      <c r="S164" s="33" t="str">
        <f t="shared" si="6"/>
        <v>Normal</v>
      </c>
      <c r="T164" s="33" t="str">
        <f t="shared" si="7"/>
        <v>Low</v>
      </c>
      <c r="U164" s="33" t="str">
        <f t="shared" si="8"/>
        <v>Night</v>
      </c>
      <c r="V164" s="33"/>
      <c r="W164" s="33"/>
    </row>
    <row r="165" spans="1:23" ht="17.25" thickBot="1">
      <c r="A165" s="6">
        <v>164</v>
      </c>
      <c r="B165" s="7">
        <v>40551</v>
      </c>
      <c r="C165" s="6">
        <v>1</v>
      </c>
      <c r="D165" s="6">
        <v>0</v>
      </c>
      <c r="E165" s="6">
        <v>1</v>
      </c>
      <c r="F165" s="6">
        <v>2</v>
      </c>
      <c r="G165" s="9" t="b">
        <v>0</v>
      </c>
      <c r="H165" s="6">
        <v>6</v>
      </c>
      <c r="I165" s="6">
        <v>2</v>
      </c>
      <c r="J165" s="6">
        <v>0.18</v>
      </c>
      <c r="K165">
        <v>0.2424</v>
      </c>
      <c r="L165">
        <v>0.55000000000000004</v>
      </c>
      <c r="M165">
        <v>0</v>
      </c>
      <c r="N165">
        <v>3</v>
      </c>
      <c r="O165">
        <v>13</v>
      </c>
      <c r="P165">
        <v>16</v>
      </c>
      <c r="Q165" t="s">
        <v>13</v>
      </c>
      <c r="R165" t="s">
        <v>125</v>
      </c>
      <c r="S165" s="33" t="str">
        <f t="shared" si="6"/>
        <v>Normal</v>
      </c>
      <c r="T165" s="33" t="str">
        <f t="shared" si="7"/>
        <v>Low</v>
      </c>
      <c r="U165" s="33" t="str">
        <f t="shared" si="8"/>
        <v>Night</v>
      </c>
      <c r="V165" s="33"/>
      <c r="W165" s="33"/>
    </row>
    <row r="166" spans="1:23" ht="17.25" thickBot="1">
      <c r="A166" s="6">
        <v>165</v>
      </c>
      <c r="B166" s="7">
        <v>40551</v>
      </c>
      <c r="C166" s="6">
        <v>1</v>
      </c>
      <c r="D166" s="6">
        <v>0</v>
      </c>
      <c r="E166" s="6">
        <v>1</v>
      </c>
      <c r="F166" s="6">
        <v>3</v>
      </c>
      <c r="G166" s="9" t="b">
        <v>0</v>
      </c>
      <c r="H166" s="6">
        <v>6</v>
      </c>
      <c r="I166" s="6">
        <v>3</v>
      </c>
      <c r="J166" s="6">
        <v>0.18</v>
      </c>
      <c r="K166">
        <v>0.19700000000000001</v>
      </c>
      <c r="L166">
        <v>0.55000000000000004</v>
      </c>
      <c r="M166">
        <v>0.16420000000000001</v>
      </c>
      <c r="N166">
        <v>0</v>
      </c>
      <c r="O166">
        <v>7</v>
      </c>
      <c r="P166">
        <v>7</v>
      </c>
      <c r="Q166" t="s">
        <v>13</v>
      </c>
      <c r="R166" t="s">
        <v>24</v>
      </c>
      <c r="S166" s="33" t="str">
        <f t="shared" si="6"/>
        <v>Normal</v>
      </c>
      <c r="T166" s="33" t="str">
        <f t="shared" si="7"/>
        <v>Low</v>
      </c>
      <c r="U166" s="33" t="str">
        <f t="shared" si="8"/>
        <v>Night</v>
      </c>
      <c r="V166" s="33"/>
      <c r="W166" s="33"/>
    </row>
    <row r="167" spans="1:23" ht="17.25" thickBot="1">
      <c r="A167" s="6">
        <v>166</v>
      </c>
      <c r="B167" s="7">
        <v>40551</v>
      </c>
      <c r="C167" s="6">
        <v>1</v>
      </c>
      <c r="D167" s="6">
        <v>0</v>
      </c>
      <c r="E167" s="6">
        <v>1</v>
      </c>
      <c r="F167" s="6">
        <v>4</v>
      </c>
      <c r="G167" s="9" t="b">
        <v>0</v>
      </c>
      <c r="H167" s="6">
        <v>6</v>
      </c>
      <c r="I167" s="6">
        <v>3</v>
      </c>
      <c r="J167" s="6">
        <v>0.18</v>
      </c>
      <c r="K167">
        <v>0.19700000000000001</v>
      </c>
      <c r="L167">
        <v>0.55000000000000004</v>
      </c>
      <c r="M167">
        <v>0.16420000000000001</v>
      </c>
      <c r="N167">
        <v>0</v>
      </c>
      <c r="O167">
        <v>1</v>
      </c>
      <c r="P167">
        <v>1</v>
      </c>
      <c r="Q167" t="s">
        <v>13</v>
      </c>
      <c r="R167" t="s">
        <v>24</v>
      </c>
      <c r="S167" s="33" t="str">
        <f t="shared" si="6"/>
        <v>Normal</v>
      </c>
      <c r="T167" s="33" t="str">
        <f t="shared" si="7"/>
        <v>Low</v>
      </c>
      <c r="U167" s="33" t="str">
        <f t="shared" si="8"/>
        <v>Night</v>
      </c>
      <c r="V167" s="33"/>
      <c r="W167" s="33"/>
    </row>
    <row r="168" spans="1:23" ht="17.25" thickBot="1">
      <c r="A168" s="6">
        <v>167</v>
      </c>
      <c r="B168" s="7">
        <v>40551</v>
      </c>
      <c r="C168" s="6">
        <v>1</v>
      </c>
      <c r="D168" s="6">
        <v>0</v>
      </c>
      <c r="E168" s="6">
        <v>1</v>
      </c>
      <c r="F168" s="6">
        <v>5</v>
      </c>
      <c r="G168" s="9" t="b">
        <v>0</v>
      </c>
      <c r="H168" s="6">
        <v>6</v>
      </c>
      <c r="I168" s="6">
        <v>2</v>
      </c>
      <c r="J168" s="6">
        <v>0.16</v>
      </c>
      <c r="K168">
        <v>0.16669999999999999</v>
      </c>
      <c r="L168">
        <v>0.74</v>
      </c>
      <c r="M168">
        <v>0.16420000000000001</v>
      </c>
      <c r="N168">
        <v>0</v>
      </c>
      <c r="O168">
        <v>5</v>
      </c>
      <c r="P168">
        <v>5</v>
      </c>
      <c r="Q168" t="s">
        <v>13</v>
      </c>
      <c r="R168" t="s">
        <v>125</v>
      </c>
      <c r="S168" s="33" t="str">
        <f t="shared" si="6"/>
        <v>Normal</v>
      </c>
      <c r="T168" s="33" t="str">
        <f t="shared" si="7"/>
        <v>Low</v>
      </c>
      <c r="U168" s="33" t="str">
        <f t="shared" si="8"/>
        <v>Night</v>
      </c>
      <c r="V168" s="33"/>
      <c r="W168" s="33"/>
    </row>
    <row r="169" spans="1:23" ht="17.25" thickBot="1">
      <c r="A169" s="6">
        <v>168</v>
      </c>
      <c r="B169" s="7">
        <v>40551</v>
      </c>
      <c r="C169" s="6">
        <v>1</v>
      </c>
      <c r="D169" s="6">
        <v>0</v>
      </c>
      <c r="E169" s="6">
        <v>1</v>
      </c>
      <c r="F169" s="6">
        <v>6</v>
      </c>
      <c r="G169" s="9" t="b">
        <v>0</v>
      </c>
      <c r="H169" s="6">
        <v>6</v>
      </c>
      <c r="I169" s="6">
        <v>2</v>
      </c>
      <c r="J169" s="6">
        <v>0.16</v>
      </c>
      <c r="K169">
        <v>0.16669999999999999</v>
      </c>
      <c r="L169">
        <v>0.74</v>
      </c>
      <c r="M169">
        <v>0.16420000000000001</v>
      </c>
      <c r="N169">
        <v>0</v>
      </c>
      <c r="O169">
        <v>2</v>
      </c>
      <c r="P169">
        <v>2</v>
      </c>
      <c r="Q169" t="s">
        <v>13</v>
      </c>
      <c r="R169" t="s">
        <v>125</v>
      </c>
      <c r="S169" s="33" t="str">
        <f t="shared" si="6"/>
        <v>Normal</v>
      </c>
      <c r="T169" s="33" t="str">
        <f t="shared" si="7"/>
        <v>Low</v>
      </c>
      <c r="U169" s="33" t="str">
        <f t="shared" si="8"/>
        <v>Morning</v>
      </c>
      <c r="V169" s="33"/>
      <c r="W169" s="33"/>
    </row>
    <row r="170" spans="1:23" ht="17.25" thickBot="1">
      <c r="A170" s="6">
        <v>169</v>
      </c>
      <c r="B170" s="7">
        <v>40551</v>
      </c>
      <c r="C170" s="6">
        <v>1</v>
      </c>
      <c r="D170" s="6">
        <v>0</v>
      </c>
      <c r="E170" s="6">
        <v>1</v>
      </c>
      <c r="F170" s="6">
        <v>7</v>
      </c>
      <c r="G170" s="9" t="b">
        <v>0</v>
      </c>
      <c r="H170" s="6">
        <v>6</v>
      </c>
      <c r="I170" s="6">
        <v>2</v>
      </c>
      <c r="J170" s="6">
        <v>0.16</v>
      </c>
      <c r="K170">
        <v>0.18179999999999999</v>
      </c>
      <c r="L170">
        <v>0.74</v>
      </c>
      <c r="M170">
        <v>0.1045</v>
      </c>
      <c r="N170">
        <v>1</v>
      </c>
      <c r="O170">
        <v>8</v>
      </c>
      <c r="P170">
        <v>9</v>
      </c>
      <c r="Q170" t="s">
        <v>13</v>
      </c>
      <c r="R170" t="s">
        <v>125</v>
      </c>
      <c r="S170" s="33" t="str">
        <f t="shared" si="6"/>
        <v>Rush Hour</v>
      </c>
      <c r="T170" s="33" t="str">
        <f t="shared" si="7"/>
        <v>Low</v>
      </c>
      <c r="U170" s="33" t="str">
        <f t="shared" si="8"/>
        <v>Morning</v>
      </c>
      <c r="V170" s="33"/>
      <c r="W170" s="33"/>
    </row>
    <row r="171" spans="1:23" ht="17.25" thickBot="1">
      <c r="A171" s="6">
        <v>170</v>
      </c>
      <c r="B171" s="7">
        <v>40551</v>
      </c>
      <c r="C171" s="6">
        <v>1</v>
      </c>
      <c r="D171" s="6">
        <v>0</v>
      </c>
      <c r="E171" s="6">
        <v>1</v>
      </c>
      <c r="F171" s="6">
        <v>8</v>
      </c>
      <c r="G171" s="9" t="b">
        <v>0</v>
      </c>
      <c r="H171" s="6">
        <v>6</v>
      </c>
      <c r="I171" s="6">
        <v>3</v>
      </c>
      <c r="J171" s="6">
        <v>0.16</v>
      </c>
      <c r="K171">
        <v>0.18179999999999999</v>
      </c>
      <c r="L171">
        <v>0.93</v>
      </c>
      <c r="M171">
        <v>0.1045</v>
      </c>
      <c r="N171">
        <v>0</v>
      </c>
      <c r="O171">
        <v>15</v>
      </c>
      <c r="P171">
        <v>15</v>
      </c>
      <c r="Q171" t="s">
        <v>13</v>
      </c>
      <c r="R171" t="s">
        <v>24</v>
      </c>
      <c r="S171" s="33" t="str">
        <f t="shared" si="6"/>
        <v>Rush Hour</v>
      </c>
      <c r="T171" s="33" t="str">
        <f t="shared" si="7"/>
        <v>Low</v>
      </c>
      <c r="U171" s="33" t="str">
        <f t="shared" si="8"/>
        <v>Morning</v>
      </c>
      <c r="V171" s="33"/>
      <c r="W171" s="33"/>
    </row>
    <row r="172" spans="1:23" ht="17.25" thickBot="1">
      <c r="A172" s="6">
        <v>171</v>
      </c>
      <c r="B172" s="7">
        <v>40551</v>
      </c>
      <c r="C172" s="6">
        <v>1</v>
      </c>
      <c r="D172" s="6">
        <v>0</v>
      </c>
      <c r="E172" s="6">
        <v>1</v>
      </c>
      <c r="F172" s="6">
        <v>9</v>
      </c>
      <c r="G172" s="9" t="b">
        <v>0</v>
      </c>
      <c r="H172" s="6">
        <v>6</v>
      </c>
      <c r="I172" s="6">
        <v>3</v>
      </c>
      <c r="J172" s="6">
        <v>0.16</v>
      </c>
      <c r="K172">
        <v>0.18179999999999999</v>
      </c>
      <c r="L172">
        <v>0.93</v>
      </c>
      <c r="M172">
        <v>0.1045</v>
      </c>
      <c r="N172">
        <v>0</v>
      </c>
      <c r="O172">
        <v>20</v>
      </c>
      <c r="P172">
        <v>20</v>
      </c>
      <c r="Q172" t="s">
        <v>13</v>
      </c>
      <c r="R172" t="s">
        <v>24</v>
      </c>
      <c r="S172" s="33" t="str">
        <f t="shared" si="6"/>
        <v>Rush Hour</v>
      </c>
      <c r="T172" s="33" t="str">
        <f t="shared" si="7"/>
        <v>Low</v>
      </c>
      <c r="U172" s="33" t="str">
        <f t="shared" si="8"/>
        <v>Morning</v>
      </c>
      <c r="V172" s="33"/>
      <c r="W172" s="33"/>
    </row>
    <row r="173" spans="1:23" ht="17.25" thickBot="1">
      <c r="A173" s="6">
        <v>172</v>
      </c>
      <c r="B173" s="7">
        <v>40551</v>
      </c>
      <c r="C173" s="6">
        <v>1</v>
      </c>
      <c r="D173" s="6">
        <v>0</v>
      </c>
      <c r="E173" s="6">
        <v>1</v>
      </c>
      <c r="F173" s="6">
        <v>10</v>
      </c>
      <c r="G173" s="9" t="b">
        <v>0</v>
      </c>
      <c r="H173" s="6">
        <v>6</v>
      </c>
      <c r="I173" s="6">
        <v>2</v>
      </c>
      <c r="J173" s="6">
        <v>0.18</v>
      </c>
      <c r="K173">
        <v>0.19700000000000001</v>
      </c>
      <c r="L173">
        <v>0.8</v>
      </c>
      <c r="M173">
        <v>0.16420000000000001</v>
      </c>
      <c r="N173">
        <v>5</v>
      </c>
      <c r="O173">
        <v>56</v>
      </c>
      <c r="P173">
        <v>61</v>
      </c>
      <c r="Q173" t="s">
        <v>13</v>
      </c>
      <c r="R173" t="s">
        <v>125</v>
      </c>
      <c r="S173" s="33" t="str">
        <f t="shared" si="6"/>
        <v>Normal</v>
      </c>
      <c r="T173" s="33" t="str">
        <f t="shared" si="7"/>
        <v>Medium</v>
      </c>
      <c r="U173" s="33" t="str">
        <f t="shared" si="8"/>
        <v>Morning</v>
      </c>
      <c r="V173" s="33"/>
      <c r="W173" s="33"/>
    </row>
    <row r="174" spans="1:23" ht="17.25" thickBot="1">
      <c r="A174" s="6">
        <v>173</v>
      </c>
      <c r="B174" s="7">
        <v>40551</v>
      </c>
      <c r="C174" s="6">
        <v>1</v>
      </c>
      <c r="D174" s="6">
        <v>0</v>
      </c>
      <c r="E174" s="6">
        <v>1</v>
      </c>
      <c r="F174" s="6">
        <v>11</v>
      </c>
      <c r="G174" s="9" t="b">
        <v>0</v>
      </c>
      <c r="H174" s="6">
        <v>6</v>
      </c>
      <c r="I174" s="6">
        <v>2</v>
      </c>
      <c r="J174" s="6">
        <v>0.2</v>
      </c>
      <c r="K174">
        <v>0.18179999999999999</v>
      </c>
      <c r="L174">
        <v>0.69</v>
      </c>
      <c r="M174">
        <v>0.3881</v>
      </c>
      <c r="N174">
        <v>2</v>
      </c>
      <c r="O174">
        <v>60</v>
      </c>
      <c r="P174">
        <v>62</v>
      </c>
      <c r="Q174" t="s">
        <v>13</v>
      </c>
      <c r="R174" t="s">
        <v>125</v>
      </c>
      <c r="S174" s="33" t="str">
        <f t="shared" si="6"/>
        <v>Normal</v>
      </c>
      <c r="T174" s="33" t="str">
        <f t="shared" si="7"/>
        <v>Medium</v>
      </c>
      <c r="U174" s="33" t="str">
        <f t="shared" si="8"/>
        <v>Morning</v>
      </c>
      <c r="V174" s="33"/>
      <c r="W174" s="33"/>
    </row>
    <row r="175" spans="1:23" ht="17.25" thickBot="1">
      <c r="A175" s="6">
        <v>174</v>
      </c>
      <c r="B175" s="7">
        <v>40551</v>
      </c>
      <c r="C175" s="6">
        <v>1</v>
      </c>
      <c r="D175" s="6">
        <v>0</v>
      </c>
      <c r="E175" s="6">
        <v>1</v>
      </c>
      <c r="F175" s="6">
        <v>12</v>
      </c>
      <c r="G175" s="9" t="b">
        <v>0</v>
      </c>
      <c r="H175" s="6">
        <v>6</v>
      </c>
      <c r="I175" s="6">
        <v>2</v>
      </c>
      <c r="J175" s="6">
        <v>0.2</v>
      </c>
      <c r="K175">
        <v>0.18179999999999999</v>
      </c>
      <c r="L175">
        <v>0.59</v>
      </c>
      <c r="M175">
        <v>0.35820000000000002</v>
      </c>
      <c r="N175">
        <v>8</v>
      </c>
      <c r="O175">
        <v>90</v>
      </c>
      <c r="P175">
        <v>98</v>
      </c>
      <c r="Q175" t="s">
        <v>13</v>
      </c>
      <c r="R175" t="s">
        <v>125</v>
      </c>
      <c r="S175" s="33" t="str">
        <f t="shared" si="6"/>
        <v>Normal</v>
      </c>
      <c r="T175" s="33" t="str">
        <f t="shared" si="7"/>
        <v>Medium</v>
      </c>
      <c r="U175" s="33" t="str">
        <f t="shared" si="8"/>
        <v>Afternoon</v>
      </c>
      <c r="V175" s="33"/>
      <c r="W175" s="33"/>
    </row>
    <row r="176" spans="1:23" ht="17.25" thickBot="1">
      <c r="A176" s="6">
        <v>175</v>
      </c>
      <c r="B176" s="7">
        <v>40551</v>
      </c>
      <c r="C176" s="6">
        <v>1</v>
      </c>
      <c r="D176" s="6">
        <v>0</v>
      </c>
      <c r="E176" s="6">
        <v>1</v>
      </c>
      <c r="F176" s="6">
        <v>13</v>
      </c>
      <c r="G176" s="9" t="b">
        <v>0</v>
      </c>
      <c r="H176" s="6">
        <v>6</v>
      </c>
      <c r="I176" s="6">
        <v>1</v>
      </c>
      <c r="J176" s="6">
        <v>0.2</v>
      </c>
      <c r="K176">
        <v>0.18179999999999999</v>
      </c>
      <c r="L176">
        <v>0.44</v>
      </c>
      <c r="M176">
        <v>0.32840000000000003</v>
      </c>
      <c r="N176">
        <v>7</v>
      </c>
      <c r="O176">
        <v>95</v>
      </c>
      <c r="P176">
        <v>102</v>
      </c>
      <c r="Q176" t="s">
        <v>13</v>
      </c>
      <c r="R176" t="s">
        <v>124</v>
      </c>
      <c r="S176" s="33" t="str">
        <f t="shared" si="6"/>
        <v>Normal</v>
      </c>
      <c r="T176" s="33" t="str">
        <f t="shared" si="7"/>
        <v>Medium</v>
      </c>
      <c r="U176" s="33" t="str">
        <f t="shared" si="8"/>
        <v>Afternoon</v>
      </c>
      <c r="V176" s="33"/>
      <c r="W176" s="33"/>
    </row>
    <row r="177" spans="1:23" ht="17.25" thickBot="1">
      <c r="A177" s="6">
        <v>176</v>
      </c>
      <c r="B177" s="7">
        <v>40551</v>
      </c>
      <c r="C177" s="6">
        <v>1</v>
      </c>
      <c r="D177" s="6">
        <v>0</v>
      </c>
      <c r="E177" s="6">
        <v>1</v>
      </c>
      <c r="F177" s="6">
        <v>14</v>
      </c>
      <c r="G177" s="9" t="b">
        <v>0</v>
      </c>
      <c r="H177" s="6">
        <v>6</v>
      </c>
      <c r="I177" s="6">
        <v>1</v>
      </c>
      <c r="J177" s="6">
        <v>0.2</v>
      </c>
      <c r="K177">
        <v>0.16669999999999999</v>
      </c>
      <c r="L177">
        <v>0.32</v>
      </c>
      <c r="M177">
        <v>0.49249999999999999</v>
      </c>
      <c r="N177">
        <v>12</v>
      </c>
      <c r="O177">
        <v>83</v>
      </c>
      <c r="P177">
        <v>95</v>
      </c>
      <c r="Q177" t="s">
        <v>13</v>
      </c>
      <c r="R177" t="s">
        <v>124</v>
      </c>
      <c r="S177" s="33" t="str">
        <f t="shared" si="6"/>
        <v>Normal</v>
      </c>
      <c r="T177" s="33" t="str">
        <f t="shared" si="7"/>
        <v>Medium</v>
      </c>
      <c r="U177" s="33" t="str">
        <f t="shared" si="8"/>
        <v>Afternoon</v>
      </c>
      <c r="V177" s="33"/>
      <c r="W177" s="33"/>
    </row>
    <row r="178" spans="1:23" ht="17.25" thickBot="1">
      <c r="A178" s="6">
        <v>177</v>
      </c>
      <c r="B178" s="7">
        <v>40551</v>
      </c>
      <c r="C178" s="6">
        <v>1</v>
      </c>
      <c r="D178" s="6">
        <v>0</v>
      </c>
      <c r="E178" s="6">
        <v>1</v>
      </c>
      <c r="F178" s="6">
        <v>15</v>
      </c>
      <c r="G178" s="9" t="b">
        <v>0</v>
      </c>
      <c r="H178" s="6">
        <v>6</v>
      </c>
      <c r="I178" s="6">
        <v>1</v>
      </c>
      <c r="J178" s="6">
        <v>0.2</v>
      </c>
      <c r="K178">
        <v>0.16669999999999999</v>
      </c>
      <c r="L178">
        <v>0.32</v>
      </c>
      <c r="M178">
        <v>0.44779999999999998</v>
      </c>
      <c r="N178">
        <v>5</v>
      </c>
      <c r="O178">
        <v>69</v>
      </c>
      <c r="P178">
        <v>74</v>
      </c>
      <c r="Q178" t="s">
        <v>13</v>
      </c>
      <c r="R178" t="s">
        <v>124</v>
      </c>
      <c r="S178" s="33" t="str">
        <f t="shared" si="6"/>
        <v>Normal</v>
      </c>
      <c r="T178" s="33" t="str">
        <f t="shared" si="7"/>
        <v>Medium</v>
      </c>
      <c r="U178" s="33" t="str">
        <f t="shared" si="8"/>
        <v>Afternoon</v>
      </c>
      <c r="V178" s="33"/>
      <c r="W178" s="33"/>
    </row>
    <row r="179" spans="1:23" ht="17.25" thickBot="1">
      <c r="A179" s="6">
        <v>178</v>
      </c>
      <c r="B179" s="7">
        <v>40551</v>
      </c>
      <c r="C179" s="6">
        <v>1</v>
      </c>
      <c r="D179" s="6">
        <v>0</v>
      </c>
      <c r="E179" s="6">
        <v>1</v>
      </c>
      <c r="F179" s="6">
        <v>16</v>
      </c>
      <c r="G179" s="9" t="b">
        <v>0</v>
      </c>
      <c r="H179" s="6">
        <v>6</v>
      </c>
      <c r="I179" s="6">
        <v>1</v>
      </c>
      <c r="J179" s="6">
        <v>0.18</v>
      </c>
      <c r="K179">
        <v>0.13639999999999999</v>
      </c>
      <c r="L179">
        <v>0.28999999999999998</v>
      </c>
      <c r="M179">
        <v>0.44779999999999998</v>
      </c>
      <c r="N179">
        <v>8</v>
      </c>
      <c r="O179">
        <v>68</v>
      </c>
      <c r="P179">
        <v>76</v>
      </c>
      <c r="Q179" t="s">
        <v>13</v>
      </c>
      <c r="R179" t="s">
        <v>124</v>
      </c>
      <c r="S179" s="33" t="str">
        <f t="shared" si="6"/>
        <v>Normal</v>
      </c>
      <c r="T179" s="33" t="str">
        <f t="shared" si="7"/>
        <v>Medium</v>
      </c>
      <c r="U179" s="33" t="str">
        <f t="shared" si="8"/>
        <v>Afternoon</v>
      </c>
      <c r="V179" s="33"/>
      <c r="W179" s="33"/>
    </row>
    <row r="180" spans="1:23" ht="17.25" thickBot="1">
      <c r="A180" s="6">
        <v>179</v>
      </c>
      <c r="B180" s="7">
        <v>40551</v>
      </c>
      <c r="C180" s="6">
        <v>1</v>
      </c>
      <c r="D180" s="6">
        <v>0</v>
      </c>
      <c r="E180" s="6">
        <v>1</v>
      </c>
      <c r="F180" s="6">
        <v>17</v>
      </c>
      <c r="G180" s="9" t="b">
        <v>0</v>
      </c>
      <c r="H180" s="6">
        <v>6</v>
      </c>
      <c r="I180" s="6">
        <v>1</v>
      </c>
      <c r="J180" s="6">
        <v>0.16</v>
      </c>
      <c r="K180">
        <v>0.1212</v>
      </c>
      <c r="L180">
        <v>0.37</v>
      </c>
      <c r="M180">
        <v>0.55220000000000002</v>
      </c>
      <c r="N180">
        <v>5</v>
      </c>
      <c r="O180">
        <v>64</v>
      </c>
      <c r="P180">
        <v>69</v>
      </c>
      <c r="Q180" t="s">
        <v>13</v>
      </c>
      <c r="R180" t="s">
        <v>124</v>
      </c>
      <c r="S180" s="33" t="str">
        <f t="shared" si="6"/>
        <v>Rush Hour</v>
      </c>
      <c r="T180" s="33" t="str">
        <f t="shared" si="7"/>
        <v>Medium</v>
      </c>
      <c r="U180" s="33" t="str">
        <f t="shared" si="8"/>
        <v>Afternoon</v>
      </c>
      <c r="V180" s="33"/>
      <c r="W180" s="33"/>
    </row>
    <row r="181" spans="1:23" ht="17.25" thickBot="1">
      <c r="A181" s="6">
        <v>180</v>
      </c>
      <c r="B181" s="7">
        <v>40551</v>
      </c>
      <c r="C181" s="6">
        <v>1</v>
      </c>
      <c r="D181" s="6">
        <v>0</v>
      </c>
      <c r="E181" s="6">
        <v>1</v>
      </c>
      <c r="F181" s="6">
        <v>18</v>
      </c>
      <c r="G181" s="9" t="b">
        <v>0</v>
      </c>
      <c r="H181" s="6">
        <v>6</v>
      </c>
      <c r="I181" s="6">
        <v>1</v>
      </c>
      <c r="J181" s="6">
        <v>0.14000000000000001</v>
      </c>
      <c r="K181">
        <v>0.1212</v>
      </c>
      <c r="L181">
        <v>0.39</v>
      </c>
      <c r="M181">
        <v>0.29849999999999999</v>
      </c>
      <c r="N181">
        <v>3</v>
      </c>
      <c r="O181">
        <v>52</v>
      </c>
      <c r="P181">
        <v>55</v>
      </c>
      <c r="Q181" t="s">
        <v>13</v>
      </c>
      <c r="R181" t="s">
        <v>124</v>
      </c>
      <c r="S181" s="33" t="str">
        <f t="shared" si="6"/>
        <v>Rush Hour</v>
      </c>
      <c r="T181" s="33" t="str">
        <f t="shared" si="7"/>
        <v>Medium</v>
      </c>
      <c r="U181" s="33" t="str">
        <f t="shared" si="8"/>
        <v>Evening</v>
      </c>
      <c r="V181" s="33"/>
      <c r="W181" s="33"/>
    </row>
    <row r="182" spans="1:23" ht="17.25" thickBot="1">
      <c r="A182" s="6">
        <v>181</v>
      </c>
      <c r="B182" s="7">
        <v>40551</v>
      </c>
      <c r="C182" s="6">
        <v>1</v>
      </c>
      <c r="D182" s="6">
        <v>0</v>
      </c>
      <c r="E182" s="6">
        <v>1</v>
      </c>
      <c r="F182" s="6">
        <v>19</v>
      </c>
      <c r="G182" s="9" t="b">
        <v>0</v>
      </c>
      <c r="H182" s="6">
        <v>6</v>
      </c>
      <c r="I182" s="6">
        <v>1</v>
      </c>
      <c r="J182" s="6">
        <v>0.14000000000000001</v>
      </c>
      <c r="K182">
        <v>0.1212</v>
      </c>
      <c r="L182">
        <v>0.36</v>
      </c>
      <c r="M182">
        <v>0.25369999999999998</v>
      </c>
      <c r="N182">
        <v>4</v>
      </c>
      <c r="O182">
        <v>26</v>
      </c>
      <c r="P182">
        <v>30</v>
      </c>
      <c r="Q182" t="s">
        <v>13</v>
      </c>
      <c r="R182" t="s">
        <v>124</v>
      </c>
      <c r="S182" s="33" t="str">
        <f t="shared" si="6"/>
        <v>Rush Hour</v>
      </c>
      <c r="T182" s="33" t="str">
        <f t="shared" si="7"/>
        <v>Low</v>
      </c>
      <c r="U182" s="33" t="str">
        <f t="shared" si="8"/>
        <v>Evening</v>
      </c>
      <c r="V182" s="33"/>
      <c r="W182" s="33"/>
    </row>
    <row r="183" spans="1:23" ht="17.25" thickBot="1">
      <c r="A183" s="6">
        <v>182</v>
      </c>
      <c r="B183" s="7">
        <v>40551</v>
      </c>
      <c r="C183" s="6">
        <v>1</v>
      </c>
      <c r="D183" s="6">
        <v>0</v>
      </c>
      <c r="E183" s="6">
        <v>1</v>
      </c>
      <c r="F183" s="6">
        <v>20</v>
      </c>
      <c r="G183" s="9" t="b">
        <v>0</v>
      </c>
      <c r="H183" s="6">
        <v>6</v>
      </c>
      <c r="I183" s="6">
        <v>1</v>
      </c>
      <c r="J183" s="6">
        <v>0.12</v>
      </c>
      <c r="K183">
        <v>0.1212</v>
      </c>
      <c r="L183">
        <v>0.36</v>
      </c>
      <c r="M183">
        <v>0.25369999999999998</v>
      </c>
      <c r="N183">
        <v>0</v>
      </c>
      <c r="O183">
        <v>28</v>
      </c>
      <c r="P183">
        <v>28</v>
      </c>
      <c r="Q183" t="s">
        <v>13</v>
      </c>
      <c r="R183" t="s">
        <v>124</v>
      </c>
      <c r="S183" s="33" t="str">
        <f t="shared" si="6"/>
        <v>Normal</v>
      </c>
      <c r="T183" s="33" t="str">
        <f t="shared" si="7"/>
        <v>Low</v>
      </c>
      <c r="U183" s="33" t="str">
        <f t="shared" si="8"/>
        <v>Evening</v>
      </c>
      <c r="V183" s="33"/>
      <c r="W183" s="33"/>
    </row>
    <row r="184" spans="1:23" ht="17.25" thickBot="1">
      <c r="A184" s="6">
        <v>183</v>
      </c>
      <c r="B184" s="7">
        <v>40551</v>
      </c>
      <c r="C184" s="6">
        <v>1</v>
      </c>
      <c r="D184" s="6">
        <v>0</v>
      </c>
      <c r="E184" s="6">
        <v>1</v>
      </c>
      <c r="F184" s="6">
        <v>21</v>
      </c>
      <c r="G184" s="9" t="b">
        <v>0</v>
      </c>
      <c r="H184" s="6">
        <v>6</v>
      </c>
      <c r="I184" s="6">
        <v>1</v>
      </c>
      <c r="J184" s="6">
        <v>0.12</v>
      </c>
      <c r="K184">
        <v>0.1061</v>
      </c>
      <c r="L184">
        <v>0.39</v>
      </c>
      <c r="M184">
        <v>0.35820000000000002</v>
      </c>
      <c r="N184">
        <v>2</v>
      </c>
      <c r="O184">
        <v>35</v>
      </c>
      <c r="P184">
        <v>37</v>
      </c>
      <c r="Q184" t="s">
        <v>13</v>
      </c>
      <c r="R184" t="s">
        <v>124</v>
      </c>
      <c r="S184" s="33" t="str">
        <f t="shared" si="6"/>
        <v>Normal</v>
      </c>
      <c r="T184" s="33" t="str">
        <f t="shared" si="7"/>
        <v>Low</v>
      </c>
      <c r="U184" s="33" t="str">
        <f t="shared" si="8"/>
        <v>Evening</v>
      </c>
      <c r="V184" s="33"/>
      <c r="W184" s="33"/>
    </row>
    <row r="185" spans="1:23" ht="17.25" thickBot="1">
      <c r="A185" s="6">
        <v>184</v>
      </c>
      <c r="B185" s="7">
        <v>40551</v>
      </c>
      <c r="C185" s="6">
        <v>1</v>
      </c>
      <c r="D185" s="6">
        <v>0</v>
      </c>
      <c r="E185" s="6">
        <v>1</v>
      </c>
      <c r="F185" s="6">
        <v>22</v>
      </c>
      <c r="G185" s="9" t="b">
        <v>0</v>
      </c>
      <c r="H185" s="6">
        <v>6</v>
      </c>
      <c r="I185" s="6">
        <v>1</v>
      </c>
      <c r="J185" s="6">
        <v>0.12</v>
      </c>
      <c r="K185">
        <v>0.1061</v>
      </c>
      <c r="L185">
        <v>0.36</v>
      </c>
      <c r="M185">
        <v>0.3881</v>
      </c>
      <c r="N185">
        <v>1</v>
      </c>
      <c r="O185">
        <v>33</v>
      </c>
      <c r="P185">
        <v>34</v>
      </c>
      <c r="Q185" t="s">
        <v>13</v>
      </c>
      <c r="R185" t="s">
        <v>124</v>
      </c>
      <c r="S185" s="33" t="str">
        <f t="shared" si="6"/>
        <v>Normal</v>
      </c>
      <c r="T185" s="33" t="str">
        <f t="shared" si="7"/>
        <v>Low</v>
      </c>
      <c r="U185" s="33" t="str">
        <f t="shared" si="8"/>
        <v>Evening</v>
      </c>
      <c r="V185" s="33"/>
      <c r="W185" s="33"/>
    </row>
    <row r="186" spans="1:23" ht="17.25" thickBot="1">
      <c r="A186" s="6">
        <v>185</v>
      </c>
      <c r="B186" s="7">
        <v>40551</v>
      </c>
      <c r="C186" s="6">
        <v>1</v>
      </c>
      <c r="D186" s="6">
        <v>0</v>
      </c>
      <c r="E186" s="6">
        <v>1</v>
      </c>
      <c r="F186" s="6">
        <v>23</v>
      </c>
      <c r="G186" s="9" t="b">
        <v>0</v>
      </c>
      <c r="H186" s="6">
        <v>6</v>
      </c>
      <c r="I186" s="6">
        <v>1</v>
      </c>
      <c r="J186" s="6">
        <v>0.1</v>
      </c>
      <c r="K186">
        <v>6.0600000000000001E-2</v>
      </c>
      <c r="L186">
        <v>0.39</v>
      </c>
      <c r="M186">
        <v>0.44779999999999998</v>
      </c>
      <c r="N186">
        <v>0</v>
      </c>
      <c r="O186">
        <v>22</v>
      </c>
      <c r="P186">
        <v>22</v>
      </c>
      <c r="Q186" t="s">
        <v>13</v>
      </c>
      <c r="R186" t="s">
        <v>124</v>
      </c>
      <c r="S186" s="33" t="str">
        <f t="shared" si="6"/>
        <v>Normal</v>
      </c>
      <c r="T186" s="33" t="str">
        <f t="shared" si="7"/>
        <v>Low</v>
      </c>
      <c r="U186" s="33" t="str">
        <f t="shared" si="8"/>
        <v>Evening</v>
      </c>
      <c r="V186" s="33"/>
      <c r="W186" s="33"/>
    </row>
    <row r="187" spans="1:23" ht="17.25" thickBot="1">
      <c r="A187" s="6">
        <v>186</v>
      </c>
      <c r="B187" s="7">
        <v>40552</v>
      </c>
      <c r="C187" s="6">
        <v>1</v>
      </c>
      <c r="D187" s="6">
        <v>0</v>
      </c>
      <c r="E187" s="6">
        <v>1</v>
      </c>
      <c r="F187" s="6">
        <v>0</v>
      </c>
      <c r="G187" s="9" t="b">
        <v>0</v>
      </c>
      <c r="H187" s="6">
        <v>0</v>
      </c>
      <c r="I187" s="6">
        <v>1</v>
      </c>
      <c r="J187" s="6">
        <v>0.1</v>
      </c>
      <c r="K187">
        <v>7.5800000000000006E-2</v>
      </c>
      <c r="L187">
        <v>0.42</v>
      </c>
      <c r="M187">
        <v>0.3881</v>
      </c>
      <c r="N187">
        <v>1</v>
      </c>
      <c r="O187">
        <v>24</v>
      </c>
      <c r="P187">
        <v>25</v>
      </c>
      <c r="Q187" t="s">
        <v>25</v>
      </c>
      <c r="R187" t="s">
        <v>124</v>
      </c>
      <c r="S187" s="33" t="str">
        <f t="shared" si="6"/>
        <v>Normal</v>
      </c>
      <c r="T187" s="33" t="str">
        <f t="shared" si="7"/>
        <v>Low</v>
      </c>
      <c r="U187" s="33" t="str">
        <f t="shared" si="8"/>
        <v>Night</v>
      </c>
      <c r="V187" s="33"/>
      <c r="W187" s="33"/>
    </row>
    <row r="188" spans="1:23" ht="17.25" thickBot="1">
      <c r="A188" s="6">
        <v>187</v>
      </c>
      <c r="B188" s="7">
        <v>40552</v>
      </c>
      <c r="C188" s="6">
        <v>1</v>
      </c>
      <c r="D188" s="6">
        <v>0</v>
      </c>
      <c r="E188" s="6">
        <v>1</v>
      </c>
      <c r="F188" s="6">
        <v>1</v>
      </c>
      <c r="G188" s="9" t="b">
        <v>0</v>
      </c>
      <c r="H188" s="6">
        <v>0</v>
      </c>
      <c r="I188" s="6">
        <v>1</v>
      </c>
      <c r="J188" s="6">
        <v>0.1</v>
      </c>
      <c r="K188">
        <v>6.0600000000000001E-2</v>
      </c>
      <c r="L188">
        <v>0.42</v>
      </c>
      <c r="M188">
        <v>0.4627</v>
      </c>
      <c r="N188">
        <v>0</v>
      </c>
      <c r="O188">
        <v>12</v>
      </c>
      <c r="P188">
        <v>12</v>
      </c>
      <c r="Q188" t="s">
        <v>25</v>
      </c>
      <c r="R188" t="s">
        <v>124</v>
      </c>
      <c r="S188" s="33" t="str">
        <f t="shared" si="6"/>
        <v>Normal</v>
      </c>
      <c r="T188" s="33" t="str">
        <f t="shared" si="7"/>
        <v>Low</v>
      </c>
      <c r="U188" s="33" t="str">
        <f t="shared" si="8"/>
        <v>Night</v>
      </c>
      <c r="V188" s="33"/>
      <c r="W188" s="33"/>
    </row>
    <row r="189" spans="1:23" ht="17.25" thickBot="1">
      <c r="A189" s="6">
        <v>188</v>
      </c>
      <c r="B189" s="7">
        <v>40552</v>
      </c>
      <c r="C189" s="6">
        <v>1</v>
      </c>
      <c r="D189" s="6">
        <v>0</v>
      </c>
      <c r="E189" s="6">
        <v>1</v>
      </c>
      <c r="F189" s="6">
        <v>2</v>
      </c>
      <c r="G189" s="9" t="b">
        <v>0</v>
      </c>
      <c r="H189" s="6">
        <v>0</v>
      </c>
      <c r="I189" s="6">
        <v>1</v>
      </c>
      <c r="J189" s="6">
        <v>0.1</v>
      </c>
      <c r="K189">
        <v>6.0600000000000001E-2</v>
      </c>
      <c r="L189">
        <v>0.46</v>
      </c>
      <c r="M189">
        <v>0.4627</v>
      </c>
      <c r="N189">
        <v>0</v>
      </c>
      <c r="O189">
        <v>11</v>
      </c>
      <c r="P189">
        <v>11</v>
      </c>
      <c r="Q189" t="s">
        <v>25</v>
      </c>
      <c r="R189" t="s">
        <v>124</v>
      </c>
      <c r="S189" s="33" t="str">
        <f t="shared" si="6"/>
        <v>Normal</v>
      </c>
      <c r="T189" s="33" t="str">
        <f t="shared" si="7"/>
        <v>Low</v>
      </c>
      <c r="U189" s="33" t="str">
        <f t="shared" si="8"/>
        <v>Night</v>
      </c>
      <c r="V189" s="33"/>
      <c r="W189" s="33"/>
    </row>
    <row r="190" spans="1:23" ht="17.25" thickBot="1">
      <c r="A190" s="6">
        <v>189</v>
      </c>
      <c r="B190" s="7">
        <v>40552</v>
      </c>
      <c r="C190" s="6">
        <v>1</v>
      </c>
      <c r="D190" s="6">
        <v>0</v>
      </c>
      <c r="E190" s="6">
        <v>1</v>
      </c>
      <c r="F190" s="6">
        <v>3</v>
      </c>
      <c r="G190" s="9" t="b">
        <v>0</v>
      </c>
      <c r="H190" s="6">
        <v>0</v>
      </c>
      <c r="I190" s="6">
        <v>1</v>
      </c>
      <c r="J190" s="6">
        <v>0.1</v>
      </c>
      <c r="K190">
        <v>7.5800000000000006E-2</v>
      </c>
      <c r="L190">
        <v>0.46</v>
      </c>
      <c r="M190">
        <v>0.41789999999999999</v>
      </c>
      <c r="N190">
        <v>0</v>
      </c>
      <c r="O190">
        <v>4</v>
      </c>
      <c r="P190">
        <v>4</v>
      </c>
      <c r="Q190" t="s">
        <v>25</v>
      </c>
      <c r="R190" t="s">
        <v>124</v>
      </c>
      <c r="S190" s="33" t="str">
        <f t="shared" si="6"/>
        <v>Normal</v>
      </c>
      <c r="T190" s="33" t="str">
        <f t="shared" si="7"/>
        <v>Low</v>
      </c>
      <c r="U190" s="33" t="str">
        <f t="shared" si="8"/>
        <v>Night</v>
      </c>
      <c r="V190" s="33"/>
      <c r="W190" s="33"/>
    </row>
    <row r="191" spans="1:23" ht="17.25" thickBot="1">
      <c r="A191" s="6">
        <v>190</v>
      </c>
      <c r="B191" s="7">
        <v>40552</v>
      </c>
      <c r="C191" s="6">
        <v>1</v>
      </c>
      <c r="D191" s="6">
        <v>0</v>
      </c>
      <c r="E191" s="6">
        <v>1</v>
      </c>
      <c r="F191" s="6">
        <v>4</v>
      </c>
      <c r="G191" s="9" t="b">
        <v>0</v>
      </c>
      <c r="H191" s="6">
        <v>0</v>
      </c>
      <c r="I191" s="6">
        <v>1</v>
      </c>
      <c r="J191" s="6">
        <v>0.08</v>
      </c>
      <c r="K191">
        <v>9.0899999999999995E-2</v>
      </c>
      <c r="L191">
        <v>0.53</v>
      </c>
      <c r="M191">
        <v>0.19400000000000001</v>
      </c>
      <c r="N191">
        <v>0</v>
      </c>
      <c r="O191">
        <v>1</v>
      </c>
      <c r="P191">
        <v>1</v>
      </c>
      <c r="Q191" t="s">
        <v>25</v>
      </c>
      <c r="R191" t="s">
        <v>124</v>
      </c>
      <c r="S191" s="33" t="str">
        <f t="shared" si="6"/>
        <v>Normal</v>
      </c>
      <c r="T191" s="33" t="str">
        <f t="shared" si="7"/>
        <v>Low</v>
      </c>
      <c r="U191" s="33" t="str">
        <f t="shared" si="8"/>
        <v>Night</v>
      </c>
      <c r="V191" s="33"/>
      <c r="W191" s="33"/>
    </row>
    <row r="192" spans="1:23" ht="17.25" thickBot="1">
      <c r="A192" s="6">
        <v>191</v>
      </c>
      <c r="B192" s="7">
        <v>40552</v>
      </c>
      <c r="C192" s="6">
        <v>1</v>
      </c>
      <c r="D192" s="6">
        <v>0</v>
      </c>
      <c r="E192" s="6">
        <v>1</v>
      </c>
      <c r="F192" s="6">
        <v>5</v>
      </c>
      <c r="G192" s="9" t="b">
        <v>0</v>
      </c>
      <c r="H192" s="6">
        <v>0</v>
      </c>
      <c r="I192" s="6">
        <v>1</v>
      </c>
      <c r="J192" s="6">
        <v>0.08</v>
      </c>
      <c r="K192">
        <v>9.0899999999999995E-2</v>
      </c>
      <c r="L192">
        <v>0.53</v>
      </c>
      <c r="M192">
        <v>0.19400000000000001</v>
      </c>
      <c r="N192">
        <v>0</v>
      </c>
      <c r="O192">
        <v>1</v>
      </c>
      <c r="P192">
        <v>1</v>
      </c>
      <c r="Q192" t="s">
        <v>25</v>
      </c>
      <c r="R192" t="s">
        <v>124</v>
      </c>
      <c r="S192" s="33" t="str">
        <f t="shared" si="6"/>
        <v>Normal</v>
      </c>
      <c r="T192" s="33" t="str">
        <f t="shared" si="7"/>
        <v>Low</v>
      </c>
      <c r="U192" s="33" t="str">
        <f t="shared" si="8"/>
        <v>Night</v>
      </c>
      <c r="V192" s="33"/>
      <c r="W192" s="33"/>
    </row>
    <row r="193" spans="1:23" ht="17.25" thickBot="1">
      <c r="A193" s="6">
        <v>192</v>
      </c>
      <c r="B193" s="7">
        <v>40552</v>
      </c>
      <c r="C193" s="6">
        <v>1</v>
      </c>
      <c r="D193" s="6">
        <v>0</v>
      </c>
      <c r="E193" s="6">
        <v>1</v>
      </c>
      <c r="F193" s="6">
        <v>6</v>
      </c>
      <c r="G193" s="9" t="b">
        <v>0</v>
      </c>
      <c r="H193" s="6">
        <v>0</v>
      </c>
      <c r="I193" s="6">
        <v>1</v>
      </c>
      <c r="J193" s="6">
        <v>0.1</v>
      </c>
      <c r="K193">
        <v>9.0899999999999995E-2</v>
      </c>
      <c r="L193">
        <v>0.49</v>
      </c>
      <c r="M193">
        <v>0.28360000000000002</v>
      </c>
      <c r="N193">
        <v>0</v>
      </c>
      <c r="O193">
        <v>1</v>
      </c>
      <c r="P193">
        <v>1</v>
      </c>
      <c r="Q193" t="s">
        <v>25</v>
      </c>
      <c r="R193" t="s">
        <v>124</v>
      </c>
      <c r="S193" s="33" t="str">
        <f t="shared" si="6"/>
        <v>Normal</v>
      </c>
      <c r="T193" s="33" t="str">
        <f t="shared" si="7"/>
        <v>Low</v>
      </c>
      <c r="U193" s="33" t="str">
        <f t="shared" si="8"/>
        <v>Morning</v>
      </c>
      <c r="V193" s="33"/>
      <c r="W193" s="33"/>
    </row>
    <row r="194" spans="1:23" ht="17.25" thickBot="1">
      <c r="A194" s="6">
        <v>193</v>
      </c>
      <c r="B194" s="7">
        <v>40552</v>
      </c>
      <c r="C194" s="6">
        <v>1</v>
      </c>
      <c r="D194" s="6">
        <v>0</v>
      </c>
      <c r="E194" s="6">
        <v>1</v>
      </c>
      <c r="F194" s="6">
        <v>7</v>
      </c>
      <c r="G194" s="9" t="b">
        <v>0</v>
      </c>
      <c r="H194" s="6">
        <v>0</v>
      </c>
      <c r="I194" s="6">
        <v>1</v>
      </c>
      <c r="J194" s="6">
        <v>0.08</v>
      </c>
      <c r="K194">
        <v>9.0899999999999995E-2</v>
      </c>
      <c r="L194">
        <v>0.53</v>
      </c>
      <c r="M194">
        <v>0.19400000000000001</v>
      </c>
      <c r="N194">
        <v>1</v>
      </c>
      <c r="O194">
        <v>5</v>
      </c>
      <c r="P194">
        <v>6</v>
      </c>
      <c r="Q194" t="s">
        <v>25</v>
      </c>
      <c r="R194" t="s">
        <v>124</v>
      </c>
      <c r="S194" s="33" t="str">
        <f t="shared" si="6"/>
        <v>Rush Hour</v>
      </c>
      <c r="T194" s="33" t="str">
        <f t="shared" si="7"/>
        <v>Low</v>
      </c>
      <c r="U194" s="33" t="str">
        <f t="shared" si="8"/>
        <v>Morning</v>
      </c>
      <c r="V194" s="33"/>
      <c r="W194" s="33"/>
    </row>
    <row r="195" spans="1:23" ht="17.25" thickBot="1">
      <c r="A195" s="6">
        <v>194</v>
      </c>
      <c r="B195" s="7">
        <v>40552</v>
      </c>
      <c r="C195" s="6">
        <v>1</v>
      </c>
      <c r="D195" s="6">
        <v>0</v>
      </c>
      <c r="E195" s="6">
        <v>1</v>
      </c>
      <c r="F195" s="6">
        <v>8</v>
      </c>
      <c r="G195" s="9" t="b">
        <v>0</v>
      </c>
      <c r="H195" s="6">
        <v>0</v>
      </c>
      <c r="I195" s="6">
        <v>1</v>
      </c>
      <c r="J195" s="6">
        <v>0.1</v>
      </c>
      <c r="K195">
        <v>9.0899999999999995E-2</v>
      </c>
      <c r="L195">
        <v>0.49</v>
      </c>
      <c r="M195">
        <v>0.28360000000000002</v>
      </c>
      <c r="N195">
        <v>0</v>
      </c>
      <c r="O195">
        <v>10</v>
      </c>
      <c r="P195">
        <v>10</v>
      </c>
      <c r="Q195" t="s">
        <v>25</v>
      </c>
      <c r="R195" t="s">
        <v>124</v>
      </c>
      <c r="S195" s="33" t="str">
        <f t="shared" ref="S195:S258" si="9">IF(OR(AND(F195&gt;=7,F195&lt;=9),AND(F195&gt;=17,F195&lt;=19)),"Rush Hour","Normal")</f>
        <v>Rush Hour</v>
      </c>
      <c r="T195" s="33" t="str">
        <f t="shared" ref="T195:T258" si="10">IF(P195&gt;150,"High",IF(P195&gt;50,"Medium","Low"))</f>
        <v>Low</v>
      </c>
      <c r="U195" s="33" t="str">
        <f t="shared" ref="U195:U258" si="11">IF(F195&lt;6,"Night", IF(F195&lt;12,"Morning", IF(F195&lt;18,"Afternoon","Evening")))</f>
        <v>Morning</v>
      </c>
      <c r="V195" s="33"/>
      <c r="W195" s="33"/>
    </row>
    <row r="196" spans="1:23" ht="17.25" thickBot="1">
      <c r="A196" s="6">
        <v>195</v>
      </c>
      <c r="B196" s="7">
        <v>40552</v>
      </c>
      <c r="C196" s="6">
        <v>1</v>
      </c>
      <c r="D196" s="6">
        <v>0</v>
      </c>
      <c r="E196" s="6">
        <v>1</v>
      </c>
      <c r="F196" s="6">
        <v>9</v>
      </c>
      <c r="G196" s="9" t="b">
        <v>0</v>
      </c>
      <c r="H196" s="6">
        <v>0</v>
      </c>
      <c r="I196" s="6">
        <v>1</v>
      </c>
      <c r="J196" s="6">
        <v>0.12</v>
      </c>
      <c r="K196">
        <v>7.5800000000000006E-2</v>
      </c>
      <c r="L196">
        <v>0.46</v>
      </c>
      <c r="M196">
        <v>0.52239999999999998</v>
      </c>
      <c r="N196">
        <v>0</v>
      </c>
      <c r="O196">
        <v>19</v>
      </c>
      <c r="P196">
        <v>19</v>
      </c>
      <c r="Q196" t="s">
        <v>25</v>
      </c>
      <c r="R196" t="s">
        <v>124</v>
      </c>
      <c r="S196" s="33" t="str">
        <f t="shared" si="9"/>
        <v>Rush Hour</v>
      </c>
      <c r="T196" s="33" t="str">
        <f t="shared" si="10"/>
        <v>Low</v>
      </c>
      <c r="U196" s="33" t="str">
        <f t="shared" si="11"/>
        <v>Morning</v>
      </c>
      <c r="V196" s="33"/>
      <c r="W196" s="33"/>
    </row>
    <row r="197" spans="1:23" ht="17.25" thickBot="1">
      <c r="A197" s="6">
        <v>196</v>
      </c>
      <c r="B197" s="7">
        <v>40552</v>
      </c>
      <c r="C197" s="6">
        <v>1</v>
      </c>
      <c r="D197" s="6">
        <v>0</v>
      </c>
      <c r="E197" s="6">
        <v>1</v>
      </c>
      <c r="F197" s="6">
        <v>10</v>
      </c>
      <c r="G197" s="9" t="b">
        <v>0</v>
      </c>
      <c r="H197" s="6">
        <v>0</v>
      </c>
      <c r="I197" s="6">
        <v>1</v>
      </c>
      <c r="J197" s="6">
        <v>0.14000000000000001</v>
      </c>
      <c r="K197">
        <v>0.1061</v>
      </c>
      <c r="L197">
        <v>0.43</v>
      </c>
      <c r="M197">
        <v>0.3881</v>
      </c>
      <c r="N197">
        <v>0</v>
      </c>
      <c r="O197">
        <v>49</v>
      </c>
      <c r="P197">
        <v>49</v>
      </c>
      <c r="Q197" t="s">
        <v>25</v>
      </c>
      <c r="R197" t="s">
        <v>124</v>
      </c>
      <c r="S197" s="33" t="str">
        <f t="shared" si="9"/>
        <v>Normal</v>
      </c>
      <c r="T197" s="33" t="str">
        <f t="shared" si="10"/>
        <v>Low</v>
      </c>
      <c r="U197" s="33" t="str">
        <f t="shared" si="11"/>
        <v>Morning</v>
      </c>
      <c r="V197" s="33"/>
      <c r="W197" s="33"/>
    </row>
    <row r="198" spans="1:23" ht="17.25" thickBot="1">
      <c r="A198" s="6">
        <v>197</v>
      </c>
      <c r="B198" s="7">
        <v>40552</v>
      </c>
      <c r="C198" s="6">
        <v>1</v>
      </c>
      <c r="D198" s="6">
        <v>0</v>
      </c>
      <c r="E198" s="6">
        <v>1</v>
      </c>
      <c r="F198" s="6">
        <v>11</v>
      </c>
      <c r="G198" s="9" t="b">
        <v>0</v>
      </c>
      <c r="H198" s="6">
        <v>0</v>
      </c>
      <c r="I198" s="6">
        <v>1</v>
      </c>
      <c r="J198" s="6">
        <v>0.16</v>
      </c>
      <c r="K198">
        <v>0.1212</v>
      </c>
      <c r="L198">
        <v>0.4</v>
      </c>
      <c r="M198">
        <v>0.52239999999999998</v>
      </c>
      <c r="N198">
        <v>2</v>
      </c>
      <c r="O198">
        <v>47</v>
      </c>
      <c r="P198">
        <v>49</v>
      </c>
      <c r="Q198" t="s">
        <v>25</v>
      </c>
      <c r="R198" t="s">
        <v>124</v>
      </c>
      <c r="S198" s="33" t="str">
        <f t="shared" si="9"/>
        <v>Normal</v>
      </c>
      <c r="T198" s="33" t="str">
        <f t="shared" si="10"/>
        <v>Low</v>
      </c>
      <c r="U198" s="33" t="str">
        <f t="shared" si="11"/>
        <v>Morning</v>
      </c>
      <c r="V198" s="33"/>
      <c r="W198" s="33"/>
    </row>
    <row r="199" spans="1:23" ht="17.25" thickBot="1">
      <c r="A199" s="6">
        <v>198</v>
      </c>
      <c r="B199" s="7">
        <v>40552</v>
      </c>
      <c r="C199" s="6">
        <v>1</v>
      </c>
      <c r="D199" s="6">
        <v>0</v>
      </c>
      <c r="E199" s="6">
        <v>1</v>
      </c>
      <c r="F199" s="6">
        <v>12</v>
      </c>
      <c r="G199" s="9" t="b">
        <v>0</v>
      </c>
      <c r="H199" s="6">
        <v>0</v>
      </c>
      <c r="I199" s="6">
        <v>1</v>
      </c>
      <c r="J199" s="6">
        <v>0.18</v>
      </c>
      <c r="K199">
        <v>0.13639999999999999</v>
      </c>
      <c r="L199">
        <v>0.37</v>
      </c>
      <c r="M199">
        <v>0.44779999999999998</v>
      </c>
      <c r="N199">
        <v>4</v>
      </c>
      <c r="O199">
        <v>79</v>
      </c>
      <c r="P199">
        <v>83</v>
      </c>
      <c r="Q199" t="s">
        <v>25</v>
      </c>
      <c r="R199" t="s">
        <v>124</v>
      </c>
      <c r="S199" s="33" t="str">
        <f t="shared" si="9"/>
        <v>Normal</v>
      </c>
      <c r="T199" s="33" t="str">
        <f t="shared" si="10"/>
        <v>Medium</v>
      </c>
      <c r="U199" s="33" t="str">
        <f t="shared" si="11"/>
        <v>Afternoon</v>
      </c>
      <c r="V199" s="33"/>
      <c r="W199" s="33"/>
    </row>
    <row r="200" spans="1:23" ht="17.25" thickBot="1">
      <c r="A200" s="6">
        <v>199</v>
      </c>
      <c r="B200" s="7">
        <v>40552</v>
      </c>
      <c r="C200" s="6">
        <v>1</v>
      </c>
      <c r="D200" s="6">
        <v>0</v>
      </c>
      <c r="E200" s="6">
        <v>1</v>
      </c>
      <c r="F200" s="6">
        <v>13</v>
      </c>
      <c r="G200" s="9" t="b">
        <v>0</v>
      </c>
      <c r="H200" s="6">
        <v>0</v>
      </c>
      <c r="I200" s="6">
        <v>1</v>
      </c>
      <c r="J200" s="6">
        <v>0.2</v>
      </c>
      <c r="K200">
        <v>0.16669999999999999</v>
      </c>
      <c r="L200">
        <v>0.34</v>
      </c>
      <c r="M200">
        <v>0.44779999999999998</v>
      </c>
      <c r="N200">
        <v>6</v>
      </c>
      <c r="O200">
        <v>69</v>
      </c>
      <c r="P200">
        <v>75</v>
      </c>
      <c r="Q200" t="s">
        <v>25</v>
      </c>
      <c r="R200" t="s">
        <v>124</v>
      </c>
      <c r="S200" s="33" t="str">
        <f t="shared" si="9"/>
        <v>Normal</v>
      </c>
      <c r="T200" s="33" t="str">
        <f t="shared" si="10"/>
        <v>Medium</v>
      </c>
      <c r="U200" s="33" t="str">
        <f t="shared" si="11"/>
        <v>Afternoon</v>
      </c>
      <c r="V200" s="33"/>
      <c r="W200" s="33"/>
    </row>
    <row r="201" spans="1:23" ht="17.25" thickBot="1">
      <c r="A201" s="6">
        <v>200</v>
      </c>
      <c r="B201" s="7">
        <v>40552</v>
      </c>
      <c r="C201" s="6">
        <v>1</v>
      </c>
      <c r="D201" s="6">
        <v>0</v>
      </c>
      <c r="E201" s="6">
        <v>1</v>
      </c>
      <c r="F201" s="6">
        <v>14</v>
      </c>
      <c r="G201" s="9" t="b">
        <v>0</v>
      </c>
      <c r="H201" s="6">
        <v>0</v>
      </c>
      <c r="I201" s="6">
        <v>1</v>
      </c>
      <c r="J201" s="6">
        <v>0.22</v>
      </c>
      <c r="K201">
        <v>0.18179999999999999</v>
      </c>
      <c r="L201">
        <v>0.32</v>
      </c>
      <c r="M201">
        <v>0.4627</v>
      </c>
      <c r="N201">
        <v>8</v>
      </c>
      <c r="O201">
        <v>64</v>
      </c>
      <c r="P201">
        <v>72</v>
      </c>
      <c r="Q201" t="s">
        <v>25</v>
      </c>
      <c r="R201" t="s">
        <v>124</v>
      </c>
      <c r="S201" s="33" t="str">
        <f t="shared" si="9"/>
        <v>Normal</v>
      </c>
      <c r="T201" s="33" t="str">
        <f t="shared" si="10"/>
        <v>Medium</v>
      </c>
      <c r="U201" s="33" t="str">
        <f t="shared" si="11"/>
        <v>Afternoon</v>
      </c>
      <c r="V201" s="33"/>
      <c r="W201" s="33"/>
    </row>
    <row r="202" spans="1:23" ht="17.25" thickBot="1">
      <c r="A202" s="6">
        <v>201</v>
      </c>
      <c r="B202" s="7">
        <v>40552</v>
      </c>
      <c r="C202" s="6">
        <v>1</v>
      </c>
      <c r="D202" s="6">
        <v>0</v>
      </c>
      <c r="E202" s="6">
        <v>1</v>
      </c>
      <c r="F202" s="6">
        <v>15</v>
      </c>
      <c r="G202" s="9" t="b">
        <v>0</v>
      </c>
      <c r="H202" s="6">
        <v>0</v>
      </c>
      <c r="I202" s="6">
        <v>1</v>
      </c>
      <c r="J202" s="6">
        <v>0.22</v>
      </c>
      <c r="K202">
        <v>0.19700000000000001</v>
      </c>
      <c r="L202">
        <v>0.35</v>
      </c>
      <c r="M202">
        <v>0.35820000000000002</v>
      </c>
      <c r="N202">
        <v>5</v>
      </c>
      <c r="O202">
        <v>77</v>
      </c>
      <c r="P202">
        <v>82</v>
      </c>
      <c r="Q202" t="s">
        <v>25</v>
      </c>
      <c r="R202" t="s">
        <v>124</v>
      </c>
      <c r="S202" s="33" t="str">
        <f t="shared" si="9"/>
        <v>Normal</v>
      </c>
      <c r="T202" s="33" t="str">
        <f t="shared" si="10"/>
        <v>Medium</v>
      </c>
      <c r="U202" s="33" t="str">
        <f t="shared" si="11"/>
        <v>Afternoon</v>
      </c>
      <c r="V202" s="33"/>
      <c r="W202" s="33"/>
    </row>
    <row r="203" spans="1:23" ht="17.25" thickBot="1">
      <c r="A203" s="6">
        <v>202</v>
      </c>
      <c r="B203" s="7">
        <v>40552</v>
      </c>
      <c r="C203" s="6">
        <v>1</v>
      </c>
      <c r="D203" s="6">
        <v>0</v>
      </c>
      <c r="E203" s="6">
        <v>1</v>
      </c>
      <c r="F203" s="6">
        <v>16</v>
      </c>
      <c r="G203" s="9" t="b">
        <v>0</v>
      </c>
      <c r="H203" s="6">
        <v>0</v>
      </c>
      <c r="I203" s="6">
        <v>1</v>
      </c>
      <c r="J203" s="6">
        <v>0.2</v>
      </c>
      <c r="K203">
        <v>0.16669999999999999</v>
      </c>
      <c r="L203">
        <v>0.34</v>
      </c>
      <c r="M203">
        <v>0.44779999999999998</v>
      </c>
      <c r="N203">
        <v>13</v>
      </c>
      <c r="O203">
        <v>79</v>
      </c>
      <c r="P203">
        <v>92</v>
      </c>
      <c r="Q203" t="s">
        <v>25</v>
      </c>
      <c r="R203" t="s">
        <v>124</v>
      </c>
      <c r="S203" s="33" t="str">
        <f t="shared" si="9"/>
        <v>Normal</v>
      </c>
      <c r="T203" s="33" t="str">
        <f t="shared" si="10"/>
        <v>Medium</v>
      </c>
      <c r="U203" s="33" t="str">
        <f t="shared" si="11"/>
        <v>Afternoon</v>
      </c>
      <c r="V203" s="33"/>
      <c r="W203" s="33"/>
    </row>
    <row r="204" spans="1:23" ht="17.25" thickBot="1">
      <c r="A204" s="6">
        <v>203</v>
      </c>
      <c r="B204" s="7">
        <v>40552</v>
      </c>
      <c r="C204" s="6">
        <v>1</v>
      </c>
      <c r="D204" s="6">
        <v>0</v>
      </c>
      <c r="E204" s="6">
        <v>1</v>
      </c>
      <c r="F204" s="6">
        <v>17</v>
      </c>
      <c r="G204" s="9" t="b">
        <v>0</v>
      </c>
      <c r="H204" s="6">
        <v>0</v>
      </c>
      <c r="I204" s="6">
        <v>1</v>
      </c>
      <c r="J204" s="6">
        <v>0.18</v>
      </c>
      <c r="K204">
        <v>0.1515</v>
      </c>
      <c r="L204">
        <v>0.37</v>
      </c>
      <c r="M204">
        <v>0.3881</v>
      </c>
      <c r="N204">
        <v>3</v>
      </c>
      <c r="O204">
        <v>59</v>
      </c>
      <c r="P204">
        <v>62</v>
      </c>
      <c r="Q204" t="s">
        <v>25</v>
      </c>
      <c r="R204" t="s">
        <v>124</v>
      </c>
      <c r="S204" s="33" t="str">
        <f t="shared" si="9"/>
        <v>Rush Hour</v>
      </c>
      <c r="T204" s="33" t="str">
        <f t="shared" si="10"/>
        <v>Medium</v>
      </c>
      <c r="U204" s="33" t="str">
        <f t="shared" si="11"/>
        <v>Afternoon</v>
      </c>
      <c r="V204" s="33"/>
      <c r="W204" s="33"/>
    </row>
    <row r="205" spans="1:23" ht="17.25" thickBot="1">
      <c r="A205" s="6">
        <v>204</v>
      </c>
      <c r="B205" s="7">
        <v>40552</v>
      </c>
      <c r="C205" s="6">
        <v>1</v>
      </c>
      <c r="D205" s="6">
        <v>0</v>
      </c>
      <c r="E205" s="6">
        <v>1</v>
      </c>
      <c r="F205" s="6">
        <v>18</v>
      </c>
      <c r="G205" s="9" t="b">
        <v>0</v>
      </c>
      <c r="H205" s="6">
        <v>0</v>
      </c>
      <c r="I205" s="6">
        <v>1</v>
      </c>
      <c r="J205" s="6">
        <v>0.16</v>
      </c>
      <c r="K205">
        <v>0.13639999999999999</v>
      </c>
      <c r="L205">
        <v>0.4</v>
      </c>
      <c r="M205">
        <v>0.32840000000000003</v>
      </c>
      <c r="N205">
        <v>4</v>
      </c>
      <c r="O205">
        <v>44</v>
      </c>
      <c r="P205">
        <v>48</v>
      </c>
      <c r="Q205" t="s">
        <v>25</v>
      </c>
      <c r="R205" t="s">
        <v>124</v>
      </c>
      <c r="S205" s="33" t="str">
        <f t="shared" si="9"/>
        <v>Rush Hour</v>
      </c>
      <c r="T205" s="33" t="str">
        <f t="shared" si="10"/>
        <v>Low</v>
      </c>
      <c r="U205" s="33" t="str">
        <f t="shared" si="11"/>
        <v>Evening</v>
      </c>
      <c r="V205" s="33"/>
      <c r="W205" s="33"/>
    </row>
    <row r="206" spans="1:23" ht="17.25" thickBot="1">
      <c r="A206" s="6">
        <v>205</v>
      </c>
      <c r="B206" s="7">
        <v>40552</v>
      </c>
      <c r="C206" s="6">
        <v>1</v>
      </c>
      <c r="D206" s="6">
        <v>0</v>
      </c>
      <c r="E206" s="6">
        <v>1</v>
      </c>
      <c r="F206" s="6">
        <v>19</v>
      </c>
      <c r="G206" s="9" t="b">
        <v>0</v>
      </c>
      <c r="H206" s="6">
        <v>0</v>
      </c>
      <c r="I206" s="6">
        <v>1</v>
      </c>
      <c r="J206" s="6">
        <v>0.16</v>
      </c>
      <c r="K206">
        <v>0.13639999999999999</v>
      </c>
      <c r="L206">
        <v>0.43</v>
      </c>
      <c r="M206">
        <v>0.32840000000000003</v>
      </c>
      <c r="N206">
        <v>1</v>
      </c>
      <c r="O206">
        <v>40</v>
      </c>
      <c r="P206">
        <v>41</v>
      </c>
      <c r="Q206" t="s">
        <v>25</v>
      </c>
      <c r="R206" t="s">
        <v>124</v>
      </c>
      <c r="S206" s="33" t="str">
        <f t="shared" si="9"/>
        <v>Rush Hour</v>
      </c>
      <c r="T206" s="33" t="str">
        <f t="shared" si="10"/>
        <v>Low</v>
      </c>
      <c r="U206" s="33" t="str">
        <f t="shared" si="11"/>
        <v>Evening</v>
      </c>
      <c r="V206" s="33"/>
      <c r="W206" s="33"/>
    </row>
    <row r="207" spans="1:23" ht="17.25" thickBot="1">
      <c r="A207" s="6">
        <v>206</v>
      </c>
      <c r="B207" s="7">
        <v>40552</v>
      </c>
      <c r="C207" s="6">
        <v>1</v>
      </c>
      <c r="D207" s="6">
        <v>0</v>
      </c>
      <c r="E207" s="6">
        <v>1</v>
      </c>
      <c r="F207" s="6">
        <v>20</v>
      </c>
      <c r="G207" s="9" t="b">
        <v>0</v>
      </c>
      <c r="H207" s="6">
        <v>0</v>
      </c>
      <c r="I207" s="6">
        <v>1</v>
      </c>
      <c r="J207" s="6">
        <v>0.14000000000000001</v>
      </c>
      <c r="K207">
        <v>0.1212</v>
      </c>
      <c r="L207">
        <v>0.46</v>
      </c>
      <c r="M207">
        <v>0.25369999999999998</v>
      </c>
      <c r="N207">
        <v>0</v>
      </c>
      <c r="O207">
        <v>38</v>
      </c>
      <c r="P207">
        <v>38</v>
      </c>
      <c r="Q207" t="s">
        <v>25</v>
      </c>
      <c r="R207" t="s">
        <v>124</v>
      </c>
      <c r="S207" s="33" t="str">
        <f t="shared" si="9"/>
        <v>Normal</v>
      </c>
      <c r="T207" s="33" t="str">
        <f t="shared" si="10"/>
        <v>Low</v>
      </c>
      <c r="U207" s="33" t="str">
        <f t="shared" si="11"/>
        <v>Evening</v>
      </c>
      <c r="V207" s="33"/>
      <c r="W207" s="33"/>
    </row>
    <row r="208" spans="1:23" ht="17.25" thickBot="1">
      <c r="A208" s="6">
        <v>207</v>
      </c>
      <c r="B208" s="7">
        <v>40552</v>
      </c>
      <c r="C208" s="6">
        <v>1</v>
      </c>
      <c r="D208" s="6">
        <v>0</v>
      </c>
      <c r="E208" s="6">
        <v>1</v>
      </c>
      <c r="F208" s="6">
        <v>21</v>
      </c>
      <c r="G208" s="9" t="b">
        <v>0</v>
      </c>
      <c r="H208" s="6">
        <v>0</v>
      </c>
      <c r="I208" s="6">
        <v>1</v>
      </c>
      <c r="J208" s="6">
        <v>0.14000000000000001</v>
      </c>
      <c r="K208">
        <v>0.1061</v>
      </c>
      <c r="L208">
        <v>0.46</v>
      </c>
      <c r="M208">
        <v>0.41789999999999999</v>
      </c>
      <c r="N208">
        <v>1</v>
      </c>
      <c r="O208">
        <v>19</v>
      </c>
      <c r="P208">
        <v>20</v>
      </c>
      <c r="Q208" t="s">
        <v>25</v>
      </c>
      <c r="R208" t="s">
        <v>124</v>
      </c>
      <c r="S208" s="33" t="str">
        <f t="shared" si="9"/>
        <v>Normal</v>
      </c>
      <c r="T208" s="33" t="str">
        <f t="shared" si="10"/>
        <v>Low</v>
      </c>
      <c r="U208" s="33" t="str">
        <f t="shared" si="11"/>
        <v>Evening</v>
      </c>
      <c r="V208" s="33"/>
      <c r="W208" s="33"/>
    </row>
    <row r="209" spans="1:23" ht="17.25" thickBot="1">
      <c r="A209" s="6">
        <v>208</v>
      </c>
      <c r="B209" s="7">
        <v>40552</v>
      </c>
      <c r="C209" s="6">
        <v>1</v>
      </c>
      <c r="D209" s="6">
        <v>0</v>
      </c>
      <c r="E209" s="6">
        <v>1</v>
      </c>
      <c r="F209" s="6">
        <v>22</v>
      </c>
      <c r="G209" s="9" t="b">
        <v>0</v>
      </c>
      <c r="H209" s="6">
        <v>0</v>
      </c>
      <c r="I209" s="6">
        <v>1</v>
      </c>
      <c r="J209" s="6">
        <v>0.14000000000000001</v>
      </c>
      <c r="K209">
        <v>0.1212</v>
      </c>
      <c r="L209">
        <v>0.46</v>
      </c>
      <c r="M209">
        <v>0.29849999999999999</v>
      </c>
      <c r="N209">
        <v>5</v>
      </c>
      <c r="O209">
        <v>10</v>
      </c>
      <c r="P209">
        <v>15</v>
      </c>
      <c r="Q209" t="s">
        <v>25</v>
      </c>
      <c r="R209" t="s">
        <v>124</v>
      </c>
      <c r="S209" s="33" t="str">
        <f t="shared" si="9"/>
        <v>Normal</v>
      </c>
      <c r="T209" s="33" t="str">
        <f t="shared" si="10"/>
        <v>Low</v>
      </c>
      <c r="U209" s="33" t="str">
        <f t="shared" si="11"/>
        <v>Evening</v>
      </c>
      <c r="V209" s="33"/>
      <c r="W209" s="33"/>
    </row>
    <row r="210" spans="1:23" ht="17.25" thickBot="1">
      <c r="A210" s="6">
        <v>209</v>
      </c>
      <c r="B210" s="7">
        <v>40552</v>
      </c>
      <c r="C210" s="6">
        <v>1</v>
      </c>
      <c r="D210" s="6">
        <v>0</v>
      </c>
      <c r="E210" s="6">
        <v>1</v>
      </c>
      <c r="F210" s="6">
        <v>23</v>
      </c>
      <c r="G210" s="9" t="b">
        <v>0</v>
      </c>
      <c r="H210" s="6">
        <v>0</v>
      </c>
      <c r="I210" s="6">
        <v>1</v>
      </c>
      <c r="J210" s="6">
        <v>0.12</v>
      </c>
      <c r="K210">
        <v>0.13639999999999999</v>
      </c>
      <c r="L210">
        <v>0.5</v>
      </c>
      <c r="M210">
        <v>0.19400000000000001</v>
      </c>
      <c r="N210">
        <v>0</v>
      </c>
      <c r="O210">
        <v>6</v>
      </c>
      <c r="P210">
        <v>6</v>
      </c>
      <c r="Q210" t="s">
        <v>25</v>
      </c>
      <c r="R210" t="s">
        <v>124</v>
      </c>
      <c r="S210" s="33" t="str">
        <f t="shared" si="9"/>
        <v>Normal</v>
      </c>
      <c r="T210" s="33" t="str">
        <f t="shared" si="10"/>
        <v>Low</v>
      </c>
      <c r="U210" s="33" t="str">
        <f t="shared" si="11"/>
        <v>Evening</v>
      </c>
      <c r="V210" s="33"/>
      <c r="W210" s="33"/>
    </row>
    <row r="211" spans="1:23" ht="17.25" thickBot="1">
      <c r="A211" s="6">
        <v>210</v>
      </c>
      <c r="B211" s="7">
        <v>40553</v>
      </c>
      <c r="C211" s="6">
        <v>1</v>
      </c>
      <c r="D211" s="6">
        <v>0</v>
      </c>
      <c r="E211" s="6">
        <v>1</v>
      </c>
      <c r="F211" s="6">
        <v>0</v>
      </c>
      <c r="G211" s="9" t="b">
        <v>0</v>
      </c>
      <c r="H211" s="6">
        <v>1</v>
      </c>
      <c r="I211" s="6">
        <v>1</v>
      </c>
      <c r="J211" s="6">
        <v>0.12</v>
      </c>
      <c r="K211">
        <v>0.1212</v>
      </c>
      <c r="L211">
        <v>0.5</v>
      </c>
      <c r="M211">
        <v>0.28360000000000002</v>
      </c>
      <c r="N211">
        <v>2</v>
      </c>
      <c r="O211">
        <v>3</v>
      </c>
      <c r="P211">
        <v>5</v>
      </c>
      <c r="Q211" t="s">
        <v>26</v>
      </c>
      <c r="R211" t="s">
        <v>124</v>
      </c>
      <c r="S211" s="33" t="str">
        <f t="shared" si="9"/>
        <v>Normal</v>
      </c>
      <c r="T211" s="33" t="str">
        <f t="shared" si="10"/>
        <v>Low</v>
      </c>
      <c r="U211" s="33" t="str">
        <f t="shared" si="11"/>
        <v>Night</v>
      </c>
      <c r="V211" s="33"/>
      <c r="W211" s="33"/>
    </row>
    <row r="212" spans="1:23" ht="17.25" thickBot="1">
      <c r="A212" s="6">
        <v>211</v>
      </c>
      <c r="B212" s="7">
        <v>40553</v>
      </c>
      <c r="C212" s="6">
        <v>1</v>
      </c>
      <c r="D212" s="6">
        <v>0</v>
      </c>
      <c r="E212" s="6">
        <v>1</v>
      </c>
      <c r="F212" s="6">
        <v>1</v>
      </c>
      <c r="G212" s="9" t="b">
        <v>0</v>
      </c>
      <c r="H212" s="6">
        <v>1</v>
      </c>
      <c r="I212" s="6">
        <v>1</v>
      </c>
      <c r="J212" s="6">
        <v>0.12</v>
      </c>
      <c r="K212">
        <v>0.1212</v>
      </c>
      <c r="L212">
        <v>0.5</v>
      </c>
      <c r="M212">
        <v>0.28360000000000002</v>
      </c>
      <c r="N212">
        <v>1</v>
      </c>
      <c r="O212">
        <v>0</v>
      </c>
      <c r="P212">
        <v>1</v>
      </c>
      <c r="Q212" t="s">
        <v>26</v>
      </c>
      <c r="R212" t="s">
        <v>124</v>
      </c>
      <c r="S212" s="33" t="str">
        <f t="shared" si="9"/>
        <v>Normal</v>
      </c>
      <c r="T212" s="33" t="str">
        <f t="shared" si="10"/>
        <v>Low</v>
      </c>
      <c r="U212" s="33" t="str">
        <f t="shared" si="11"/>
        <v>Night</v>
      </c>
      <c r="V212" s="33"/>
      <c r="W212" s="33"/>
    </row>
    <row r="213" spans="1:23" ht="17.25" thickBot="1">
      <c r="A213" s="6">
        <v>212</v>
      </c>
      <c r="B213" s="7">
        <v>40553</v>
      </c>
      <c r="C213" s="6">
        <v>1</v>
      </c>
      <c r="D213" s="6">
        <v>0</v>
      </c>
      <c r="E213" s="6">
        <v>1</v>
      </c>
      <c r="F213" s="6">
        <v>2</v>
      </c>
      <c r="G213" s="9" t="b">
        <v>0</v>
      </c>
      <c r="H213" s="6">
        <v>1</v>
      </c>
      <c r="I213" s="6">
        <v>1</v>
      </c>
      <c r="J213" s="6">
        <v>0.12</v>
      </c>
      <c r="K213">
        <v>0.1212</v>
      </c>
      <c r="L213">
        <v>0.5</v>
      </c>
      <c r="M213">
        <v>0.22389999999999999</v>
      </c>
      <c r="N213">
        <v>0</v>
      </c>
      <c r="O213">
        <v>3</v>
      </c>
      <c r="P213">
        <v>3</v>
      </c>
      <c r="Q213" t="s">
        <v>26</v>
      </c>
      <c r="R213" t="s">
        <v>124</v>
      </c>
      <c r="S213" s="33" t="str">
        <f t="shared" si="9"/>
        <v>Normal</v>
      </c>
      <c r="T213" s="33" t="str">
        <f t="shared" si="10"/>
        <v>Low</v>
      </c>
      <c r="U213" s="33" t="str">
        <f t="shared" si="11"/>
        <v>Night</v>
      </c>
      <c r="V213" s="33"/>
      <c r="W213" s="33"/>
    </row>
    <row r="214" spans="1:23" ht="17.25" thickBot="1">
      <c r="A214" s="6">
        <v>213</v>
      </c>
      <c r="B214" s="7">
        <v>40553</v>
      </c>
      <c r="C214" s="6">
        <v>1</v>
      </c>
      <c r="D214" s="6">
        <v>0</v>
      </c>
      <c r="E214" s="6">
        <v>1</v>
      </c>
      <c r="F214" s="6">
        <v>3</v>
      </c>
      <c r="G214" s="9" t="b">
        <v>0</v>
      </c>
      <c r="H214" s="6">
        <v>1</v>
      </c>
      <c r="I214" s="6">
        <v>1</v>
      </c>
      <c r="J214" s="6">
        <v>0.12</v>
      </c>
      <c r="K214">
        <v>0.1212</v>
      </c>
      <c r="L214">
        <v>0.5</v>
      </c>
      <c r="M214">
        <v>0.22389999999999999</v>
      </c>
      <c r="N214">
        <v>0</v>
      </c>
      <c r="O214">
        <v>1</v>
      </c>
      <c r="P214">
        <v>1</v>
      </c>
      <c r="Q214" t="s">
        <v>26</v>
      </c>
      <c r="R214" t="s">
        <v>124</v>
      </c>
      <c r="S214" s="33" t="str">
        <f t="shared" si="9"/>
        <v>Normal</v>
      </c>
      <c r="T214" s="33" t="str">
        <f t="shared" si="10"/>
        <v>Low</v>
      </c>
      <c r="U214" s="33" t="str">
        <f t="shared" si="11"/>
        <v>Night</v>
      </c>
      <c r="V214" s="33"/>
      <c r="W214" s="33"/>
    </row>
    <row r="215" spans="1:23" ht="17.25" thickBot="1">
      <c r="A215" s="6">
        <v>214</v>
      </c>
      <c r="B215" s="7">
        <v>40553</v>
      </c>
      <c r="C215" s="6">
        <v>1</v>
      </c>
      <c r="D215" s="6">
        <v>0</v>
      </c>
      <c r="E215" s="6">
        <v>1</v>
      </c>
      <c r="F215" s="6">
        <v>4</v>
      </c>
      <c r="G215" s="9" t="b">
        <v>0</v>
      </c>
      <c r="H215" s="6">
        <v>1</v>
      </c>
      <c r="I215" s="6">
        <v>1</v>
      </c>
      <c r="J215" s="6">
        <v>0.1</v>
      </c>
      <c r="K215">
        <v>0.1212</v>
      </c>
      <c r="L215">
        <v>0.54</v>
      </c>
      <c r="M215">
        <v>0.1343</v>
      </c>
      <c r="N215">
        <v>1</v>
      </c>
      <c r="O215">
        <v>2</v>
      </c>
      <c r="P215">
        <v>3</v>
      </c>
      <c r="Q215" t="s">
        <v>26</v>
      </c>
      <c r="R215" t="s">
        <v>124</v>
      </c>
      <c r="S215" s="33" t="str">
        <f t="shared" si="9"/>
        <v>Normal</v>
      </c>
      <c r="T215" s="33" t="str">
        <f t="shared" si="10"/>
        <v>Low</v>
      </c>
      <c r="U215" s="33" t="str">
        <f t="shared" si="11"/>
        <v>Night</v>
      </c>
      <c r="V215" s="33"/>
      <c r="W215" s="33"/>
    </row>
    <row r="216" spans="1:23" ht="17.25" thickBot="1">
      <c r="A216" s="6">
        <v>215</v>
      </c>
      <c r="B216" s="7">
        <v>40553</v>
      </c>
      <c r="C216" s="6">
        <v>1</v>
      </c>
      <c r="D216" s="6">
        <v>0</v>
      </c>
      <c r="E216" s="6">
        <v>1</v>
      </c>
      <c r="F216" s="6">
        <v>5</v>
      </c>
      <c r="G216" s="9" t="b">
        <v>0</v>
      </c>
      <c r="H216" s="6">
        <v>1</v>
      </c>
      <c r="I216" s="6">
        <v>1</v>
      </c>
      <c r="J216" s="6">
        <v>0.1</v>
      </c>
      <c r="K216">
        <v>0.1061</v>
      </c>
      <c r="L216">
        <v>0.54</v>
      </c>
      <c r="M216">
        <v>0.25369999999999998</v>
      </c>
      <c r="N216">
        <v>0</v>
      </c>
      <c r="O216">
        <v>3</v>
      </c>
      <c r="P216">
        <v>3</v>
      </c>
      <c r="Q216" t="s">
        <v>26</v>
      </c>
      <c r="R216" t="s">
        <v>124</v>
      </c>
      <c r="S216" s="33" t="str">
        <f t="shared" si="9"/>
        <v>Normal</v>
      </c>
      <c r="T216" s="33" t="str">
        <f t="shared" si="10"/>
        <v>Low</v>
      </c>
      <c r="U216" s="33" t="str">
        <f t="shared" si="11"/>
        <v>Night</v>
      </c>
      <c r="V216" s="33"/>
      <c r="W216" s="33"/>
    </row>
    <row r="217" spans="1:23" ht="17.25" thickBot="1">
      <c r="A217" s="6">
        <v>216</v>
      </c>
      <c r="B217" s="7">
        <v>40553</v>
      </c>
      <c r="C217" s="6">
        <v>1</v>
      </c>
      <c r="D217" s="6">
        <v>0</v>
      </c>
      <c r="E217" s="6">
        <v>1</v>
      </c>
      <c r="F217" s="6">
        <v>6</v>
      </c>
      <c r="G217" s="9" t="b">
        <v>0</v>
      </c>
      <c r="H217" s="6">
        <v>1</v>
      </c>
      <c r="I217" s="6">
        <v>1</v>
      </c>
      <c r="J217" s="6">
        <v>0.12</v>
      </c>
      <c r="K217">
        <v>0.1212</v>
      </c>
      <c r="L217">
        <v>0.5</v>
      </c>
      <c r="M217">
        <v>0.28360000000000002</v>
      </c>
      <c r="N217">
        <v>0</v>
      </c>
      <c r="O217">
        <v>31</v>
      </c>
      <c r="P217">
        <v>31</v>
      </c>
      <c r="Q217" t="s">
        <v>26</v>
      </c>
      <c r="R217" t="s">
        <v>124</v>
      </c>
      <c r="S217" s="33" t="str">
        <f t="shared" si="9"/>
        <v>Normal</v>
      </c>
      <c r="T217" s="33" t="str">
        <f t="shared" si="10"/>
        <v>Low</v>
      </c>
      <c r="U217" s="33" t="str">
        <f t="shared" si="11"/>
        <v>Morning</v>
      </c>
      <c r="V217" s="33"/>
      <c r="W217" s="33"/>
    </row>
    <row r="218" spans="1:23" ht="17.25" thickBot="1">
      <c r="A218" s="6">
        <v>217</v>
      </c>
      <c r="B218" s="7">
        <v>40553</v>
      </c>
      <c r="C218" s="6">
        <v>1</v>
      </c>
      <c r="D218" s="6">
        <v>0</v>
      </c>
      <c r="E218" s="6">
        <v>1</v>
      </c>
      <c r="F218" s="6">
        <v>7</v>
      </c>
      <c r="G218" s="9" t="b">
        <v>0</v>
      </c>
      <c r="H218" s="6">
        <v>1</v>
      </c>
      <c r="I218" s="6">
        <v>1</v>
      </c>
      <c r="J218" s="6">
        <v>0.12</v>
      </c>
      <c r="K218">
        <v>0.1212</v>
      </c>
      <c r="L218">
        <v>0.5</v>
      </c>
      <c r="M218">
        <v>0.22389999999999999</v>
      </c>
      <c r="N218">
        <v>2</v>
      </c>
      <c r="O218">
        <v>75</v>
      </c>
      <c r="P218">
        <v>77</v>
      </c>
      <c r="Q218" t="s">
        <v>26</v>
      </c>
      <c r="R218" t="s">
        <v>124</v>
      </c>
      <c r="S218" s="33" t="str">
        <f t="shared" si="9"/>
        <v>Rush Hour</v>
      </c>
      <c r="T218" s="33" t="str">
        <f t="shared" si="10"/>
        <v>Medium</v>
      </c>
      <c r="U218" s="33" t="str">
        <f t="shared" si="11"/>
        <v>Morning</v>
      </c>
      <c r="V218" s="33"/>
      <c r="W218" s="33"/>
    </row>
    <row r="219" spans="1:23" ht="17.25" thickBot="1">
      <c r="A219" s="6">
        <v>218</v>
      </c>
      <c r="B219" s="7">
        <v>40553</v>
      </c>
      <c r="C219" s="6">
        <v>1</v>
      </c>
      <c r="D219" s="6">
        <v>0</v>
      </c>
      <c r="E219" s="6">
        <v>1</v>
      </c>
      <c r="F219" s="6">
        <v>8</v>
      </c>
      <c r="G219" s="9" t="b">
        <v>0</v>
      </c>
      <c r="H219" s="6">
        <v>1</v>
      </c>
      <c r="I219" s="6">
        <v>2</v>
      </c>
      <c r="J219" s="6">
        <v>0.12</v>
      </c>
      <c r="K219">
        <v>0.1212</v>
      </c>
      <c r="L219">
        <v>0.5</v>
      </c>
      <c r="M219">
        <v>0.28360000000000002</v>
      </c>
      <c r="N219">
        <v>4</v>
      </c>
      <c r="O219">
        <v>184</v>
      </c>
      <c r="P219">
        <v>188</v>
      </c>
      <c r="Q219" t="s">
        <v>26</v>
      </c>
      <c r="R219" t="s">
        <v>125</v>
      </c>
      <c r="S219" s="33" t="str">
        <f t="shared" si="9"/>
        <v>Rush Hour</v>
      </c>
      <c r="T219" s="33" t="str">
        <f t="shared" si="10"/>
        <v>High</v>
      </c>
      <c r="U219" s="33" t="str">
        <f t="shared" si="11"/>
        <v>Morning</v>
      </c>
      <c r="V219" s="33"/>
      <c r="W219" s="33"/>
    </row>
    <row r="220" spans="1:23" ht="17.25" thickBot="1">
      <c r="A220" s="6">
        <v>219</v>
      </c>
      <c r="B220" s="7">
        <v>40553</v>
      </c>
      <c r="C220" s="6">
        <v>1</v>
      </c>
      <c r="D220" s="6">
        <v>0</v>
      </c>
      <c r="E220" s="6">
        <v>1</v>
      </c>
      <c r="F220" s="6">
        <v>9</v>
      </c>
      <c r="G220" s="9" t="b">
        <v>0</v>
      </c>
      <c r="H220" s="6">
        <v>1</v>
      </c>
      <c r="I220" s="6">
        <v>2</v>
      </c>
      <c r="J220" s="6">
        <v>0.14000000000000001</v>
      </c>
      <c r="K220">
        <v>0.1212</v>
      </c>
      <c r="L220">
        <v>0.5</v>
      </c>
      <c r="M220">
        <v>0.25369999999999998</v>
      </c>
      <c r="N220">
        <v>2</v>
      </c>
      <c r="O220">
        <v>92</v>
      </c>
      <c r="P220">
        <v>94</v>
      </c>
      <c r="Q220" t="s">
        <v>26</v>
      </c>
      <c r="R220" t="s">
        <v>125</v>
      </c>
      <c r="S220" s="33" t="str">
        <f t="shared" si="9"/>
        <v>Rush Hour</v>
      </c>
      <c r="T220" s="33" t="str">
        <f t="shared" si="10"/>
        <v>Medium</v>
      </c>
      <c r="U220" s="33" t="str">
        <f t="shared" si="11"/>
        <v>Morning</v>
      </c>
      <c r="V220" s="33"/>
      <c r="W220" s="33"/>
    </row>
    <row r="221" spans="1:23" ht="17.25" thickBot="1">
      <c r="A221" s="6">
        <v>220</v>
      </c>
      <c r="B221" s="7">
        <v>40553</v>
      </c>
      <c r="C221" s="6">
        <v>1</v>
      </c>
      <c r="D221" s="6">
        <v>0</v>
      </c>
      <c r="E221" s="6">
        <v>1</v>
      </c>
      <c r="F221" s="6">
        <v>10</v>
      </c>
      <c r="G221" s="9" t="b">
        <v>0</v>
      </c>
      <c r="H221" s="6">
        <v>1</v>
      </c>
      <c r="I221" s="6">
        <v>2</v>
      </c>
      <c r="J221" s="6">
        <v>0.14000000000000001</v>
      </c>
      <c r="K221">
        <v>0.1212</v>
      </c>
      <c r="L221">
        <v>0.5</v>
      </c>
      <c r="M221">
        <v>0.29849999999999999</v>
      </c>
      <c r="N221">
        <v>0</v>
      </c>
      <c r="O221">
        <v>31</v>
      </c>
      <c r="P221">
        <v>31</v>
      </c>
      <c r="Q221" t="s">
        <v>26</v>
      </c>
      <c r="R221" t="s">
        <v>125</v>
      </c>
      <c r="S221" s="33" t="str">
        <f t="shared" si="9"/>
        <v>Normal</v>
      </c>
      <c r="T221" s="33" t="str">
        <f t="shared" si="10"/>
        <v>Low</v>
      </c>
      <c r="U221" s="33" t="str">
        <f t="shared" si="11"/>
        <v>Morning</v>
      </c>
      <c r="V221" s="33"/>
      <c r="W221" s="33"/>
    </row>
    <row r="222" spans="1:23" ht="17.25" thickBot="1">
      <c r="A222" s="6">
        <v>221</v>
      </c>
      <c r="B222" s="7">
        <v>40553</v>
      </c>
      <c r="C222" s="6">
        <v>1</v>
      </c>
      <c r="D222" s="6">
        <v>0</v>
      </c>
      <c r="E222" s="6">
        <v>1</v>
      </c>
      <c r="F222" s="6">
        <v>11</v>
      </c>
      <c r="G222" s="9" t="b">
        <v>0</v>
      </c>
      <c r="H222" s="6">
        <v>1</v>
      </c>
      <c r="I222" s="6">
        <v>2</v>
      </c>
      <c r="J222" s="6">
        <v>0.16</v>
      </c>
      <c r="K222">
        <v>0.13639999999999999</v>
      </c>
      <c r="L222">
        <v>0.47</v>
      </c>
      <c r="M222">
        <v>0.28360000000000002</v>
      </c>
      <c r="N222">
        <v>2</v>
      </c>
      <c r="O222">
        <v>28</v>
      </c>
      <c r="P222">
        <v>30</v>
      </c>
      <c r="Q222" t="s">
        <v>26</v>
      </c>
      <c r="R222" t="s">
        <v>125</v>
      </c>
      <c r="S222" s="33" t="str">
        <f t="shared" si="9"/>
        <v>Normal</v>
      </c>
      <c r="T222" s="33" t="str">
        <f t="shared" si="10"/>
        <v>Low</v>
      </c>
      <c r="U222" s="33" t="str">
        <f t="shared" si="11"/>
        <v>Morning</v>
      </c>
      <c r="V222" s="33"/>
      <c r="W222" s="33"/>
    </row>
    <row r="223" spans="1:23" ht="17.25" thickBot="1">
      <c r="A223" s="6">
        <v>222</v>
      </c>
      <c r="B223" s="7">
        <v>40553</v>
      </c>
      <c r="C223" s="6">
        <v>1</v>
      </c>
      <c r="D223" s="6">
        <v>0</v>
      </c>
      <c r="E223" s="6">
        <v>1</v>
      </c>
      <c r="F223" s="6">
        <v>12</v>
      </c>
      <c r="G223" s="9" t="b">
        <v>0</v>
      </c>
      <c r="H223" s="6">
        <v>1</v>
      </c>
      <c r="I223" s="6">
        <v>2</v>
      </c>
      <c r="J223" s="6">
        <v>0.2</v>
      </c>
      <c r="K223">
        <v>0.18179999999999999</v>
      </c>
      <c r="L223">
        <v>0.4</v>
      </c>
      <c r="M223">
        <v>0.28360000000000002</v>
      </c>
      <c r="N223">
        <v>5</v>
      </c>
      <c r="O223">
        <v>47</v>
      </c>
      <c r="P223">
        <v>52</v>
      </c>
      <c r="Q223" t="s">
        <v>26</v>
      </c>
      <c r="R223" t="s">
        <v>125</v>
      </c>
      <c r="S223" s="33" t="str">
        <f t="shared" si="9"/>
        <v>Normal</v>
      </c>
      <c r="T223" s="33" t="str">
        <f t="shared" si="10"/>
        <v>Medium</v>
      </c>
      <c r="U223" s="33" t="str">
        <f t="shared" si="11"/>
        <v>Afternoon</v>
      </c>
      <c r="V223" s="33"/>
      <c r="W223" s="33"/>
    </row>
    <row r="224" spans="1:23" ht="17.25" thickBot="1">
      <c r="A224" s="6">
        <v>223</v>
      </c>
      <c r="B224" s="7">
        <v>40553</v>
      </c>
      <c r="C224" s="6">
        <v>1</v>
      </c>
      <c r="D224" s="6">
        <v>0</v>
      </c>
      <c r="E224" s="6">
        <v>1</v>
      </c>
      <c r="F224" s="6">
        <v>13</v>
      </c>
      <c r="G224" s="9" t="b">
        <v>0</v>
      </c>
      <c r="H224" s="6">
        <v>1</v>
      </c>
      <c r="I224" s="6">
        <v>2</v>
      </c>
      <c r="J224" s="6">
        <v>0.2</v>
      </c>
      <c r="K224">
        <v>0.18179999999999999</v>
      </c>
      <c r="L224">
        <v>0.4</v>
      </c>
      <c r="M224">
        <v>0.28360000000000002</v>
      </c>
      <c r="N224">
        <v>4</v>
      </c>
      <c r="O224">
        <v>50</v>
      </c>
      <c r="P224">
        <v>54</v>
      </c>
      <c r="Q224" t="s">
        <v>26</v>
      </c>
      <c r="R224" t="s">
        <v>125</v>
      </c>
      <c r="S224" s="33" t="str">
        <f t="shared" si="9"/>
        <v>Normal</v>
      </c>
      <c r="T224" s="33" t="str">
        <f t="shared" si="10"/>
        <v>Medium</v>
      </c>
      <c r="U224" s="33" t="str">
        <f t="shared" si="11"/>
        <v>Afternoon</v>
      </c>
      <c r="V224" s="33"/>
      <c r="W224" s="33"/>
    </row>
    <row r="225" spans="1:23" ht="17.25" thickBot="1">
      <c r="A225" s="6">
        <v>224</v>
      </c>
      <c r="B225" s="7">
        <v>40553</v>
      </c>
      <c r="C225" s="6">
        <v>1</v>
      </c>
      <c r="D225" s="6">
        <v>0</v>
      </c>
      <c r="E225" s="6">
        <v>1</v>
      </c>
      <c r="F225" s="6">
        <v>14</v>
      </c>
      <c r="G225" s="9" t="b">
        <v>0</v>
      </c>
      <c r="H225" s="6">
        <v>1</v>
      </c>
      <c r="I225" s="6">
        <v>2</v>
      </c>
      <c r="J225" s="6">
        <v>0.2</v>
      </c>
      <c r="K225">
        <v>0.19700000000000001</v>
      </c>
      <c r="L225">
        <v>0.4</v>
      </c>
      <c r="M225">
        <v>0.22389999999999999</v>
      </c>
      <c r="N225">
        <v>0</v>
      </c>
      <c r="O225">
        <v>47</v>
      </c>
      <c r="P225">
        <v>47</v>
      </c>
      <c r="Q225" t="s">
        <v>26</v>
      </c>
      <c r="R225" t="s">
        <v>125</v>
      </c>
      <c r="S225" s="33" t="str">
        <f t="shared" si="9"/>
        <v>Normal</v>
      </c>
      <c r="T225" s="33" t="str">
        <f t="shared" si="10"/>
        <v>Low</v>
      </c>
      <c r="U225" s="33" t="str">
        <f t="shared" si="11"/>
        <v>Afternoon</v>
      </c>
      <c r="V225" s="33"/>
      <c r="W225" s="33"/>
    </row>
    <row r="226" spans="1:23" ht="17.25" thickBot="1">
      <c r="A226" s="6">
        <v>225</v>
      </c>
      <c r="B226" s="7">
        <v>40553</v>
      </c>
      <c r="C226" s="6">
        <v>1</v>
      </c>
      <c r="D226" s="6">
        <v>0</v>
      </c>
      <c r="E226" s="6">
        <v>1</v>
      </c>
      <c r="F226" s="6">
        <v>15</v>
      </c>
      <c r="G226" s="9" t="b">
        <v>0</v>
      </c>
      <c r="H226" s="6">
        <v>1</v>
      </c>
      <c r="I226" s="6">
        <v>2</v>
      </c>
      <c r="J226" s="6">
        <v>0.2</v>
      </c>
      <c r="K226">
        <v>0.19700000000000001</v>
      </c>
      <c r="L226">
        <v>0.4</v>
      </c>
      <c r="M226">
        <v>0.22389999999999999</v>
      </c>
      <c r="N226">
        <v>2</v>
      </c>
      <c r="O226">
        <v>43</v>
      </c>
      <c r="P226">
        <v>45</v>
      </c>
      <c r="Q226" t="s">
        <v>26</v>
      </c>
      <c r="R226" t="s">
        <v>125</v>
      </c>
      <c r="S226" s="33" t="str">
        <f t="shared" si="9"/>
        <v>Normal</v>
      </c>
      <c r="T226" s="33" t="str">
        <f t="shared" si="10"/>
        <v>Low</v>
      </c>
      <c r="U226" s="33" t="str">
        <f t="shared" si="11"/>
        <v>Afternoon</v>
      </c>
      <c r="V226" s="33"/>
      <c r="W226" s="33"/>
    </row>
    <row r="227" spans="1:23" ht="17.25" thickBot="1">
      <c r="A227" s="6">
        <v>226</v>
      </c>
      <c r="B227" s="7">
        <v>40553</v>
      </c>
      <c r="C227" s="6">
        <v>1</v>
      </c>
      <c r="D227" s="6">
        <v>0</v>
      </c>
      <c r="E227" s="6">
        <v>1</v>
      </c>
      <c r="F227" s="6">
        <v>16</v>
      </c>
      <c r="G227" s="9" t="b">
        <v>0</v>
      </c>
      <c r="H227" s="6">
        <v>1</v>
      </c>
      <c r="I227" s="6">
        <v>1</v>
      </c>
      <c r="J227" s="6">
        <v>0.2</v>
      </c>
      <c r="K227">
        <v>0.21210000000000001</v>
      </c>
      <c r="L227">
        <v>0.4</v>
      </c>
      <c r="M227">
        <v>0.1343</v>
      </c>
      <c r="N227">
        <v>4</v>
      </c>
      <c r="O227">
        <v>70</v>
      </c>
      <c r="P227">
        <v>74</v>
      </c>
      <c r="Q227" t="s">
        <v>26</v>
      </c>
      <c r="R227" t="s">
        <v>124</v>
      </c>
      <c r="S227" s="33" t="str">
        <f t="shared" si="9"/>
        <v>Normal</v>
      </c>
      <c r="T227" s="33" t="str">
        <f t="shared" si="10"/>
        <v>Medium</v>
      </c>
      <c r="U227" s="33" t="str">
        <f t="shared" si="11"/>
        <v>Afternoon</v>
      </c>
      <c r="V227" s="33"/>
      <c r="W227" s="33"/>
    </row>
    <row r="228" spans="1:23" ht="17.25" thickBot="1">
      <c r="A228" s="6">
        <v>227</v>
      </c>
      <c r="B228" s="7">
        <v>40553</v>
      </c>
      <c r="C228" s="6">
        <v>1</v>
      </c>
      <c r="D228" s="6">
        <v>0</v>
      </c>
      <c r="E228" s="6">
        <v>1</v>
      </c>
      <c r="F228" s="6">
        <v>17</v>
      </c>
      <c r="G228" s="9" t="b">
        <v>0</v>
      </c>
      <c r="H228" s="6">
        <v>1</v>
      </c>
      <c r="I228" s="6">
        <v>1</v>
      </c>
      <c r="J228" s="6">
        <v>0.2</v>
      </c>
      <c r="K228">
        <v>0.2273</v>
      </c>
      <c r="L228">
        <v>0.4</v>
      </c>
      <c r="M228">
        <v>0.1045</v>
      </c>
      <c r="N228">
        <v>4</v>
      </c>
      <c r="O228">
        <v>174</v>
      </c>
      <c r="P228">
        <v>178</v>
      </c>
      <c r="Q228" t="s">
        <v>26</v>
      </c>
      <c r="R228" t="s">
        <v>124</v>
      </c>
      <c r="S228" s="33" t="str">
        <f t="shared" si="9"/>
        <v>Rush Hour</v>
      </c>
      <c r="T228" s="33" t="str">
        <f t="shared" si="10"/>
        <v>High</v>
      </c>
      <c r="U228" s="33" t="str">
        <f t="shared" si="11"/>
        <v>Afternoon</v>
      </c>
      <c r="V228" s="33"/>
      <c r="W228" s="33"/>
    </row>
    <row r="229" spans="1:23" ht="17.25" thickBot="1">
      <c r="A229" s="6">
        <v>228</v>
      </c>
      <c r="B229" s="7">
        <v>40553</v>
      </c>
      <c r="C229" s="6">
        <v>1</v>
      </c>
      <c r="D229" s="6">
        <v>0</v>
      </c>
      <c r="E229" s="6">
        <v>1</v>
      </c>
      <c r="F229" s="6">
        <v>18</v>
      </c>
      <c r="G229" s="9" t="b">
        <v>0</v>
      </c>
      <c r="H229" s="6">
        <v>1</v>
      </c>
      <c r="I229" s="6">
        <v>1</v>
      </c>
      <c r="J229" s="6">
        <v>0.2</v>
      </c>
      <c r="K229">
        <v>0.19700000000000001</v>
      </c>
      <c r="L229">
        <v>0.4</v>
      </c>
      <c r="M229">
        <v>0.22389999999999999</v>
      </c>
      <c r="N229">
        <v>1</v>
      </c>
      <c r="O229">
        <v>154</v>
      </c>
      <c r="P229">
        <v>155</v>
      </c>
      <c r="Q229" t="s">
        <v>26</v>
      </c>
      <c r="R229" t="s">
        <v>124</v>
      </c>
      <c r="S229" s="33" t="str">
        <f t="shared" si="9"/>
        <v>Rush Hour</v>
      </c>
      <c r="T229" s="33" t="str">
        <f t="shared" si="10"/>
        <v>High</v>
      </c>
      <c r="U229" s="33" t="str">
        <f t="shared" si="11"/>
        <v>Evening</v>
      </c>
      <c r="V229" s="33"/>
      <c r="W229" s="33"/>
    </row>
    <row r="230" spans="1:23" ht="17.25" thickBot="1">
      <c r="A230" s="6">
        <v>229</v>
      </c>
      <c r="B230" s="7">
        <v>40553</v>
      </c>
      <c r="C230" s="6">
        <v>1</v>
      </c>
      <c r="D230" s="6">
        <v>0</v>
      </c>
      <c r="E230" s="6">
        <v>1</v>
      </c>
      <c r="F230" s="6">
        <v>19</v>
      </c>
      <c r="G230" s="9" t="b">
        <v>0</v>
      </c>
      <c r="H230" s="6">
        <v>1</v>
      </c>
      <c r="I230" s="6">
        <v>1</v>
      </c>
      <c r="J230" s="6">
        <v>0.16</v>
      </c>
      <c r="K230">
        <v>0.16669999999999999</v>
      </c>
      <c r="L230">
        <v>0.47</v>
      </c>
      <c r="M230">
        <v>0.16420000000000001</v>
      </c>
      <c r="N230">
        <v>3</v>
      </c>
      <c r="O230">
        <v>92</v>
      </c>
      <c r="P230">
        <v>95</v>
      </c>
      <c r="Q230" t="s">
        <v>26</v>
      </c>
      <c r="R230" t="s">
        <v>124</v>
      </c>
      <c r="S230" s="33" t="str">
        <f t="shared" si="9"/>
        <v>Rush Hour</v>
      </c>
      <c r="T230" s="33" t="str">
        <f t="shared" si="10"/>
        <v>Medium</v>
      </c>
      <c r="U230" s="33" t="str">
        <f t="shared" si="11"/>
        <v>Evening</v>
      </c>
      <c r="V230" s="33"/>
      <c r="W230" s="33"/>
    </row>
    <row r="231" spans="1:23" ht="17.25" thickBot="1">
      <c r="A231" s="6">
        <v>230</v>
      </c>
      <c r="B231" s="7">
        <v>40553</v>
      </c>
      <c r="C231" s="6">
        <v>1</v>
      </c>
      <c r="D231" s="6">
        <v>0</v>
      </c>
      <c r="E231" s="6">
        <v>1</v>
      </c>
      <c r="F231" s="6">
        <v>20</v>
      </c>
      <c r="G231" s="9" t="b">
        <v>0</v>
      </c>
      <c r="H231" s="6">
        <v>1</v>
      </c>
      <c r="I231" s="6">
        <v>1</v>
      </c>
      <c r="J231" s="6">
        <v>0.16</v>
      </c>
      <c r="K231">
        <v>0.16669999999999999</v>
      </c>
      <c r="L231">
        <v>0.5</v>
      </c>
      <c r="M231">
        <v>0.16420000000000001</v>
      </c>
      <c r="N231">
        <v>1</v>
      </c>
      <c r="O231">
        <v>73</v>
      </c>
      <c r="P231">
        <v>74</v>
      </c>
      <c r="Q231" t="s">
        <v>26</v>
      </c>
      <c r="R231" t="s">
        <v>124</v>
      </c>
      <c r="S231" s="33" t="str">
        <f t="shared" si="9"/>
        <v>Normal</v>
      </c>
      <c r="T231" s="33" t="str">
        <f t="shared" si="10"/>
        <v>Medium</v>
      </c>
      <c r="U231" s="33" t="str">
        <f t="shared" si="11"/>
        <v>Evening</v>
      </c>
      <c r="V231" s="33"/>
      <c r="W231" s="33"/>
    </row>
    <row r="232" spans="1:23" ht="17.25" thickBot="1">
      <c r="A232" s="6">
        <v>231</v>
      </c>
      <c r="B232" s="7">
        <v>40553</v>
      </c>
      <c r="C232" s="6">
        <v>1</v>
      </c>
      <c r="D232" s="6">
        <v>0</v>
      </c>
      <c r="E232" s="6">
        <v>1</v>
      </c>
      <c r="F232" s="6">
        <v>21</v>
      </c>
      <c r="G232" s="9" t="b">
        <v>0</v>
      </c>
      <c r="H232" s="6">
        <v>1</v>
      </c>
      <c r="I232" s="6">
        <v>1</v>
      </c>
      <c r="J232" s="6">
        <v>0.14000000000000001</v>
      </c>
      <c r="K232">
        <v>0.13639999999999999</v>
      </c>
      <c r="L232">
        <v>0.59</v>
      </c>
      <c r="M232">
        <v>0.19400000000000001</v>
      </c>
      <c r="N232">
        <v>1</v>
      </c>
      <c r="O232">
        <v>37</v>
      </c>
      <c r="P232">
        <v>38</v>
      </c>
      <c r="Q232" t="s">
        <v>26</v>
      </c>
      <c r="R232" t="s">
        <v>124</v>
      </c>
      <c r="S232" s="33" t="str">
        <f t="shared" si="9"/>
        <v>Normal</v>
      </c>
      <c r="T232" s="33" t="str">
        <f t="shared" si="10"/>
        <v>Low</v>
      </c>
      <c r="U232" s="33" t="str">
        <f t="shared" si="11"/>
        <v>Evening</v>
      </c>
      <c r="V232" s="33"/>
      <c r="W232" s="33"/>
    </row>
    <row r="233" spans="1:23" ht="17.25" thickBot="1">
      <c r="A233" s="6">
        <v>232</v>
      </c>
      <c r="B233" s="7">
        <v>40553</v>
      </c>
      <c r="C233" s="6">
        <v>1</v>
      </c>
      <c r="D233" s="6">
        <v>0</v>
      </c>
      <c r="E233" s="6">
        <v>1</v>
      </c>
      <c r="F233" s="6">
        <v>22</v>
      </c>
      <c r="G233" s="9" t="b">
        <v>0</v>
      </c>
      <c r="H233" s="6">
        <v>1</v>
      </c>
      <c r="I233" s="6">
        <v>1</v>
      </c>
      <c r="J233" s="6">
        <v>0.14000000000000001</v>
      </c>
      <c r="K233">
        <v>0.1515</v>
      </c>
      <c r="L233">
        <v>0.59</v>
      </c>
      <c r="M233">
        <v>0.16420000000000001</v>
      </c>
      <c r="N233">
        <v>2</v>
      </c>
      <c r="O233">
        <v>22</v>
      </c>
      <c r="P233">
        <v>24</v>
      </c>
      <c r="Q233" t="s">
        <v>26</v>
      </c>
      <c r="R233" t="s">
        <v>124</v>
      </c>
      <c r="S233" s="33" t="str">
        <f t="shared" si="9"/>
        <v>Normal</v>
      </c>
      <c r="T233" s="33" t="str">
        <f t="shared" si="10"/>
        <v>Low</v>
      </c>
      <c r="U233" s="33" t="str">
        <f t="shared" si="11"/>
        <v>Evening</v>
      </c>
      <c r="V233" s="33"/>
      <c r="W233" s="33"/>
    </row>
    <row r="234" spans="1:23" ht="17.25" thickBot="1">
      <c r="A234" s="6">
        <v>233</v>
      </c>
      <c r="B234" s="7">
        <v>40553</v>
      </c>
      <c r="C234" s="6">
        <v>1</v>
      </c>
      <c r="D234" s="6">
        <v>0</v>
      </c>
      <c r="E234" s="6">
        <v>1</v>
      </c>
      <c r="F234" s="6">
        <v>23</v>
      </c>
      <c r="G234" s="9" t="b">
        <v>0</v>
      </c>
      <c r="H234" s="6">
        <v>1</v>
      </c>
      <c r="I234" s="6">
        <v>1</v>
      </c>
      <c r="J234" s="6">
        <v>0.14000000000000001</v>
      </c>
      <c r="K234">
        <v>0.1515</v>
      </c>
      <c r="L234">
        <v>0.59</v>
      </c>
      <c r="M234">
        <v>0.16420000000000001</v>
      </c>
      <c r="N234">
        <v>0</v>
      </c>
      <c r="O234">
        <v>18</v>
      </c>
      <c r="P234">
        <v>18</v>
      </c>
      <c r="Q234" t="s">
        <v>26</v>
      </c>
      <c r="R234" t="s">
        <v>124</v>
      </c>
      <c r="S234" s="33" t="str">
        <f t="shared" si="9"/>
        <v>Normal</v>
      </c>
      <c r="T234" s="33" t="str">
        <f t="shared" si="10"/>
        <v>Low</v>
      </c>
      <c r="U234" s="33" t="str">
        <f t="shared" si="11"/>
        <v>Evening</v>
      </c>
      <c r="V234" s="33"/>
      <c r="W234" s="33"/>
    </row>
    <row r="235" spans="1:23" ht="17.25" thickBot="1">
      <c r="A235" s="6">
        <v>234</v>
      </c>
      <c r="B235" s="7">
        <v>40554</v>
      </c>
      <c r="C235" s="6">
        <v>1</v>
      </c>
      <c r="D235" s="6">
        <v>0</v>
      </c>
      <c r="E235" s="6">
        <v>1</v>
      </c>
      <c r="F235" s="6">
        <v>0</v>
      </c>
      <c r="G235" s="9" t="b">
        <v>0</v>
      </c>
      <c r="H235" s="6">
        <v>2</v>
      </c>
      <c r="I235" s="6">
        <v>1</v>
      </c>
      <c r="J235" s="6">
        <v>0.14000000000000001</v>
      </c>
      <c r="K235">
        <v>0.16669999999999999</v>
      </c>
      <c r="L235">
        <v>0.59</v>
      </c>
      <c r="M235">
        <v>0.1045</v>
      </c>
      <c r="N235">
        <v>2</v>
      </c>
      <c r="O235">
        <v>10</v>
      </c>
      <c r="P235">
        <v>12</v>
      </c>
      <c r="Q235" t="s">
        <v>27</v>
      </c>
      <c r="R235" t="s">
        <v>124</v>
      </c>
      <c r="S235" s="33" t="str">
        <f t="shared" si="9"/>
        <v>Normal</v>
      </c>
      <c r="T235" s="33" t="str">
        <f t="shared" si="10"/>
        <v>Low</v>
      </c>
      <c r="U235" s="33" t="str">
        <f t="shared" si="11"/>
        <v>Night</v>
      </c>
      <c r="V235" s="33"/>
      <c r="W235" s="33"/>
    </row>
    <row r="236" spans="1:23" ht="17.25" thickBot="1">
      <c r="A236" s="6">
        <v>235</v>
      </c>
      <c r="B236" s="7">
        <v>40554</v>
      </c>
      <c r="C236" s="6">
        <v>1</v>
      </c>
      <c r="D236" s="6">
        <v>0</v>
      </c>
      <c r="E236" s="6">
        <v>1</v>
      </c>
      <c r="F236" s="6">
        <v>1</v>
      </c>
      <c r="G236" s="9" t="b">
        <v>0</v>
      </c>
      <c r="H236" s="6">
        <v>2</v>
      </c>
      <c r="I236" s="6">
        <v>1</v>
      </c>
      <c r="J236" s="6">
        <v>0.14000000000000001</v>
      </c>
      <c r="K236">
        <v>0.1515</v>
      </c>
      <c r="L236">
        <v>0.59</v>
      </c>
      <c r="M236">
        <v>0.16420000000000001</v>
      </c>
      <c r="N236">
        <v>0</v>
      </c>
      <c r="O236">
        <v>3</v>
      </c>
      <c r="P236">
        <v>3</v>
      </c>
      <c r="Q236" t="s">
        <v>27</v>
      </c>
      <c r="R236" t="s">
        <v>124</v>
      </c>
      <c r="S236" s="33" t="str">
        <f t="shared" si="9"/>
        <v>Normal</v>
      </c>
      <c r="T236" s="33" t="str">
        <f t="shared" si="10"/>
        <v>Low</v>
      </c>
      <c r="U236" s="33" t="str">
        <f t="shared" si="11"/>
        <v>Night</v>
      </c>
      <c r="V236" s="33"/>
      <c r="W236" s="33"/>
    </row>
    <row r="237" spans="1:23" ht="17.25" thickBot="1">
      <c r="A237" s="6">
        <v>236</v>
      </c>
      <c r="B237" s="7">
        <v>40554</v>
      </c>
      <c r="C237" s="6">
        <v>1</v>
      </c>
      <c r="D237" s="6">
        <v>0</v>
      </c>
      <c r="E237" s="6">
        <v>1</v>
      </c>
      <c r="F237" s="6">
        <v>2</v>
      </c>
      <c r="G237" s="9" t="b">
        <v>0</v>
      </c>
      <c r="H237" s="6">
        <v>2</v>
      </c>
      <c r="I237" s="6">
        <v>2</v>
      </c>
      <c r="J237" s="6">
        <v>0.16</v>
      </c>
      <c r="K237">
        <v>0.1515</v>
      </c>
      <c r="L237">
        <v>0.55000000000000004</v>
      </c>
      <c r="M237">
        <v>0.19400000000000001</v>
      </c>
      <c r="N237">
        <v>0</v>
      </c>
      <c r="O237">
        <v>3</v>
      </c>
      <c r="P237">
        <v>3</v>
      </c>
      <c r="Q237" t="s">
        <v>27</v>
      </c>
      <c r="R237" t="s">
        <v>125</v>
      </c>
      <c r="S237" s="33" t="str">
        <f t="shared" si="9"/>
        <v>Normal</v>
      </c>
      <c r="T237" s="33" t="str">
        <f t="shared" si="10"/>
        <v>Low</v>
      </c>
      <c r="U237" s="33" t="str">
        <f t="shared" si="11"/>
        <v>Night</v>
      </c>
      <c r="V237" s="33"/>
      <c r="W237" s="33"/>
    </row>
    <row r="238" spans="1:23" ht="17.25" thickBot="1">
      <c r="A238" s="6">
        <v>237</v>
      </c>
      <c r="B238" s="7">
        <v>40554</v>
      </c>
      <c r="C238" s="6">
        <v>1</v>
      </c>
      <c r="D238" s="6">
        <v>0</v>
      </c>
      <c r="E238" s="6">
        <v>1</v>
      </c>
      <c r="F238" s="6">
        <v>5</v>
      </c>
      <c r="G238" s="9" t="b">
        <v>0</v>
      </c>
      <c r="H238" s="6">
        <v>2</v>
      </c>
      <c r="I238" s="6">
        <v>2</v>
      </c>
      <c r="J238" s="6">
        <v>0.16</v>
      </c>
      <c r="K238">
        <v>0.18179999999999999</v>
      </c>
      <c r="L238">
        <v>0.55000000000000004</v>
      </c>
      <c r="M238">
        <v>0.1343</v>
      </c>
      <c r="N238">
        <v>0</v>
      </c>
      <c r="O238">
        <v>6</v>
      </c>
      <c r="P238">
        <v>6</v>
      </c>
      <c r="Q238" t="s">
        <v>27</v>
      </c>
      <c r="R238" t="s">
        <v>125</v>
      </c>
      <c r="S238" s="33" t="str">
        <f t="shared" si="9"/>
        <v>Normal</v>
      </c>
      <c r="T238" s="33" t="str">
        <f t="shared" si="10"/>
        <v>Low</v>
      </c>
      <c r="U238" s="33" t="str">
        <f t="shared" si="11"/>
        <v>Night</v>
      </c>
      <c r="V238" s="33"/>
      <c r="W238" s="33"/>
    </row>
    <row r="239" spans="1:23" ht="17.25" thickBot="1">
      <c r="A239" s="6">
        <v>238</v>
      </c>
      <c r="B239" s="7">
        <v>40554</v>
      </c>
      <c r="C239" s="6">
        <v>1</v>
      </c>
      <c r="D239" s="6">
        <v>0</v>
      </c>
      <c r="E239" s="6">
        <v>1</v>
      </c>
      <c r="F239" s="6">
        <v>6</v>
      </c>
      <c r="G239" s="9" t="b">
        <v>0</v>
      </c>
      <c r="H239" s="6">
        <v>2</v>
      </c>
      <c r="I239" s="6">
        <v>2</v>
      </c>
      <c r="J239" s="6">
        <v>0.16</v>
      </c>
      <c r="K239">
        <v>0.18179999999999999</v>
      </c>
      <c r="L239">
        <v>0.55000000000000004</v>
      </c>
      <c r="M239">
        <v>0.1343</v>
      </c>
      <c r="N239">
        <v>0</v>
      </c>
      <c r="O239">
        <v>27</v>
      </c>
      <c r="P239">
        <v>27</v>
      </c>
      <c r="Q239" t="s">
        <v>27</v>
      </c>
      <c r="R239" t="s">
        <v>125</v>
      </c>
      <c r="S239" s="33" t="str">
        <f t="shared" si="9"/>
        <v>Normal</v>
      </c>
      <c r="T239" s="33" t="str">
        <f t="shared" si="10"/>
        <v>Low</v>
      </c>
      <c r="U239" s="33" t="str">
        <f t="shared" si="11"/>
        <v>Morning</v>
      </c>
      <c r="V239" s="33"/>
      <c r="W239" s="33"/>
    </row>
    <row r="240" spans="1:23" ht="17.25" thickBot="1">
      <c r="A240" s="6">
        <v>239</v>
      </c>
      <c r="B240" s="7">
        <v>40554</v>
      </c>
      <c r="C240" s="6">
        <v>1</v>
      </c>
      <c r="D240" s="6">
        <v>0</v>
      </c>
      <c r="E240" s="6">
        <v>1</v>
      </c>
      <c r="F240" s="6">
        <v>7</v>
      </c>
      <c r="G240" s="9" t="b">
        <v>0</v>
      </c>
      <c r="H240" s="6">
        <v>2</v>
      </c>
      <c r="I240" s="6">
        <v>2</v>
      </c>
      <c r="J240" s="6">
        <v>0.16</v>
      </c>
      <c r="K240">
        <v>0.2273</v>
      </c>
      <c r="L240">
        <v>0.55000000000000004</v>
      </c>
      <c r="M240">
        <v>0</v>
      </c>
      <c r="N240">
        <v>2</v>
      </c>
      <c r="O240">
        <v>97</v>
      </c>
      <c r="P240">
        <v>99</v>
      </c>
      <c r="Q240" t="s">
        <v>27</v>
      </c>
      <c r="R240" t="s">
        <v>125</v>
      </c>
      <c r="S240" s="33" t="str">
        <f t="shared" si="9"/>
        <v>Rush Hour</v>
      </c>
      <c r="T240" s="33" t="str">
        <f t="shared" si="10"/>
        <v>Medium</v>
      </c>
      <c r="U240" s="33" t="str">
        <f t="shared" si="11"/>
        <v>Morning</v>
      </c>
      <c r="V240" s="33"/>
      <c r="W240" s="33"/>
    </row>
    <row r="241" spans="1:23" ht="17.25" thickBot="1">
      <c r="A241" s="6">
        <v>240</v>
      </c>
      <c r="B241" s="7">
        <v>40554</v>
      </c>
      <c r="C241" s="6">
        <v>1</v>
      </c>
      <c r="D241" s="6">
        <v>0</v>
      </c>
      <c r="E241" s="6">
        <v>1</v>
      </c>
      <c r="F241" s="6">
        <v>8</v>
      </c>
      <c r="G241" s="9" t="b">
        <v>0</v>
      </c>
      <c r="H241" s="6">
        <v>2</v>
      </c>
      <c r="I241" s="6">
        <v>2</v>
      </c>
      <c r="J241" s="6">
        <v>0.18</v>
      </c>
      <c r="K241">
        <v>0.21210000000000001</v>
      </c>
      <c r="L241">
        <v>0.51</v>
      </c>
      <c r="M241">
        <v>8.9599999999999999E-2</v>
      </c>
      <c r="N241">
        <v>3</v>
      </c>
      <c r="O241">
        <v>214</v>
      </c>
      <c r="P241">
        <v>217</v>
      </c>
      <c r="Q241" t="s">
        <v>27</v>
      </c>
      <c r="R241" t="s">
        <v>125</v>
      </c>
      <c r="S241" s="33" t="str">
        <f t="shared" si="9"/>
        <v>Rush Hour</v>
      </c>
      <c r="T241" s="33" t="str">
        <f t="shared" si="10"/>
        <v>High</v>
      </c>
      <c r="U241" s="33" t="str">
        <f t="shared" si="11"/>
        <v>Morning</v>
      </c>
      <c r="V241" s="33"/>
      <c r="W241" s="33"/>
    </row>
    <row r="242" spans="1:23" ht="17.25" thickBot="1">
      <c r="A242" s="6">
        <v>241</v>
      </c>
      <c r="B242" s="7">
        <v>40554</v>
      </c>
      <c r="C242" s="6">
        <v>1</v>
      </c>
      <c r="D242" s="6">
        <v>0</v>
      </c>
      <c r="E242" s="6">
        <v>1</v>
      </c>
      <c r="F242" s="6">
        <v>9</v>
      </c>
      <c r="G242" s="9" t="b">
        <v>0</v>
      </c>
      <c r="H242" s="6">
        <v>2</v>
      </c>
      <c r="I242" s="6">
        <v>2</v>
      </c>
      <c r="J242" s="6">
        <v>0.18</v>
      </c>
      <c r="K242">
        <v>0.19700000000000001</v>
      </c>
      <c r="L242">
        <v>0.51</v>
      </c>
      <c r="M242">
        <v>0.16420000000000001</v>
      </c>
      <c r="N242">
        <v>3</v>
      </c>
      <c r="O242">
        <v>127</v>
      </c>
      <c r="P242">
        <v>130</v>
      </c>
      <c r="Q242" t="s">
        <v>27</v>
      </c>
      <c r="R242" t="s">
        <v>125</v>
      </c>
      <c r="S242" s="33" t="str">
        <f t="shared" si="9"/>
        <v>Rush Hour</v>
      </c>
      <c r="T242" s="33" t="str">
        <f t="shared" si="10"/>
        <v>Medium</v>
      </c>
      <c r="U242" s="33" t="str">
        <f t="shared" si="11"/>
        <v>Morning</v>
      </c>
      <c r="V242" s="33"/>
      <c r="W242" s="33"/>
    </row>
    <row r="243" spans="1:23" ht="17.25" thickBot="1">
      <c r="A243" s="6">
        <v>242</v>
      </c>
      <c r="B243" s="7">
        <v>40554</v>
      </c>
      <c r="C243" s="6">
        <v>1</v>
      </c>
      <c r="D243" s="6">
        <v>0</v>
      </c>
      <c r="E243" s="6">
        <v>1</v>
      </c>
      <c r="F243" s="6">
        <v>10</v>
      </c>
      <c r="G243" s="9" t="b">
        <v>0</v>
      </c>
      <c r="H243" s="6">
        <v>2</v>
      </c>
      <c r="I243" s="6">
        <v>2</v>
      </c>
      <c r="J243" s="6">
        <v>0.2</v>
      </c>
      <c r="K243">
        <v>0.21210000000000001</v>
      </c>
      <c r="L243">
        <v>0.51</v>
      </c>
      <c r="M243">
        <v>0.16420000000000001</v>
      </c>
      <c r="N243">
        <v>3</v>
      </c>
      <c r="O243">
        <v>51</v>
      </c>
      <c r="P243">
        <v>54</v>
      </c>
      <c r="Q243" t="s">
        <v>27</v>
      </c>
      <c r="R243" t="s">
        <v>125</v>
      </c>
      <c r="S243" s="33" t="str">
        <f t="shared" si="9"/>
        <v>Normal</v>
      </c>
      <c r="T243" s="33" t="str">
        <f t="shared" si="10"/>
        <v>Medium</v>
      </c>
      <c r="U243" s="33" t="str">
        <f t="shared" si="11"/>
        <v>Morning</v>
      </c>
      <c r="V243" s="33"/>
      <c r="W243" s="33"/>
    </row>
    <row r="244" spans="1:23" ht="17.25" thickBot="1">
      <c r="A244" s="6">
        <v>243</v>
      </c>
      <c r="B244" s="7">
        <v>40554</v>
      </c>
      <c r="C244" s="6">
        <v>1</v>
      </c>
      <c r="D244" s="6">
        <v>0</v>
      </c>
      <c r="E244" s="6">
        <v>1</v>
      </c>
      <c r="F244" s="6">
        <v>11</v>
      </c>
      <c r="G244" s="9" t="b">
        <v>0</v>
      </c>
      <c r="H244" s="6">
        <v>2</v>
      </c>
      <c r="I244" s="6">
        <v>2</v>
      </c>
      <c r="J244" s="6">
        <v>0.2</v>
      </c>
      <c r="K244">
        <v>0.21210000000000001</v>
      </c>
      <c r="L244">
        <v>0.47</v>
      </c>
      <c r="M244">
        <v>0.1343</v>
      </c>
      <c r="N244">
        <v>4</v>
      </c>
      <c r="O244">
        <v>31</v>
      </c>
      <c r="P244">
        <v>35</v>
      </c>
      <c r="Q244" t="s">
        <v>27</v>
      </c>
      <c r="R244" t="s">
        <v>125</v>
      </c>
      <c r="S244" s="33" t="str">
        <f t="shared" si="9"/>
        <v>Normal</v>
      </c>
      <c r="T244" s="33" t="str">
        <f t="shared" si="10"/>
        <v>Low</v>
      </c>
      <c r="U244" s="33" t="str">
        <f t="shared" si="11"/>
        <v>Morning</v>
      </c>
      <c r="V244" s="33"/>
      <c r="W244" s="33"/>
    </row>
    <row r="245" spans="1:23" ht="17.25" thickBot="1">
      <c r="A245" s="6">
        <v>244</v>
      </c>
      <c r="B245" s="7">
        <v>40554</v>
      </c>
      <c r="C245" s="6">
        <v>1</v>
      </c>
      <c r="D245" s="6">
        <v>0</v>
      </c>
      <c r="E245" s="6">
        <v>1</v>
      </c>
      <c r="F245" s="6">
        <v>12</v>
      </c>
      <c r="G245" s="9" t="b">
        <v>0</v>
      </c>
      <c r="H245" s="6">
        <v>2</v>
      </c>
      <c r="I245" s="6">
        <v>2</v>
      </c>
      <c r="J245" s="6">
        <v>0.2</v>
      </c>
      <c r="K245">
        <v>0.2273</v>
      </c>
      <c r="L245">
        <v>0.51</v>
      </c>
      <c r="M245">
        <v>0.1045</v>
      </c>
      <c r="N245">
        <v>2</v>
      </c>
      <c r="O245">
        <v>55</v>
      </c>
      <c r="P245">
        <v>57</v>
      </c>
      <c r="Q245" t="s">
        <v>27</v>
      </c>
      <c r="R245" t="s">
        <v>125</v>
      </c>
      <c r="S245" s="33" t="str">
        <f t="shared" si="9"/>
        <v>Normal</v>
      </c>
      <c r="T245" s="33" t="str">
        <f t="shared" si="10"/>
        <v>Medium</v>
      </c>
      <c r="U245" s="33" t="str">
        <f t="shared" si="11"/>
        <v>Afternoon</v>
      </c>
      <c r="V245" s="33"/>
      <c r="W245" s="33"/>
    </row>
    <row r="246" spans="1:23" ht="17.25" thickBot="1">
      <c r="A246" s="6">
        <v>245</v>
      </c>
      <c r="B246" s="7">
        <v>40554</v>
      </c>
      <c r="C246" s="6">
        <v>1</v>
      </c>
      <c r="D246" s="6">
        <v>0</v>
      </c>
      <c r="E246" s="6">
        <v>1</v>
      </c>
      <c r="F246" s="6">
        <v>13</v>
      </c>
      <c r="G246" s="9" t="b">
        <v>0</v>
      </c>
      <c r="H246" s="6">
        <v>2</v>
      </c>
      <c r="I246" s="6">
        <v>2</v>
      </c>
      <c r="J246" s="6">
        <v>0.2</v>
      </c>
      <c r="K246">
        <v>0.2273</v>
      </c>
      <c r="L246">
        <v>0.59</v>
      </c>
      <c r="M246">
        <v>8.9599999999999999E-2</v>
      </c>
      <c r="N246">
        <v>6</v>
      </c>
      <c r="O246">
        <v>46</v>
      </c>
      <c r="P246">
        <v>52</v>
      </c>
      <c r="Q246" t="s">
        <v>27</v>
      </c>
      <c r="R246" t="s">
        <v>125</v>
      </c>
      <c r="S246" s="33" t="str">
        <f t="shared" si="9"/>
        <v>Normal</v>
      </c>
      <c r="T246" s="33" t="str">
        <f t="shared" si="10"/>
        <v>Medium</v>
      </c>
      <c r="U246" s="33" t="str">
        <f t="shared" si="11"/>
        <v>Afternoon</v>
      </c>
      <c r="V246" s="33"/>
      <c r="W246" s="33"/>
    </row>
    <row r="247" spans="1:23" ht="17.25" thickBot="1">
      <c r="A247" s="6">
        <v>246</v>
      </c>
      <c r="B247" s="7">
        <v>40554</v>
      </c>
      <c r="C247" s="6">
        <v>1</v>
      </c>
      <c r="D247" s="6">
        <v>0</v>
      </c>
      <c r="E247" s="6">
        <v>1</v>
      </c>
      <c r="F247" s="6">
        <v>14</v>
      </c>
      <c r="G247" s="9" t="b">
        <v>0</v>
      </c>
      <c r="H247" s="6">
        <v>2</v>
      </c>
      <c r="I247" s="6">
        <v>2</v>
      </c>
      <c r="J247" s="6">
        <v>0.2</v>
      </c>
      <c r="K247">
        <v>0.2273</v>
      </c>
      <c r="L247">
        <v>0.59</v>
      </c>
      <c r="M247">
        <v>8.9599999999999999E-2</v>
      </c>
      <c r="N247">
        <v>3</v>
      </c>
      <c r="O247">
        <v>60</v>
      </c>
      <c r="P247">
        <v>63</v>
      </c>
      <c r="Q247" t="s">
        <v>27</v>
      </c>
      <c r="R247" t="s">
        <v>125</v>
      </c>
      <c r="S247" s="33" t="str">
        <f t="shared" si="9"/>
        <v>Normal</v>
      </c>
      <c r="T247" s="33" t="str">
        <f t="shared" si="10"/>
        <v>Medium</v>
      </c>
      <c r="U247" s="33" t="str">
        <f t="shared" si="11"/>
        <v>Afternoon</v>
      </c>
      <c r="V247" s="33"/>
      <c r="W247" s="33"/>
    </row>
    <row r="248" spans="1:23" ht="17.25" thickBot="1">
      <c r="A248" s="6">
        <v>247</v>
      </c>
      <c r="B248" s="7">
        <v>40554</v>
      </c>
      <c r="C248" s="6">
        <v>1</v>
      </c>
      <c r="D248" s="6">
        <v>0</v>
      </c>
      <c r="E248" s="6">
        <v>1</v>
      </c>
      <c r="F248" s="6">
        <v>15</v>
      </c>
      <c r="G248" s="9" t="b">
        <v>0</v>
      </c>
      <c r="H248" s="6">
        <v>2</v>
      </c>
      <c r="I248" s="6">
        <v>2</v>
      </c>
      <c r="J248" s="6">
        <v>0.16</v>
      </c>
      <c r="K248">
        <v>0.19700000000000001</v>
      </c>
      <c r="L248">
        <v>0.8</v>
      </c>
      <c r="M248">
        <v>8.9599999999999999E-2</v>
      </c>
      <c r="N248">
        <v>2</v>
      </c>
      <c r="O248">
        <v>45</v>
      </c>
      <c r="P248">
        <v>47</v>
      </c>
      <c r="Q248" t="s">
        <v>27</v>
      </c>
      <c r="R248" t="s">
        <v>125</v>
      </c>
      <c r="S248" s="33" t="str">
        <f t="shared" si="9"/>
        <v>Normal</v>
      </c>
      <c r="T248" s="33" t="str">
        <f t="shared" si="10"/>
        <v>Low</v>
      </c>
      <c r="U248" s="33" t="str">
        <f t="shared" si="11"/>
        <v>Afternoon</v>
      </c>
      <c r="V248" s="33"/>
      <c r="W248" s="33"/>
    </row>
    <row r="249" spans="1:23" ht="17.25" thickBot="1">
      <c r="A249" s="6">
        <v>248</v>
      </c>
      <c r="B249" s="7">
        <v>40554</v>
      </c>
      <c r="C249" s="6">
        <v>1</v>
      </c>
      <c r="D249" s="6">
        <v>0</v>
      </c>
      <c r="E249" s="6">
        <v>1</v>
      </c>
      <c r="F249" s="6">
        <v>16</v>
      </c>
      <c r="G249" s="9" t="b">
        <v>0</v>
      </c>
      <c r="H249" s="6">
        <v>2</v>
      </c>
      <c r="I249" s="6">
        <v>2</v>
      </c>
      <c r="J249" s="6">
        <v>0.16</v>
      </c>
      <c r="K249">
        <v>0.1515</v>
      </c>
      <c r="L249">
        <v>0.86</v>
      </c>
      <c r="M249">
        <v>0.22389999999999999</v>
      </c>
      <c r="N249">
        <v>4</v>
      </c>
      <c r="O249">
        <v>72</v>
      </c>
      <c r="P249">
        <v>76</v>
      </c>
      <c r="Q249" t="s">
        <v>27</v>
      </c>
      <c r="R249" t="s">
        <v>125</v>
      </c>
      <c r="S249" s="33" t="str">
        <f t="shared" si="9"/>
        <v>Normal</v>
      </c>
      <c r="T249" s="33" t="str">
        <f t="shared" si="10"/>
        <v>Medium</v>
      </c>
      <c r="U249" s="33" t="str">
        <f t="shared" si="11"/>
        <v>Afternoon</v>
      </c>
      <c r="V249" s="33"/>
      <c r="W249" s="33"/>
    </row>
    <row r="250" spans="1:23" ht="17.25" thickBot="1">
      <c r="A250" s="6">
        <v>249</v>
      </c>
      <c r="B250" s="7">
        <v>40554</v>
      </c>
      <c r="C250" s="6">
        <v>1</v>
      </c>
      <c r="D250" s="6">
        <v>0</v>
      </c>
      <c r="E250" s="6">
        <v>1</v>
      </c>
      <c r="F250" s="6">
        <v>17</v>
      </c>
      <c r="G250" s="9" t="b">
        <v>0</v>
      </c>
      <c r="H250" s="6">
        <v>2</v>
      </c>
      <c r="I250" s="6">
        <v>2</v>
      </c>
      <c r="J250" s="6">
        <v>0.16</v>
      </c>
      <c r="K250">
        <v>0.1515</v>
      </c>
      <c r="L250">
        <v>0.86</v>
      </c>
      <c r="M250">
        <v>0.22389999999999999</v>
      </c>
      <c r="N250">
        <v>6</v>
      </c>
      <c r="O250">
        <v>130</v>
      </c>
      <c r="P250">
        <v>136</v>
      </c>
      <c r="Q250" t="s">
        <v>27</v>
      </c>
      <c r="R250" t="s">
        <v>125</v>
      </c>
      <c r="S250" s="33" t="str">
        <f t="shared" si="9"/>
        <v>Rush Hour</v>
      </c>
      <c r="T250" s="33" t="str">
        <f t="shared" si="10"/>
        <v>Medium</v>
      </c>
      <c r="U250" s="33" t="str">
        <f t="shared" si="11"/>
        <v>Afternoon</v>
      </c>
      <c r="V250" s="33"/>
      <c r="W250" s="33"/>
    </row>
    <row r="251" spans="1:23" ht="17.25" thickBot="1">
      <c r="A251" s="6">
        <v>250</v>
      </c>
      <c r="B251" s="7">
        <v>40554</v>
      </c>
      <c r="C251" s="6">
        <v>1</v>
      </c>
      <c r="D251" s="6">
        <v>0</v>
      </c>
      <c r="E251" s="6">
        <v>1</v>
      </c>
      <c r="F251" s="6">
        <v>18</v>
      </c>
      <c r="G251" s="9" t="b">
        <v>0</v>
      </c>
      <c r="H251" s="6">
        <v>2</v>
      </c>
      <c r="I251" s="6">
        <v>3</v>
      </c>
      <c r="J251" s="6">
        <v>0.16</v>
      </c>
      <c r="K251">
        <v>0.18179999999999999</v>
      </c>
      <c r="L251">
        <v>0.93</v>
      </c>
      <c r="M251">
        <v>0.1045</v>
      </c>
      <c r="N251">
        <v>1</v>
      </c>
      <c r="O251">
        <v>94</v>
      </c>
      <c r="P251">
        <v>95</v>
      </c>
      <c r="Q251" t="s">
        <v>27</v>
      </c>
      <c r="R251" t="s">
        <v>24</v>
      </c>
      <c r="S251" s="33" t="str">
        <f t="shared" si="9"/>
        <v>Rush Hour</v>
      </c>
      <c r="T251" s="33" t="str">
        <f t="shared" si="10"/>
        <v>Medium</v>
      </c>
      <c r="U251" s="33" t="str">
        <f t="shared" si="11"/>
        <v>Evening</v>
      </c>
      <c r="V251" s="33"/>
      <c r="W251" s="33"/>
    </row>
    <row r="252" spans="1:23" ht="17.25" thickBot="1">
      <c r="A252" s="6">
        <v>251</v>
      </c>
      <c r="B252" s="7">
        <v>40554</v>
      </c>
      <c r="C252" s="6">
        <v>1</v>
      </c>
      <c r="D252" s="6">
        <v>0</v>
      </c>
      <c r="E252" s="6">
        <v>1</v>
      </c>
      <c r="F252" s="6">
        <v>19</v>
      </c>
      <c r="G252" s="9" t="b">
        <v>0</v>
      </c>
      <c r="H252" s="6">
        <v>2</v>
      </c>
      <c r="I252" s="6">
        <v>3</v>
      </c>
      <c r="J252" s="6">
        <v>0.16</v>
      </c>
      <c r="K252">
        <v>0.2273</v>
      </c>
      <c r="L252">
        <v>0.93</v>
      </c>
      <c r="M252">
        <v>0</v>
      </c>
      <c r="N252">
        <v>0</v>
      </c>
      <c r="O252">
        <v>51</v>
      </c>
      <c r="P252">
        <v>51</v>
      </c>
      <c r="Q252" t="s">
        <v>27</v>
      </c>
      <c r="R252" t="s">
        <v>24</v>
      </c>
      <c r="S252" s="33" t="str">
        <f t="shared" si="9"/>
        <v>Rush Hour</v>
      </c>
      <c r="T252" s="33" t="str">
        <f t="shared" si="10"/>
        <v>Medium</v>
      </c>
      <c r="U252" s="33" t="str">
        <f t="shared" si="11"/>
        <v>Evening</v>
      </c>
      <c r="V252" s="33"/>
      <c r="W252" s="33"/>
    </row>
    <row r="253" spans="1:23" ht="17.25" thickBot="1">
      <c r="A253" s="6">
        <v>252</v>
      </c>
      <c r="B253" s="7">
        <v>40554</v>
      </c>
      <c r="C253" s="6">
        <v>1</v>
      </c>
      <c r="D253" s="6">
        <v>0</v>
      </c>
      <c r="E253" s="6">
        <v>1</v>
      </c>
      <c r="F253" s="6">
        <v>20</v>
      </c>
      <c r="G253" s="9" t="b">
        <v>0</v>
      </c>
      <c r="H253" s="6">
        <v>2</v>
      </c>
      <c r="I253" s="6">
        <v>3</v>
      </c>
      <c r="J253" s="6">
        <v>0.16</v>
      </c>
      <c r="K253">
        <v>0.1515</v>
      </c>
      <c r="L253">
        <v>0.93</v>
      </c>
      <c r="M253">
        <v>0.19400000000000001</v>
      </c>
      <c r="N253">
        <v>0</v>
      </c>
      <c r="O253">
        <v>32</v>
      </c>
      <c r="P253">
        <v>32</v>
      </c>
      <c r="Q253" t="s">
        <v>27</v>
      </c>
      <c r="R253" t="s">
        <v>24</v>
      </c>
      <c r="S253" s="33" t="str">
        <f t="shared" si="9"/>
        <v>Normal</v>
      </c>
      <c r="T253" s="33" t="str">
        <f t="shared" si="10"/>
        <v>Low</v>
      </c>
      <c r="U253" s="33" t="str">
        <f t="shared" si="11"/>
        <v>Evening</v>
      </c>
      <c r="V253" s="33"/>
      <c r="W253" s="33"/>
    </row>
    <row r="254" spans="1:23" ht="17.25" thickBot="1">
      <c r="A254" s="6">
        <v>253</v>
      </c>
      <c r="B254" s="7">
        <v>40554</v>
      </c>
      <c r="C254" s="6">
        <v>1</v>
      </c>
      <c r="D254" s="6">
        <v>0</v>
      </c>
      <c r="E254" s="6">
        <v>1</v>
      </c>
      <c r="F254" s="6">
        <v>21</v>
      </c>
      <c r="G254" s="9" t="b">
        <v>0</v>
      </c>
      <c r="H254" s="6">
        <v>2</v>
      </c>
      <c r="I254" s="6">
        <v>3</v>
      </c>
      <c r="J254" s="6">
        <v>0.16</v>
      </c>
      <c r="K254">
        <v>0.19700000000000001</v>
      </c>
      <c r="L254">
        <v>0.86</v>
      </c>
      <c r="M254">
        <v>8.9599999999999999E-2</v>
      </c>
      <c r="N254">
        <v>0</v>
      </c>
      <c r="O254">
        <v>20</v>
      </c>
      <c r="P254">
        <v>20</v>
      </c>
      <c r="Q254" t="s">
        <v>27</v>
      </c>
      <c r="R254" t="s">
        <v>24</v>
      </c>
      <c r="S254" s="33" t="str">
        <f t="shared" si="9"/>
        <v>Normal</v>
      </c>
      <c r="T254" s="33" t="str">
        <f t="shared" si="10"/>
        <v>Low</v>
      </c>
      <c r="U254" s="33" t="str">
        <f t="shared" si="11"/>
        <v>Evening</v>
      </c>
      <c r="V254" s="33"/>
      <c r="W254" s="33"/>
    </row>
    <row r="255" spans="1:23" ht="17.25" thickBot="1">
      <c r="A255" s="6">
        <v>254</v>
      </c>
      <c r="B255" s="7">
        <v>40554</v>
      </c>
      <c r="C255" s="6">
        <v>1</v>
      </c>
      <c r="D255" s="6">
        <v>0</v>
      </c>
      <c r="E255" s="6">
        <v>1</v>
      </c>
      <c r="F255" s="6">
        <v>22</v>
      </c>
      <c r="G255" s="9" t="b">
        <v>0</v>
      </c>
      <c r="H255" s="6">
        <v>2</v>
      </c>
      <c r="I255" s="6">
        <v>3</v>
      </c>
      <c r="J255" s="6">
        <v>0.16</v>
      </c>
      <c r="K255">
        <v>0.18179999999999999</v>
      </c>
      <c r="L255">
        <v>0.93</v>
      </c>
      <c r="M255">
        <v>0.1045</v>
      </c>
      <c r="N255">
        <v>1</v>
      </c>
      <c r="O255">
        <v>28</v>
      </c>
      <c r="P255">
        <v>29</v>
      </c>
      <c r="Q255" t="s">
        <v>27</v>
      </c>
      <c r="R255" t="s">
        <v>24</v>
      </c>
      <c r="S255" s="33" t="str">
        <f t="shared" si="9"/>
        <v>Normal</v>
      </c>
      <c r="T255" s="33" t="str">
        <f t="shared" si="10"/>
        <v>Low</v>
      </c>
      <c r="U255" s="33" t="str">
        <f t="shared" si="11"/>
        <v>Evening</v>
      </c>
      <c r="V255" s="33"/>
      <c r="W255" s="33"/>
    </row>
    <row r="256" spans="1:23" ht="17.25" thickBot="1">
      <c r="A256" s="6">
        <v>255</v>
      </c>
      <c r="B256" s="7">
        <v>40554</v>
      </c>
      <c r="C256" s="6">
        <v>1</v>
      </c>
      <c r="D256" s="6">
        <v>0</v>
      </c>
      <c r="E256" s="6">
        <v>1</v>
      </c>
      <c r="F256" s="6">
        <v>23</v>
      </c>
      <c r="G256" s="9" t="b">
        <v>0</v>
      </c>
      <c r="H256" s="6">
        <v>2</v>
      </c>
      <c r="I256" s="6">
        <v>3</v>
      </c>
      <c r="J256" s="6">
        <v>0.16</v>
      </c>
      <c r="K256">
        <v>0.19700000000000001</v>
      </c>
      <c r="L256">
        <v>0.93</v>
      </c>
      <c r="M256">
        <v>8.9599999999999999E-2</v>
      </c>
      <c r="N256">
        <v>1</v>
      </c>
      <c r="O256">
        <v>18</v>
      </c>
      <c r="P256">
        <v>19</v>
      </c>
      <c r="Q256" t="s">
        <v>27</v>
      </c>
      <c r="R256" t="s">
        <v>24</v>
      </c>
      <c r="S256" s="33" t="str">
        <f t="shared" si="9"/>
        <v>Normal</v>
      </c>
      <c r="T256" s="33" t="str">
        <f t="shared" si="10"/>
        <v>Low</v>
      </c>
      <c r="U256" s="33" t="str">
        <f t="shared" si="11"/>
        <v>Evening</v>
      </c>
      <c r="V256" s="33"/>
      <c r="W256" s="33"/>
    </row>
    <row r="257" spans="1:23" ht="17.25" thickBot="1">
      <c r="A257" s="6">
        <v>256</v>
      </c>
      <c r="B257" s="7">
        <v>40555</v>
      </c>
      <c r="C257" s="6">
        <v>1</v>
      </c>
      <c r="D257" s="6">
        <v>0</v>
      </c>
      <c r="E257" s="6">
        <v>1</v>
      </c>
      <c r="F257" s="6">
        <v>0</v>
      </c>
      <c r="G257" s="9" t="b">
        <v>0</v>
      </c>
      <c r="H257" s="6">
        <v>3</v>
      </c>
      <c r="I257" s="6">
        <v>2</v>
      </c>
      <c r="J257" s="6">
        <v>0.16</v>
      </c>
      <c r="K257">
        <v>0.19700000000000001</v>
      </c>
      <c r="L257">
        <v>0.86</v>
      </c>
      <c r="M257">
        <v>8.9599999999999999E-2</v>
      </c>
      <c r="N257">
        <v>0</v>
      </c>
      <c r="O257">
        <v>7</v>
      </c>
      <c r="P257">
        <v>7</v>
      </c>
      <c r="Q257" t="s">
        <v>28</v>
      </c>
      <c r="R257" t="s">
        <v>125</v>
      </c>
      <c r="S257" s="33" t="str">
        <f t="shared" si="9"/>
        <v>Normal</v>
      </c>
      <c r="T257" s="33" t="str">
        <f t="shared" si="10"/>
        <v>Low</v>
      </c>
      <c r="U257" s="33" t="str">
        <f t="shared" si="11"/>
        <v>Night</v>
      </c>
      <c r="V257" s="33"/>
      <c r="W257" s="33"/>
    </row>
    <row r="258" spans="1:23" ht="17.25" thickBot="1">
      <c r="A258" s="6">
        <v>257</v>
      </c>
      <c r="B258" s="7">
        <v>40555</v>
      </c>
      <c r="C258" s="6">
        <v>1</v>
      </c>
      <c r="D258" s="6">
        <v>0</v>
      </c>
      <c r="E258" s="6">
        <v>1</v>
      </c>
      <c r="F258" s="6">
        <v>1</v>
      </c>
      <c r="G258" s="9" t="b">
        <v>0</v>
      </c>
      <c r="H258" s="6">
        <v>3</v>
      </c>
      <c r="I258" s="6">
        <v>2</v>
      </c>
      <c r="J258" s="6">
        <v>0.16</v>
      </c>
      <c r="K258">
        <v>0.18179999999999999</v>
      </c>
      <c r="L258">
        <v>0.86</v>
      </c>
      <c r="M258">
        <v>0.1045</v>
      </c>
      <c r="N258">
        <v>0</v>
      </c>
      <c r="O258">
        <v>6</v>
      </c>
      <c r="P258">
        <v>6</v>
      </c>
      <c r="Q258" t="s">
        <v>28</v>
      </c>
      <c r="R258" t="s">
        <v>125</v>
      </c>
      <c r="S258" s="33" t="str">
        <f t="shared" si="9"/>
        <v>Normal</v>
      </c>
      <c r="T258" s="33" t="str">
        <f t="shared" si="10"/>
        <v>Low</v>
      </c>
      <c r="U258" s="33" t="str">
        <f t="shared" si="11"/>
        <v>Night</v>
      </c>
      <c r="V258" s="33"/>
      <c r="W258" s="33"/>
    </row>
    <row r="259" spans="1:23" ht="17.25" thickBot="1">
      <c r="A259" s="6">
        <v>258</v>
      </c>
      <c r="B259" s="7">
        <v>40555</v>
      </c>
      <c r="C259" s="6">
        <v>1</v>
      </c>
      <c r="D259" s="6">
        <v>0</v>
      </c>
      <c r="E259" s="6">
        <v>1</v>
      </c>
      <c r="F259" s="6">
        <v>2</v>
      </c>
      <c r="G259" s="9" t="b">
        <v>0</v>
      </c>
      <c r="H259" s="6">
        <v>3</v>
      </c>
      <c r="I259" s="6">
        <v>1</v>
      </c>
      <c r="J259" s="6">
        <v>0.14000000000000001</v>
      </c>
      <c r="K259">
        <v>0.1515</v>
      </c>
      <c r="L259">
        <v>0.86</v>
      </c>
      <c r="M259">
        <v>0.1343</v>
      </c>
      <c r="N259">
        <v>0</v>
      </c>
      <c r="O259">
        <v>1</v>
      </c>
      <c r="P259">
        <v>1</v>
      </c>
      <c r="Q259" t="s">
        <v>28</v>
      </c>
      <c r="R259" t="s">
        <v>124</v>
      </c>
      <c r="S259" s="33" t="str">
        <f t="shared" ref="S259:S322" si="12">IF(OR(AND(F259&gt;=7,F259&lt;=9),AND(F259&gt;=17,F259&lt;=19)),"Rush Hour","Normal")</f>
        <v>Normal</v>
      </c>
      <c r="T259" s="33" t="str">
        <f t="shared" ref="T259:T322" si="13">IF(P259&gt;150,"High",IF(P259&gt;50,"Medium","Low"))</f>
        <v>Low</v>
      </c>
      <c r="U259" s="33" t="str">
        <f t="shared" ref="U259:U322" si="14">IF(F259&lt;6,"Night", IF(F259&lt;12,"Morning", IF(F259&lt;18,"Afternoon","Evening")))</f>
        <v>Night</v>
      </c>
      <c r="V259" s="33"/>
      <c r="W259" s="33"/>
    </row>
    <row r="260" spans="1:23" ht="17.25" thickBot="1">
      <c r="A260" s="6">
        <v>259</v>
      </c>
      <c r="B260" s="7">
        <v>40555</v>
      </c>
      <c r="C260" s="6">
        <v>1</v>
      </c>
      <c r="D260" s="6">
        <v>0</v>
      </c>
      <c r="E260" s="6">
        <v>1</v>
      </c>
      <c r="F260" s="6">
        <v>5</v>
      </c>
      <c r="G260" s="9" t="b">
        <v>0</v>
      </c>
      <c r="H260" s="6">
        <v>3</v>
      </c>
      <c r="I260" s="6">
        <v>1</v>
      </c>
      <c r="J260" s="6">
        <v>0.14000000000000001</v>
      </c>
      <c r="K260">
        <v>0.1515</v>
      </c>
      <c r="L260">
        <v>0.86</v>
      </c>
      <c r="M260">
        <v>0.16420000000000001</v>
      </c>
      <c r="N260">
        <v>0</v>
      </c>
      <c r="O260">
        <v>5</v>
      </c>
      <c r="P260">
        <v>5</v>
      </c>
      <c r="Q260" t="s">
        <v>28</v>
      </c>
      <c r="R260" t="s">
        <v>124</v>
      </c>
      <c r="S260" s="33" t="str">
        <f t="shared" si="12"/>
        <v>Normal</v>
      </c>
      <c r="T260" s="33" t="str">
        <f t="shared" si="13"/>
        <v>Low</v>
      </c>
      <c r="U260" s="33" t="str">
        <f t="shared" si="14"/>
        <v>Night</v>
      </c>
      <c r="V260" s="33"/>
      <c r="W260" s="33"/>
    </row>
    <row r="261" spans="1:23" ht="17.25" thickBot="1">
      <c r="A261" s="6">
        <v>260</v>
      </c>
      <c r="B261" s="7">
        <v>40555</v>
      </c>
      <c r="C261" s="6">
        <v>1</v>
      </c>
      <c r="D261" s="6">
        <v>0</v>
      </c>
      <c r="E261" s="6">
        <v>1</v>
      </c>
      <c r="F261" s="6">
        <v>6</v>
      </c>
      <c r="G261" s="9" t="b">
        <v>0</v>
      </c>
      <c r="H261" s="6">
        <v>3</v>
      </c>
      <c r="I261" s="6">
        <v>1</v>
      </c>
      <c r="J261" s="6">
        <v>0.12</v>
      </c>
      <c r="K261">
        <v>0.1515</v>
      </c>
      <c r="L261">
        <v>0.93</v>
      </c>
      <c r="M261">
        <v>0.1343</v>
      </c>
      <c r="N261">
        <v>0</v>
      </c>
      <c r="O261">
        <v>16</v>
      </c>
      <c r="P261">
        <v>16</v>
      </c>
      <c r="Q261" t="s">
        <v>28</v>
      </c>
      <c r="R261" t="s">
        <v>124</v>
      </c>
      <c r="S261" s="33" t="str">
        <f t="shared" si="12"/>
        <v>Normal</v>
      </c>
      <c r="T261" s="33" t="str">
        <f t="shared" si="13"/>
        <v>Low</v>
      </c>
      <c r="U261" s="33" t="str">
        <f t="shared" si="14"/>
        <v>Morning</v>
      </c>
      <c r="V261" s="33"/>
      <c r="W261" s="33"/>
    </row>
    <row r="262" spans="1:23" ht="17.25" thickBot="1">
      <c r="A262" s="6">
        <v>261</v>
      </c>
      <c r="B262" s="7">
        <v>40555</v>
      </c>
      <c r="C262" s="6">
        <v>1</v>
      </c>
      <c r="D262" s="6">
        <v>0</v>
      </c>
      <c r="E262" s="6">
        <v>1</v>
      </c>
      <c r="F262" s="6">
        <v>7</v>
      </c>
      <c r="G262" s="9" t="b">
        <v>0</v>
      </c>
      <c r="H262" s="6">
        <v>3</v>
      </c>
      <c r="I262" s="6">
        <v>1</v>
      </c>
      <c r="J262" s="6">
        <v>0.14000000000000001</v>
      </c>
      <c r="K262">
        <v>0.1515</v>
      </c>
      <c r="L262">
        <v>0.69</v>
      </c>
      <c r="M262">
        <v>0.1343</v>
      </c>
      <c r="N262">
        <v>0</v>
      </c>
      <c r="O262">
        <v>54</v>
      </c>
      <c r="P262">
        <v>54</v>
      </c>
      <c r="Q262" t="s">
        <v>28</v>
      </c>
      <c r="R262" t="s">
        <v>124</v>
      </c>
      <c r="S262" s="33" t="str">
        <f t="shared" si="12"/>
        <v>Rush Hour</v>
      </c>
      <c r="T262" s="33" t="str">
        <f t="shared" si="13"/>
        <v>Medium</v>
      </c>
      <c r="U262" s="33" t="str">
        <f t="shared" si="14"/>
        <v>Morning</v>
      </c>
      <c r="V262" s="33"/>
      <c r="W262" s="33"/>
    </row>
    <row r="263" spans="1:23" ht="17.25" thickBot="1">
      <c r="A263" s="6">
        <v>262</v>
      </c>
      <c r="B263" s="7">
        <v>40555</v>
      </c>
      <c r="C263" s="6">
        <v>1</v>
      </c>
      <c r="D263" s="6">
        <v>0</v>
      </c>
      <c r="E263" s="6">
        <v>1</v>
      </c>
      <c r="F263" s="6">
        <v>8</v>
      </c>
      <c r="G263" s="9" t="b">
        <v>0</v>
      </c>
      <c r="H263" s="6">
        <v>3</v>
      </c>
      <c r="I263" s="6">
        <v>1</v>
      </c>
      <c r="J263" s="6">
        <v>0.16</v>
      </c>
      <c r="K263">
        <v>0.16669999999999999</v>
      </c>
      <c r="L263">
        <v>0.59</v>
      </c>
      <c r="M263">
        <v>0.16420000000000001</v>
      </c>
      <c r="N263">
        <v>3</v>
      </c>
      <c r="O263">
        <v>125</v>
      </c>
      <c r="P263">
        <v>128</v>
      </c>
      <c r="Q263" t="s">
        <v>28</v>
      </c>
      <c r="R263" t="s">
        <v>124</v>
      </c>
      <c r="S263" s="33" t="str">
        <f t="shared" si="12"/>
        <v>Rush Hour</v>
      </c>
      <c r="T263" s="33" t="str">
        <f t="shared" si="13"/>
        <v>Medium</v>
      </c>
      <c r="U263" s="33" t="str">
        <f t="shared" si="14"/>
        <v>Morning</v>
      </c>
      <c r="V263" s="33"/>
      <c r="W263" s="33"/>
    </row>
    <row r="264" spans="1:23" ht="17.25" thickBot="1">
      <c r="A264" s="6">
        <v>263</v>
      </c>
      <c r="B264" s="7">
        <v>40555</v>
      </c>
      <c r="C264" s="6">
        <v>1</v>
      </c>
      <c r="D264" s="6">
        <v>0</v>
      </c>
      <c r="E264" s="6">
        <v>1</v>
      </c>
      <c r="F264" s="6">
        <v>9</v>
      </c>
      <c r="G264" s="9" t="b">
        <v>0</v>
      </c>
      <c r="H264" s="6">
        <v>3</v>
      </c>
      <c r="I264" s="6">
        <v>1</v>
      </c>
      <c r="J264" s="6">
        <v>0.16</v>
      </c>
      <c r="K264">
        <v>0.13639999999999999</v>
      </c>
      <c r="L264">
        <v>0.59</v>
      </c>
      <c r="M264">
        <v>0.32840000000000003</v>
      </c>
      <c r="N264">
        <v>3</v>
      </c>
      <c r="O264">
        <v>78</v>
      </c>
      <c r="P264">
        <v>81</v>
      </c>
      <c r="Q264" t="s">
        <v>28</v>
      </c>
      <c r="R264" t="s">
        <v>124</v>
      </c>
      <c r="S264" s="33" t="str">
        <f t="shared" si="12"/>
        <v>Rush Hour</v>
      </c>
      <c r="T264" s="33" t="str">
        <f t="shared" si="13"/>
        <v>Medium</v>
      </c>
      <c r="U264" s="33" t="str">
        <f t="shared" si="14"/>
        <v>Morning</v>
      </c>
      <c r="V264" s="33"/>
      <c r="W264" s="33"/>
    </row>
    <row r="265" spans="1:23" ht="17.25" thickBot="1">
      <c r="A265" s="6">
        <v>264</v>
      </c>
      <c r="B265" s="7">
        <v>40555</v>
      </c>
      <c r="C265" s="6">
        <v>1</v>
      </c>
      <c r="D265" s="6">
        <v>0</v>
      </c>
      <c r="E265" s="6">
        <v>1</v>
      </c>
      <c r="F265" s="6">
        <v>10</v>
      </c>
      <c r="G265" s="9" t="b">
        <v>0</v>
      </c>
      <c r="H265" s="6">
        <v>3</v>
      </c>
      <c r="I265" s="6">
        <v>1</v>
      </c>
      <c r="J265" s="6">
        <v>0.18</v>
      </c>
      <c r="K265">
        <v>0.18179999999999999</v>
      </c>
      <c r="L265">
        <v>0.55000000000000004</v>
      </c>
      <c r="M265">
        <v>0.22389999999999999</v>
      </c>
      <c r="N265">
        <v>0</v>
      </c>
      <c r="O265">
        <v>39</v>
      </c>
      <c r="P265">
        <v>39</v>
      </c>
      <c r="Q265" t="s">
        <v>28</v>
      </c>
      <c r="R265" t="s">
        <v>124</v>
      </c>
      <c r="S265" s="33" t="str">
        <f t="shared" si="12"/>
        <v>Normal</v>
      </c>
      <c r="T265" s="33" t="str">
        <f t="shared" si="13"/>
        <v>Low</v>
      </c>
      <c r="U265" s="33" t="str">
        <f t="shared" si="14"/>
        <v>Morning</v>
      </c>
      <c r="V265" s="33"/>
      <c r="W265" s="33"/>
    </row>
    <row r="266" spans="1:23" ht="17.25" thickBot="1">
      <c r="A266" s="6">
        <v>265</v>
      </c>
      <c r="B266" s="7">
        <v>40555</v>
      </c>
      <c r="C266" s="6">
        <v>1</v>
      </c>
      <c r="D266" s="6">
        <v>0</v>
      </c>
      <c r="E266" s="6">
        <v>1</v>
      </c>
      <c r="F266" s="6">
        <v>11</v>
      </c>
      <c r="G266" s="9" t="b">
        <v>0</v>
      </c>
      <c r="H266" s="6">
        <v>3</v>
      </c>
      <c r="I266" s="6">
        <v>1</v>
      </c>
      <c r="J266" s="6">
        <v>0.2</v>
      </c>
      <c r="K266">
        <v>0.18179999999999999</v>
      </c>
      <c r="L266">
        <v>0.51</v>
      </c>
      <c r="M266">
        <v>0.3881</v>
      </c>
      <c r="N266">
        <v>3</v>
      </c>
      <c r="O266">
        <v>32</v>
      </c>
      <c r="P266">
        <v>35</v>
      </c>
      <c r="Q266" t="s">
        <v>28</v>
      </c>
      <c r="R266" t="s">
        <v>124</v>
      </c>
      <c r="S266" s="33" t="str">
        <f t="shared" si="12"/>
        <v>Normal</v>
      </c>
      <c r="T266" s="33" t="str">
        <f t="shared" si="13"/>
        <v>Low</v>
      </c>
      <c r="U266" s="33" t="str">
        <f t="shared" si="14"/>
        <v>Morning</v>
      </c>
      <c r="V266" s="33"/>
      <c r="W266" s="33"/>
    </row>
    <row r="267" spans="1:23" ht="17.25" thickBot="1">
      <c r="A267" s="6">
        <v>266</v>
      </c>
      <c r="B267" s="7">
        <v>40555</v>
      </c>
      <c r="C267" s="6">
        <v>1</v>
      </c>
      <c r="D267" s="6">
        <v>0</v>
      </c>
      <c r="E267" s="6">
        <v>1</v>
      </c>
      <c r="F267" s="6">
        <v>12</v>
      </c>
      <c r="G267" s="9" t="b">
        <v>0</v>
      </c>
      <c r="H267" s="6">
        <v>3</v>
      </c>
      <c r="I267" s="6">
        <v>1</v>
      </c>
      <c r="J267" s="6">
        <v>0.2</v>
      </c>
      <c r="K267">
        <v>0.1515</v>
      </c>
      <c r="L267">
        <v>0.47</v>
      </c>
      <c r="M267">
        <v>0.58209999999999995</v>
      </c>
      <c r="N267">
        <v>3</v>
      </c>
      <c r="O267">
        <v>52</v>
      </c>
      <c r="P267">
        <v>55</v>
      </c>
      <c r="Q267" t="s">
        <v>28</v>
      </c>
      <c r="R267" t="s">
        <v>124</v>
      </c>
      <c r="S267" s="33" t="str">
        <f t="shared" si="12"/>
        <v>Normal</v>
      </c>
      <c r="T267" s="33" t="str">
        <f t="shared" si="13"/>
        <v>Medium</v>
      </c>
      <c r="U267" s="33" t="str">
        <f t="shared" si="14"/>
        <v>Afternoon</v>
      </c>
      <c r="V267" s="33"/>
      <c r="W267" s="33"/>
    </row>
    <row r="268" spans="1:23" ht="17.25" thickBot="1">
      <c r="A268" s="6">
        <v>267</v>
      </c>
      <c r="B268" s="7">
        <v>40555</v>
      </c>
      <c r="C268" s="6">
        <v>1</v>
      </c>
      <c r="D268" s="6">
        <v>0</v>
      </c>
      <c r="E268" s="6">
        <v>1</v>
      </c>
      <c r="F268" s="6">
        <v>13</v>
      </c>
      <c r="G268" s="9" t="b">
        <v>0</v>
      </c>
      <c r="H268" s="6">
        <v>3</v>
      </c>
      <c r="I268" s="6">
        <v>1</v>
      </c>
      <c r="J268" s="6">
        <v>0.22</v>
      </c>
      <c r="K268">
        <v>0.19700000000000001</v>
      </c>
      <c r="L268">
        <v>0.44</v>
      </c>
      <c r="M268">
        <v>0.35820000000000002</v>
      </c>
      <c r="N268">
        <v>0</v>
      </c>
      <c r="O268">
        <v>49</v>
      </c>
      <c r="P268">
        <v>49</v>
      </c>
      <c r="Q268" t="s">
        <v>28</v>
      </c>
      <c r="R268" t="s">
        <v>124</v>
      </c>
      <c r="S268" s="33" t="str">
        <f t="shared" si="12"/>
        <v>Normal</v>
      </c>
      <c r="T268" s="33" t="str">
        <f t="shared" si="13"/>
        <v>Low</v>
      </c>
      <c r="U268" s="33" t="str">
        <f t="shared" si="14"/>
        <v>Afternoon</v>
      </c>
      <c r="V268" s="33"/>
      <c r="W268" s="33"/>
    </row>
    <row r="269" spans="1:23" ht="17.25" thickBot="1">
      <c r="A269" s="6">
        <v>268</v>
      </c>
      <c r="B269" s="7">
        <v>40555</v>
      </c>
      <c r="C269" s="6">
        <v>1</v>
      </c>
      <c r="D269" s="6">
        <v>0</v>
      </c>
      <c r="E269" s="6">
        <v>1</v>
      </c>
      <c r="F269" s="6">
        <v>14</v>
      </c>
      <c r="G269" s="9" t="b">
        <v>0</v>
      </c>
      <c r="H269" s="6">
        <v>3</v>
      </c>
      <c r="I269" s="6">
        <v>1</v>
      </c>
      <c r="J269" s="6">
        <v>0.2</v>
      </c>
      <c r="K269">
        <v>0.18179999999999999</v>
      </c>
      <c r="L269">
        <v>0.47</v>
      </c>
      <c r="M269">
        <v>0.32840000000000003</v>
      </c>
      <c r="N269">
        <v>0</v>
      </c>
      <c r="O269">
        <v>44</v>
      </c>
      <c r="P269">
        <v>44</v>
      </c>
      <c r="Q269" t="s">
        <v>28</v>
      </c>
      <c r="R269" t="s">
        <v>124</v>
      </c>
      <c r="S269" s="33" t="str">
        <f t="shared" si="12"/>
        <v>Normal</v>
      </c>
      <c r="T269" s="33" t="str">
        <f t="shared" si="13"/>
        <v>Low</v>
      </c>
      <c r="U269" s="33" t="str">
        <f t="shared" si="14"/>
        <v>Afternoon</v>
      </c>
      <c r="V269" s="33"/>
      <c r="W269" s="33"/>
    </row>
    <row r="270" spans="1:23" ht="17.25" thickBot="1">
      <c r="A270" s="6">
        <v>269</v>
      </c>
      <c r="B270" s="7">
        <v>40555</v>
      </c>
      <c r="C270" s="6">
        <v>1</v>
      </c>
      <c r="D270" s="6">
        <v>0</v>
      </c>
      <c r="E270" s="6">
        <v>1</v>
      </c>
      <c r="F270" s="6">
        <v>15</v>
      </c>
      <c r="G270" s="9" t="b">
        <v>0</v>
      </c>
      <c r="H270" s="6">
        <v>3</v>
      </c>
      <c r="I270" s="6">
        <v>1</v>
      </c>
      <c r="J270" s="6">
        <v>0.2</v>
      </c>
      <c r="K270">
        <v>0.16669999999999999</v>
      </c>
      <c r="L270">
        <v>0.47</v>
      </c>
      <c r="M270">
        <v>0.41789999999999999</v>
      </c>
      <c r="N270">
        <v>1</v>
      </c>
      <c r="O270">
        <v>48</v>
      </c>
      <c r="P270">
        <v>49</v>
      </c>
      <c r="Q270" t="s">
        <v>28</v>
      </c>
      <c r="R270" t="s">
        <v>124</v>
      </c>
      <c r="S270" s="33" t="str">
        <f t="shared" si="12"/>
        <v>Normal</v>
      </c>
      <c r="T270" s="33" t="str">
        <f t="shared" si="13"/>
        <v>Low</v>
      </c>
      <c r="U270" s="33" t="str">
        <f t="shared" si="14"/>
        <v>Afternoon</v>
      </c>
      <c r="V270" s="33"/>
      <c r="W270" s="33"/>
    </row>
    <row r="271" spans="1:23" ht="17.25" thickBot="1">
      <c r="A271" s="6">
        <v>270</v>
      </c>
      <c r="B271" s="7">
        <v>40555</v>
      </c>
      <c r="C271" s="6">
        <v>1</v>
      </c>
      <c r="D271" s="6">
        <v>0</v>
      </c>
      <c r="E271" s="6">
        <v>1</v>
      </c>
      <c r="F271" s="6">
        <v>16</v>
      </c>
      <c r="G271" s="9" t="b">
        <v>0</v>
      </c>
      <c r="H271" s="6">
        <v>3</v>
      </c>
      <c r="I271" s="6">
        <v>1</v>
      </c>
      <c r="J271" s="6">
        <v>0.22</v>
      </c>
      <c r="K271">
        <v>0.19700000000000001</v>
      </c>
      <c r="L271">
        <v>0.44</v>
      </c>
      <c r="M271">
        <v>0.32840000000000003</v>
      </c>
      <c r="N271">
        <v>5</v>
      </c>
      <c r="O271">
        <v>63</v>
      </c>
      <c r="P271">
        <v>68</v>
      </c>
      <c r="Q271" t="s">
        <v>28</v>
      </c>
      <c r="R271" t="s">
        <v>124</v>
      </c>
      <c r="S271" s="33" t="str">
        <f t="shared" si="12"/>
        <v>Normal</v>
      </c>
      <c r="T271" s="33" t="str">
        <f t="shared" si="13"/>
        <v>Medium</v>
      </c>
      <c r="U271" s="33" t="str">
        <f t="shared" si="14"/>
        <v>Afternoon</v>
      </c>
      <c r="V271" s="33"/>
      <c r="W271" s="33"/>
    </row>
    <row r="272" spans="1:23" ht="17.25" thickBot="1">
      <c r="A272" s="6">
        <v>271</v>
      </c>
      <c r="B272" s="7">
        <v>40555</v>
      </c>
      <c r="C272" s="6">
        <v>1</v>
      </c>
      <c r="D272" s="6">
        <v>0</v>
      </c>
      <c r="E272" s="6">
        <v>1</v>
      </c>
      <c r="F272" s="6">
        <v>17</v>
      </c>
      <c r="G272" s="9" t="b">
        <v>0</v>
      </c>
      <c r="H272" s="6">
        <v>3</v>
      </c>
      <c r="I272" s="6">
        <v>1</v>
      </c>
      <c r="J272" s="6">
        <v>0.2</v>
      </c>
      <c r="K272">
        <v>0.18179999999999999</v>
      </c>
      <c r="L272">
        <v>0.47</v>
      </c>
      <c r="M272">
        <v>0.35820000000000002</v>
      </c>
      <c r="N272">
        <v>0</v>
      </c>
      <c r="O272">
        <v>139</v>
      </c>
      <c r="P272">
        <v>139</v>
      </c>
      <c r="Q272" t="s">
        <v>28</v>
      </c>
      <c r="R272" t="s">
        <v>124</v>
      </c>
      <c r="S272" s="33" t="str">
        <f t="shared" si="12"/>
        <v>Rush Hour</v>
      </c>
      <c r="T272" s="33" t="str">
        <f t="shared" si="13"/>
        <v>Medium</v>
      </c>
      <c r="U272" s="33" t="str">
        <f t="shared" si="14"/>
        <v>Afternoon</v>
      </c>
      <c r="V272" s="33"/>
      <c r="W272" s="33"/>
    </row>
    <row r="273" spans="1:23" ht="17.25" thickBot="1">
      <c r="A273" s="6">
        <v>272</v>
      </c>
      <c r="B273" s="7">
        <v>40555</v>
      </c>
      <c r="C273" s="6">
        <v>1</v>
      </c>
      <c r="D273" s="6">
        <v>0</v>
      </c>
      <c r="E273" s="6">
        <v>1</v>
      </c>
      <c r="F273" s="6">
        <v>18</v>
      </c>
      <c r="G273" s="9" t="b">
        <v>0</v>
      </c>
      <c r="H273" s="6">
        <v>3</v>
      </c>
      <c r="I273" s="6">
        <v>1</v>
      </c>
      <c r="J273" s="6">
        <v>0.2</v>
      </c>
      <c r="K273">
        <v>0.1515</v>
      </c>
      <c r="L273">
        <v>0.47</v>
      </c>
      <c r="M273">
        <v>0.52239999999999998</v>
      </c>
      <c r="N273">
        <v>2</v>
      </c>
      <c r="O273">
        <v>135</v>
      </c>
      <c r="P273">
        <v>137</v>
      </c>
      <c r="Q273" t="s">
        <v>28</v>
      </c>
      <c r="R273" t="s">
        <v>124</v>
      </c>
      <c r="S273" s="33" t="str">
        <f t="shared" si="12"/>
        <v>Rush Hour</v>
      </c>
      <c r="T273" s="33" t="str">
        <f t="shared" si="13"/>
        <v>Medium</v>
      </c>
      <c r="U273" s="33" t="str">
        <f t="shared" si="14"/>
        <v>Evening</v>
      </c>
      <c r="V273" s="33"/>
      <c r="W273" s="33"/>
    </row>
    <row r="274" spans="1:23" ht="17.25" thickBot="1">
      <c r="A274" s="6">
        <v>273</v>
      </c>
      <c r="B274" s="7">
        <v>40555</v>
      </c>
      <c r="C274" s="6">
        <v>1</v>
      </c>
      <c r="D274" s="6">
        <v>0</v>
      </c>
      <c r="E274" s="6">
        <v>1</v>
      </c>
      <c r="F274" s="6">
        <v>19</v>
      </c>
      <c r="G274" s="9" t="b">
        <v>0</v>
      </c>
      <c r="H274" s="6">
        <v>3</v>
      </c>
      <c r="I274" s="6">
        <v>1</v>
      </c>
      <c r="J274" s="6">
        <v>0.18</v>
      </c>
      <c r="K274">
        <v>0.1515</v>
      </c>
      <c r="L274">
        <v>0.47</v>
      </c>
      <c r="M274">
        <v>0.41789999999999999</v>
      </c>
      <c r="N274">
        <v>1</v>
      </c>
      <c r="O274">
        <v>82</v>
      </c>
      <c r="P274">
        <v>83</v>
      </c>
      <c r="Q274" t="s">
        <v>28</v>
      </c>
      <c r="R274" t="s">
        <v>124</v>
      </c>
      <c r="S274" s="33" t="str">
        <f t="shared" si="12"/>
        <v>Rush Hour</v>
      </c>
      <c r="T274" s="33" t="str">
        <f t="shared" si="13"/>
        <v>Medium</v>
      </c>
      <c r="U274" s="33" t="str">
        <f t="shared" si="14"/>
        <v>Evening</v>
      </c>
      <c r="V274" s="33"/>
      <c r="W274" s="33"/>
    </row>
    <row r="275" spans="1:23" ht="17.25" thickBot="1">
      <c r="A275" s="6">
        <v>274</v>
      </c>
      <c r="B275" s="7">
        <v>40555</v>
      </c>
      <c r="C275" s="6">
        <v>1</v>
      </c>
      <c r="D275" s="6">
        <v>0</v>
      </c>
      <c r="E275" s="6">
        <v>1</v>
      </c>
      <c r="F275" s="6">
        <v>20</v>
      </c>
      <c r="G275" s="9" t="b">
        <v>0</v>
      </c>
      <c r="H275" s="6">
        <v>3</v>
      </c>
      <c r="I275" s="6">
        <v>1</v>
      </c>
      <c r="J275" s="6">
        <v>0.16</v>
      </c>
      <c r="K275">
        <v>0.13639999999999999</v>
      </c>
      <c r="L275">
        <v>0.5</v>
      </c>
      <c r="M275">
        <v>0.32840000000000003</v>
      </c>
      <c r="N275">
        <v>2</v>
      </c>
      <c r="O275">
        <v>54</v>
      </c>
      <c r="P275">
        <v>56</v>
      </c>
      <c r="Q275" t="s">
        <v>28</v>
      </c>
      <c r="R275" t="s">
        <v>124</v>
      </c>
      <c r="S275" s="33" t="str">
        <f t="shared" si="12"/>
        <v>Normal</v>
      </c>
      <c r="T275" s="33" t="str">
        <f t="shared" si="13"/>
        <v>Medium</v>
      </c>
      <c r="U275" s="33" t="str">
        <f t="shared" si="14"/>
        <v>Evening</v>
      </c>
      <c r="V275" s="33"/>
      <c r="W275" s="33"/>
    </row>
    <row r="276" spans="1:23" ht="17.25" thickBot="1">
      <c r="A276" s="6">
        <v>275</v>
      </c>
      <c r="B276" s="7">
        <v>40555</v>
      </c>
      <c r="C276" s="6">
        <v>1</v>
      </c>
      <c r="D276" s="6">
        <v>0</v>
      </c>
      <c r="E276" s="6">
        <v>1</v>
      </c>
      <c r="F276" s="6">
        <v>21</v>
      </c>
      <c r="G276" s="9" t="b">
        <v>0</v>
      </c>
      <c r="H276" s="6">
        <v>3</v>
      </c>
      <c r="I276" s="6">
        <v>1</v>
      </c>
      <c r="J276" s="6">
        <v>0.16</v>
      </c>
      <c r="K276">
        <v>0.13639999999999999</v>
      </c>
      <c r="L276">
        <v>0.55000000000000004</v>
      </c>
      <c r="M276">
        <v>0.32840000000000003</v>
      </c>
      <c r="N276">
        <v>0</v>
      </c>
      <c r="O276">
        <v>57</v>
      </c>
      <c r="P276">
        <v>57</v>
      </c>
      <c r="Q276" t="s">
        <v>28</v>
      </c>
      <c r="R276" t="s">
        <v>124</v>
      </c>
      <c r="S276" s="33" t="str">
        <f t="shared" si="12"/>
        <v>Normal</v>
      </c>
      <c r="T276" s="33" t="str">
        <f t="shared" si="13"/>
        <v>Medium</v>
      </c>
      <c r="U276" s="33" t="str">
        <f t="shared" si="14"/>
        <v>Evening</v>
      </c>
      <c r="V276" s="33"/>
      <c r="W276" s="33"/>
    </row>
    <row r="277" spans="1:23" ht="17.25" thickBot="1">
      <c r="A277" s="6">
        <v>276</v>
      </c>
      <c r="B277" s="7">
        <v>40555</v>
      </c>
      <c r="C277" s="6">
        <v>1</v>
      </c>
      <c r="D277" s="6">
        <v>0</v>
      </c>
      <c r="E277" s="6">
        <v>1</v>
      </c>
      <c r="F277" s="6">
        <v>22</v>
      </c>
      <c r="G277" s="9" t="b">
        <v>0</v>
      </c>
      <c r="H277" s="6">
        <v>3</v>
      </c>
      <c r="I277" s="6">
        <v>1</v>
      </c>
      <c r="J277" s="6">
        <v>0.16</v>
      </c>
      <c r="K277">
        <v>0.1212</v>
      </c>
      <c r="L277">
        <v>0.55000000000000004</v>
      </c>
      <c r="M277">
        <v>0.44779999999999998</v>
      </c>
      <c r="N277">
        <v>1</v>
      </c>
      <c r="O277">
        <v>32</v>
      </c>
      <c r="P277">
        <v>33</v>
      </c>
      <c r="Q277" t="s">
        <v>28</v>
      </c>
      <c r="R277" t="s">
        <v>124</v>
      </c>
      <c r="S277" s="33" t="str">
        <f t="shared" si="12"/>
        <v>Normal</v>
      </c>
      <c r="T277" s="33" t="str">
        <f t="shared" si="13"/>
        <v>Low</v>
      </c>
      <c r="U277" s="33" t="str">
        <f t="shared" si="14"/>
        <v>Evening</v>
      </c>
      <c r="V277" s="33"/>
      <c r="W277" s="33"/>
    </row>
    <row r="278" spans="1:23" ht="17.25" thickBot="1">
      <c r="A278" s="6">
        <v>277</v>
      </c>
      <c r="B278" s="7">
        <v>40555</v>
      </c>
      <c r="C278" s="6">
        <v>1</v>
      </c>
      <c r="D278" s="6">
        <v>0</v>
      </c>
      <c r="E278" s="6">
        <v>1</v>
      </c>
      <c r="F278" s="6">
        <v>23</v>
      </c>
      <c r="G278" s="9" t="b">
        <v>0</v>
      </c>
      <c r="H278" s="6">
        <v>3</v>
      </c>
      <c r="I278" s="6">
        <v>1</v>
      </c>
      <c r="J278" s="6">
        <v>0.14000000000000001</v>
      </c>
      <c r="K278">
        <v>0.1061</v>
      </c>
      <c r="L278">
        <v>0.59</v>
      </c>
      <c r="M278">
        <v>0.41789999999999999</v>
      </c>
      <c r="N278">
        <v>1</v>
      </c>
      <c r="O278">
        <v>19</v>
      </c>
      <c r="P278">
        <v>20</v>
      </c>
      <c r="Q278" t="s">
        <v>28</v>
      </c>
      <c r="R278" t="s">
        <v>124</v>
      </c>
      <c r="S278" s="33" t="str">
        <f t="shared" si="12"/>
        <v>Normal</v>
      </c>
      <c r="T278" s="33" t="str">
        <f t="shared" si="13"/>
        <v>Low</v>
      </c>
      <c r="U278" s="33" t="str">
        <f t="shared" si="14"/>
        <v>Evening</v>
      </c>
      <c r="V278" s="33"/>
      <c r="W278" s="33"/>
    </row>
    <row r="279" spans="1:23" ht="17.25" thickBot="1">
      <c r="A279" s="6">
        <v>278</v>
      </c>
      <c r="B279" s="7">
        <v>40556</v>
      </c>
      <c r="C279" s="6">
        <v>1</v>
      </c>
      <c r="D279" s="6">
        <v>0</v>
      </c>
      <c r="E279" s="6">
        <v>1</v>
      </c>
      <c r="F279" s="6">
        <v>0</v>
      </c>
      <c r="G279" s="9" t="b">
        <v>0</v>
      </c>
      <c r="H279" s="6">
        <v>4</v>
      </c>
      <c r="I279" s="6">
        <v>1</v>
      </c>
      <c r="J279" s="6">
        <v>0.14000000000000001</v>
      </c>
      <c r="K279">
        <v>0.1212</v>
      </c>
      <c r="L279">
        <v>0.59</v>
      </c>
      <c r="M279">
        <v>0.28360000000000002</v>
      </c>
      <c r="N279">
        <v>1</v>
      </c>
      <c r="O279">
        <v>6</v>
      </c>
      <c r="P279">
        <v>7</v>
      </c>
      <c r="Q279" t="s">
        <v>122</v>
      </c>
      <c r="R279" t="s">
        <v>124</v>
      </c>
      <c r="S279" s="33" t="str">
        <f t="shared" si="12"/>
        <v>Normal</v>
      </c>
      <c r="T279" s="33" t="str">
        <f t="shared" si="13"/>
        <v>Low</v>
      </c>
      <c r="U279" s="33" t="str">
        <f t="shared" si="14"/>
        <v>Night</v>
      </c>
      <c r="V279" s="33"/>
      <c r="W279" s="33"/>
    </row>
    <row r="280" spans="1:23" ht="17.25" thickBot="1">
      <c r="A280" s="6">
        <v>279</v>
      </c>
      <c r="B280" s="7">
        <v>40556</v>
      </c>
      <c r="C280" s="6">
        <v>1</v>
      </c>
      <c r="D280" s="6">
        <v>0</v>
      </c>
      <c r="E280" s="6">
        <v>1</v>
      </c>
      <c r="F280" s="6">
        <v>1</v>
      </c>
      <c r="G280" s="9" t="b">
        <v>0</v>
      </c>
      <c r="H280" s="6">
        <v>4</v>
      </c>
      <c r="I280" s="6">
        <v>1</v>
      </c>
      <c r="J280" s="6">
        <v>0.14000000000000001</v>
      </c>
      <c r="K280">
        <v>0.1212</v>
      </c>
      <c r="L280">
        <v>0.5</v>
      </c>
      <c r="M280">
        <v>0.28360000000000002</v>
      </c>
      <c r="N280">
        <v>0</v>
      </c>
      <c r="O280">
        <v>2</v>
      </c>
      <c r="P280">
        <v>2</v>
      </c>
      <c r="Q280" t="s">
        <v>122</v>
      </c>
      <c r="R280" t="s">
        <v>124</v>
      </c>
      <c r="S280" s="33" t="str">
        <f t="shared" si="12"/>
        <v>Normal</v>
      </c>
      <c r="T280" s="33" t="str">
        <f t="shared" si="13"/>
        <v>Low</v>
      </c>
      <c r="U280" s="33" t="str">
        <f t="shared" si="14"/>
        <v>Night</v>
      </c>
      <c r="V280" s="33"/>
      <c r="W280" s="33"/>
    </row>
    <row r="281" spans="1:23" ht="17.25" thickBot="1">
      <c r="A281" s="6">
        <v>280</v>
      </c>
      <c r="B281" s="7">
        <v>40556</v>
      </c>
      <c r="C281" s="6">
        <v>1</v>
      </c>
      <c r="D281" s="6">
        <v>0</v>
      </c>
      <c r="E281" s="6">
        <v>1</v>
      </c>
      <c r="F281" s="6">
        <v>2</v>
      </c>
      <c r="G281" s="9" t="b">
        <v>0</v>
      </c>
      <c r="H281" s="6">
        <v>4</v>
      </c>
      <c r="I281" s="6">
        <v>1</v>
      </c>
      <c r="J281" s="6">
        <v>0.14000000000000001</v>
      </c>
      <c r="K281">
        <v>0.1212</v>
      </c>
      <c r="L281">
        <v>0.5</v>
      </c>
      <c r="M281">
        <v>0.35820000000000002</v>
      </c>
      <c r="N281">
        <v>0</v>
      </c>
      <c r="O281">
        <v>2</v>
      </c>
      <c r="P281">
        <v>2</v>
      </c>
      <c r="Q281" t="s">
        <v>122</v>
      </c>
      <c r="R281" t="s">
        <v>124</v>
      </c>
      <c r="S281" s="33" t="str">
        <f t="shared" si="12"/>
        <v>Normal</v>
      </c>
      <c r="T281" s="33" t="str">
        <f t="shared" si="13"/>
        <v>Low</v>
      </c>
      <c r="U281" s="33" t="str">
        <f t="shared" si="14"/>
        <v>Night</v>
      </c>
      <c r="V281" s="33"/>
      <c r="W281" s="33"/>
    </row>
    <row r="282" spans="1:23" ht="17.25" thickBot="1">
      <c r="A282" s="6">
        <v>281</v>
      </c>
      <c r="B282" s="7">
        <v>40556</v>
      </c>
      <c r="C282" s="6">
        <v>1</v>
      </c>
      <c r="D282" s="6">
        <v>0</v>
      </c>
      <c r="E282" s="6">
        <v>1</v>
      </c>
      <c r="F282" s="6">
        <v>3</v>
      </c>
      <c r="G282" s="9" t="b">
        <v>0</v>
      </c>
      <c r="H282" s="6">
        <v>4</v>
      </c>
      <c r="I282" s="6">
        <v>1</v>
      </c>
      <c r="J282" s="6">
        <v>0.14000000000000001</v>
      </c>
      <c r="K282">
        <v>0.1212</v>
      </c>
      <c r="L282">
        <v>0.5</v>
      </c>
      <c r="M282">
        <v>0.32840000000000003</v>
      </c>
      <c r="N282">
        <v>0</v>
      </c>
      <c r="O282">
        <v>3</v>
      </c>
      <c r="P282">
        <v>3</v>
      </c>
      <c r="Q282" t="s">
        <v>122</v>
      </c>
      <c r="R282" t="s">
        <v>124</v>
      </c>
      <c r="S282" s="33" t="str">
        <f t="shared" si="12"/>
        <v>Normal</v>
      </c>
      <c r="T282" s="33" t="str">
        <f t="shared" si="13"/>
        <v>Low</v>
      </c>
      <c r="U282" s="33" t="str">
        <f t="shared" si="14"/>
        <v>Night</v>
      </c>
      <c r="V282" s="33"/>
      <c r="W282" s="33"/>
    </row>
    <row r="283" spans="1:23" ht="17.25" thickBot="1">
      <c r="A283" s="6">
        <v>282</v>
      </c>
      <c r="B283" s="7">
        <v>40556</v>
      </c>
      <c r="C283" s="6">
        <v>1</v>
      </c>
      <c r="D283" s="6">
        <v>0</v>
      </c>
      <c r="E283" s="6">
        <v>1</v>
      </c>
      <c r="F283" s="6">
        <v>4</v>
      </c>
      <c r="G283" s="9" t="b">
        <v>0</v>
      </c>
      <c r="H283" s="6">
        <v>4</v>
      </c>
      <c r="I283" s="6">
        <v>1</v>
      </c>
      <c r="J283" s="6">
        <v>0.14000000000000001</v>
      </c>
      <c r="K283">
        <v>0.1212</v>
      </c>
      <c r="L283">
        <v>0.5</v>
      </c>
      <c r="M283">
        <v>0.25369999999999998</v>
      </c>
      <c r="N283">
        <v>0</v>
      </c>
      <c r="O283">
        <v>4</v>
      </c>
      <c r="P283">
        <v>4</v>
      </c>
      <c r="Q283" t="s">
        <v>122</v>
      </c>
      <c r="R283" t="s">
        <v>124</v>
      </c>
      <c r="S283" s="33" t="str">
        <f t="shared" si="12"/>
        <v>Normal</v>
      </c>
      <c r="T283" s="33" t="str">
        <f t="shared" si="13"/>
        <v>Low</v>
      </c>
      <c r="U283" s="33" t="str">
        <f t="shared" si="14"/>
        <v>Night</v>
      </c>
      <c r="V283" s="33"/>
      <c r="W283" s="33"/>
    </row>
    <row r="284" spans="1:23" ht="17.25" thickBot="1">
      <c r="A284" s="6">
        <v>283</v>
      </c>
      <c r="B284" s="7">
        <v>40556</v>
      </c>
      <c r="C284" s="6">
        <v>1</v>
      </c>
      <c r="D284" s="6">
        <v>0</v>
      </c>
      <c r="E284" s="6">
        <v>1</v>
      </c>
      <c r="F284" s="6">
        <v>5</v>
      </c>
      <c r="G284" s="9" t="b">
        <v>0</v>
      </c>
      <c r="H284" s="6">
        <v>4</v>
      </c>
      <c r="I284" s="6">
        <v>1</v>
      </c>
      <c r="J284" s="6">
        <v>0.14000000000000001</v>
      </c>
      <c r="K284">
        <v>0.1212</v>
      </c>
      <c r="L284">
        <v>0.5</v>
      </c>
      <c r="M284">
        <v>0.29849999999999999</v>
      </c>
      <c r="N284">
        <v>0</v>
      </c>
      <c r="O284">
        <v>3</v>
      </c>
      <c r="P284">
        <v>3</v>
      </c>
      <c r="Q284" t="s">
        <v>122</v>
      </c>
      <c r="R284" t="s">
        <v>124</v>
      </c>
      <c r="S284" s="33" t="str">
        <f t="shared" si="12"/>
        <v>Normal</v>
      </c>
      <c r="T284" s="33" t="str">
        <f t="shared" si="13"/>
        <v>Low</v>
      </c>
      <c r="U284" s="33" t="str">
        <f t="shared" si="14"/>
        <v>Night</v>
      </c>
      <c r="V284" s="33"/>
      <c r="W284" s="33"/>
    </row>
    <row r="285" spans="1:23" ht="17.25" thickBot="1">
      <c r="A285" s="6">
        <v>284</v>
      </c>
      <c r="B285" s="7">
        <v>40556</v>
      </c>
      <c r="C285" s="6">
        <v>1</v>
      </c>
      <c r="D285" s="6">
        <v>0</v>
      </c>
      <c r="E285" s="6">
        <v>1</v>
      </c>
      <c r="F285" s="6">
        <v>6</v>
      </c>
      <c r="G285" s="9" t="b">
        <v>0</v>
      </c>
      <c r="H285" s="6">
        <v>4</v>
      </c>
      <c r="I285" s="6">
        <v>1</v>
      </c>
      <c r="J285" s="6">
        <v>0.12</v>
      </c>
      <c r="K285">
        <v>0.1515</v>
      </c>
      <c r="L285">
        <v>0.54</v>
      </c>
      <c r="M285">
        <v>0.1343</v>
      </c>
      <c r="N285">
        <v>0</v>
      </c>
      <c r="O285">
        <v>28</v>
      </c>
      <c r="P285">
        <v>28</v>
      </c>
      <c r="Q285" t="s">
        <v>122</v>
      </c>
      <c r="R285" t="s">
        <v>124</v>
      </c>
      <c r="S285" s="33" t="str">
        <f t="shared" si="12"/>
        <v>Normal</v>
      </c>
      <c r="T285" s="33" t="str">
        <f t="shared" si="13"/>
        <v>Low</v>
      </c>
      <c r="U285" s="33" t="str">
        <f t="shared" si="14"/>
        <v>Morning</v>
      </c>
      <c r="V285" s="33"/>
      <c r="W285" s="33"/>
    </row>
    <row r="286" spans="1:23" ht="17.25" thickBot="1">
      <c r="A286" s="6">
        <v>285</v>
      </c>
      <c r="B286" s="7">
        <v>40556</v>
      </c>
      <c r="C286" s="6">
        <v>1</v>
      </c>
      <c r="D286" s="6">
        <v>0</v>
      </c>
      <c r="E286" s="6">
        <v>1</v>
      </c>
      <c r="F286" s="6">
        <v>7</v>
      </c>
      <c r="G286" s="9" t="b">
        <v>0</v>
      </c>
      <c r="H286" s="6">
        <v>4</v>
      </c>
      <c r="I286" s="6">
        <v>1</v>
      </c>
      <c r="J286" s="6">
        <v>0.12</v>
      </c>
      <c r="K286">
        <v>0.1515</v>
      </c>
      <c r="L286">
        <v>0.54</v>
      </c>
      <c r="M286">
        <v>0.1343</v>
      </c>
      <c r="N286">
        <v>0</v>
      </c>
      <c r="O286">
        <v>72</v>
      </c>
      <c r="P286">
        <v>72</v>
      </c>
      <c r="Q286" t="s">
        <v>122</v>
      </c>
      <c r="R286" t="s">
        <v>124</v>
      </c>
      <c r="S286" s="33" t="str">
        <f t="shared" si="12"/>
        <v>Rush Hour</v>
      </c>
      <c r="T286" s="33" t="str">
        <f t="shared" si="13"/>
        <v>Medium</v>
      </c>
      <c r="U286" s="33" t="str">
        <f t="shared" si="14"/>
        <v>Morning</v>
      </c>
      <c r="V286" s="33"/>
      <c r="W286" s="33"/>
    </row>
    <row r="287" spans="1:23" ht="17.25" thickBot="1">
      <c r="A287" s="6">
        <v>286</v>
      </c>
      <c r="B287" s="7">
        <v>40556</v>
      </c>
      <c r="C287" s="6">
        <v>1</v>
      </c>
      <c r="D287" s="6">
        <v>0</v>
      </c>
      <c r="E287" s="6">
        <v>1</v>
      </c>
      <c r="F287" s="6">
        <v>8</v>
      </c>
      <c r="G287" s="9" t="b">
        <v>0</v>
      </c>
      <c r="H287" s="6">
        <v>4</v>
      </c>
      <c r="I287" s="6">
        <v>1</v>
      </c>
      <c r="J287" s="6">
        <v>0.14000000000000001</v>
      </c>
      <c r="K287">
        <v>0.13639999999999999</v>
      </c>
      <c r="L287">
        <v>0.5</v>
      </c>
      <c r="M287">
        <v>0.19400000000000001</v>
      </c>
      <c r="N287">
        <v>5</v>
      </c>
      <c r="O287">
        <v>197</v>
      </c>
      <c r="P287">
        <v>202</v>
      </c>
      <c r="Q287" t="s">
        <v>122</v>
      </c>
      <c r="R287" t="s">
        <v>124</v>
      </c>
      <c r="S287" s="33" t="str">
        <f t="shared" si="12"/>
        <v>Rush Hour</v>
      </c>
      <c r="T287" s="33" t="str">
        <f t="shared" si="13"/>
        <v>High</v>
      </c>
      <c r="U287" s="33" t="str">
        <f t="shared" si="14"/>
        <v>Morning</v>
      </c>
      <c r="V287" s="33"/>
      <c r="W287" s="33"/>
    </row>
    <row r="288" spans="1:23" ht="17.25" thickBot="1">
      <c r="A288" s="6">
        <v>287</v>
      </c>
      <c r="B288" s="7">
        <v>40556</v>
      </c>
      <c r="C288" s="6">
        <v>1</v>
      </c>
      <c r="D288" s="6">
        <v>0</v>
      </c>
      <c r="E288" s="6">
        <v>1</v>
      </c>
      <c r="F288" s="6">
        <v>9</v>
      </c>
      <c r="G288" s="9" t="b">
        <v>0</v>
      </c>
      <c r="H288" s="6">
        <v>4</v>
      </c>
      <c r="I288" s="6">
        <v>1</v>
      </c>
      <c r="J288" s="6">
        <v>0.14000000000000001</v>
      </c>
      <c r="K288">
        <v>0.1212</v>
      </c>
      <c r="L288">
        <v>0.5</v>
      </c>
      <c r="M288">
        <v>0.32840000000000003</v>
      </c>
      <c r="N288">
        <v>2</v>
      </c>
      <c r="O288">
        <v>137</v>
      </c>
      <c r="P288">
        <v>139</v>
      </c>
      <c r="Q288" t="s">
        <v>122</v>
      </c>
      <c r="R288" t="s">
        <v>124</v>
      </c>
      <c r="S288" s="33" t="str">
        <f t="shared" si="12"/>
        <v>Rush Hour</v>
      </c>
      <c r="T288" s="33" t="str">
        <f t="shared" si="13"/>
        <v>Medium</v>
      </c>
      <c r="U288" s="33" t="str">
        <f t="shared" si="14"/>
        <v>Morning</v>
      </c>
      <c r="V288" s="33"/>
      <c r="W288" s="33"/>
    </row>
    <row r="289" spans="1:23" ht="17.25" thickBot="1">
      <c r="A289" s="6">
        <v>288</v>
      </c>
      <c r="B289" s="7">
        <v>40556</v>
      </c>
      <c r="C289" s="6">
        <v>1</v>
      </c>
      <c r="D289" s="6">
        <v>0</v>
      </c>
      <c r="E289" s="6">
        <v>1</v>
      </c>
      <c r="F289" s="6">
        <v>10</v>
      </c>
      <c r="G289" s="9" t="b">
        <v>0</v>
      </c>
      <c r="H289" s="6">
        <v>4</v>
      </c>
      <c r="I289" s="6">
        <v>2</v>
      </c>
      <c r="J289" s="6">
        <v>0.16</v>
      </c>
      <c r="K289">
        <v>0.13639999999999999</v>
      </c>
      <c r="L289">
        <v>0.5</v>
      </c>
      <c r="M289">
        <v>0.35820000000000002</v>
      </c>
      <c r="N289">
        <v>2</v>
      </c>
      <c r="O289">
        <v>36</v>
      </c>
      <c r="P289">
        <v>38</v>
      </c>
      <c r="Q289" t="s">
        <v>122</v>
      </c>
      <c r="R289" t="s">
        <v>125</v>
      </c>
      <c r="S289" s="33" t="str">
        <f t="shared" si="12"/>
        <v>Normal</v>
      </c>
      <c r="T289" s="33" t="str">
        <f t="shared" si="13"/>
        <v>Low</v>
      </c>
      <c r="U289" s="33" t="str">
        <f t="shared" si="14"/>
        <v>Morning</v>
      </c>
      <c r="V289" s="33"/>
      <c r="W289" s="33"/>
    </row>
    <row r="290" spans="1:23" ht="17.25" thickBot="1">
      <c r="A290" s="6">
        <v>289</v>
      </c>
      <c r="B290" s="7">
        <v>40556</v>
      </c>
      <c r="C290" s="6">
        <v>1</v>
      </c>
      <c r="D290" s="6">
        <v>0</v>
      </c>
      <c r="E290" s="6">
        <v>1</v>
      </c>
      <c r="F290" s="6">
        <v>11</v>
      </c>
      <c r="G290" s="9" t="b">
        <v>0</v>
      </c>
      <c r="H290" s="6">
        <v>4</v>
      </c>
      <c r="I290" s="6">
        <v>2</v>
      </c>
      <c r="J290" s="6">
        <v>0.2</v>
      </c>
      <c r="K290">
        <v>0.16669999999999999</v>
      </c>
      <c r="L290">
        <v>0.44</v>
      </c>
      <c r="M290">
        <v>0.44779999999999998</v>
      </c>
      <c r="N290">
        <v>4</v>
      </c>
      <c r="O290">
        <v>33</v>
      </c>
      <c r="P290">
        <v>37</v>
      </c>
      <c r="Q290" t="s">
        <v>122</v>
      </c>
      <c r="R290" t="s">
        <v>125</v>
      </c>
      <c r="S290" s="33" t="str">
        <f t="shared" si="12"/>
        <v>Normal</v>
      </c>
      <c r="T290" s="33" t="str">
        <f t="shared" si="13"/>
        <v>Low</v>
      </c>
      <c r="U290" s="33" t="str">
        <f t="shared" si="14"/>
        <v>Morning</v>
      </c>
      <c r="V290" s="33"/>
      <c r="W290" s="33"/>
    </row>
    <row r="291" spans="1:23" ht="17.25" thickBot="1">
      <c r="A291" s="6">
        <v>290</v>
      </c>
      <c r="B291" s="7">
        <v>40556</v>
      </c>
      <c r="C291" s="6">
        <v>1</v>
      </c>
      <c r="D291" s="6">
        <v>0</v>
      </c>
      <c r="E291" s="6">
        <v>1</v>
      </c>
      <c r="F291" s="6">
        <v>12</v>
      </c>
      <c r="G291" s="9" t="b">
        <v>0</v>
      </c>
      <c r="H291" s="6">
        <v>4</v>
      </c>
      <c r="I291" s="6">
        <v>1</v>
      </c>
      <c r="J291" s="6">
        <v>0.2</v>
      </c>
      <c r="K291">
        <v>0.16669999999999999</v>
      </c>
      <c r="L291">
        <v>0.44</v>
      </c>
      <c r="M291">
        <v>0.41789999999999999</v>
      </c>
      <c r="N291">
        <v>3</v>
      </c>
      <c r="O291">
        <v>49</v>
      </c>
      <c r="P291">
        <v>52</v>
      </c>
      <c r="Q291" t="s">
        <v>122</v>
      </c>
      <c r="R291" t="s">
        <v>124</v>
      </c>
      <c r="S291" s="33" t="str">
        <f t="shared" si="12"/>
        <v>Normal</v>
      </c>
      <c r="T291" s="33" t="str">
        <f t="shared" si="13"/>
        <v>Medium</v>
      </c>
      <c r="U291" s="33" t="str">
        <f t="shared" si="14"/>
        <v>Afternoon</v>
      </c>
      <c r="V291" s="33"/>
      <c r="W291" s="33"/>
    </row>
    <row r="292" spans="1:23" ht="17.25" thickBot="1">
      <c r="A292" s="6">
        <v>291</v>
      </c>
      <c r="B292" s="7">
        <v>40556</v>
      </c>
      <c r="C292" s="6">
        <v>1</v>
      </c>
      <c r="D292" s="6">
        <v>0</v>
      </c>
      <c r="E292" s="6">
        <v>1</v>
      </c>
      <c r="F292" s="6">
        <v>13</v>
      </c>
      <c r="G292" s="9" t="b">
        <v>0</v>
      </c>
      <c r="H292" s="6">
        <v>4</v>
      </c>
      <c r="I292" s="6">
        <v>1</v>
      </c>
      <c r="J292" s="6">
        <v>0.22</v>
      </c>
      <c r="K292">
        <v>0.19700000000000001</v>
      </c>
      <c r="L292">
        <v>0.41</v>
      </c>
      <c r="M292">
        <v>0.44779999999999998</v>
      </c>
      <c r="N292">
        <v>2</v>
      </c>
      <c r="O292">
        <v>81</v>
      </c>
      <c r="P292">
        <v>83</v>
      </c>
      <c r="Q292" t="s">
        <v>122</v>
      </c>
      <c r="R292" t="s">
        <v>124</v>
      </c>
      <c r="S292" s="33" t="str">
        <f t="shared" si="12"/>
        <v>Normal</v>
      </c>
      <c r="T292" s="33" t="str">
        <f t="shared" si="13"/>
        <v>Medium</v>
      </c>
      <c r="U292" s="33" t="str">
        <f t="shared" si="14"/>
        <v>Afternoon</v>
      </c>
      <c r="V292" s="33"/>
      <c r="W292" s="33"/>
    </row>
    <row r="293" spans="1:23" ht="17.25" thickBot="1">
      <c r="A293" s="6">
        <v>292</v>
      </c>
      <c r="B293" s="7">
        <v>40556</v>
      </c>
      <c r="C293" s="6">
        <v>1</v>
      </c>
      <c r="D293" s="6">
        <v>0</v>
      </c>
      <c r="E293" s="6">
        <v>1</v>
      </c>
      <c r="F293" s="6">
        <v>14</v>
      </c>
      <c r="G293" s="9" t="b">
        <v>0</v>
      </c>
      <c r="H293" s="6">
        <v>4</v>
      </c>
      <c r="I293" s="6">
        <v>1</v>
      </c>
      <c r="J293" s="6">
        <v>0.22</v>
      </c>
      <c r="K293">
        <v>0.19700000000000001</v>
      </c>
      <c r="L293">
        <v>0.41</v>
      </c>
      <c r="M293">
        <v>0.3881</v>
      </c>
      <c r="N293">
        <v>3</v>
      </c>
      <c r="O293">
        <v>39</v>
      </c>
      <c r="P293">
        <v>42</v>
      </c>
      <c r="Q293" t="s">
        <v>122</v>
      </c>
      <c r="R293" t="s">
        <v>124</v>
      </c>
      <c r="S293" s="33" t="str">
        <f t="shared" si="12"/>
        <v>Normal</v>
      </c>
      <c r="T293" s="33" t="str">
        <f t="shared" si="13"/>
        <v>Low</v>
      </c>
      <c r="U293" s="33" t="str">
        <f t="shared" si="14"/>
        <v>Afternoon</v>
      </c>
      <c r="V293" s="33"/>
      <c r="W293" s="33"/>
    </row>
    <row r="294" spans="1:23" ht="17.25" thickBot="1">
      <c r="A294" s="6">
        <v>293</v>
      </c>
      <c r="B294" s="7">
        <v>40556</v>
      </c>
      <c r="C294" s="6">
        <v>1</v>
      </c>
      <c r="D294" s="6">
        <v>0</v>
      </c>
      <c r="E294" s="6">
        <v>1</v>
      </c>
      <c r="F294" s="6">
        <v>15</v>
      </c>
      <c r="G294" s="9" t="b">
        <v>0</v>
      </c>
      <c r="H294" s="6">
        <v>4</v>
      </c>
      <c r="I294" s="6">
        <v>1</v>
      </c>
      <c r="J294" s="6">
        <v>0.24</v>
      </c>
      <c r="K294">
        <v>0.21210000000000001</v>
      </c>
      <c r="L294">
        <v>0.38</v>
      </c>
      <c r="M294">
        <v>0.29849999999999999</v>
      </c>
      <c r="N294">
        <v>5</v>
      </c>
      <c r="O294">
        <v>55</v>
      </c>
      <c r="P294">
        <v>60</v>
      </c>
      <c r="Q294" t="s">
        <v>122</v>
      </c>
      <c r="R294" t="s">
        <v>124</v>
      </c>
      <c r="S294" s="33" t="str">
        <f t="shared" si="12"/>
        <v>Normal</v>
      </c>
      <c r="T294" s="33" t="str">
        <f t="shared" si="13"/>
        <v>Medium</v>
      </c>
      <c r="U294" s="33" t="str">
        <f t="shared" si="14"/>
        <v>Afternoon</v>
      </c>
      <c r="V294" s="33"/>
      <c r="W294" s="33"/>
    </row>
    <row r="295" spans="1:23" ht="17.25" thickBot="1">
      <c r="A295" s="6">
        <v>294</v>
      </c>
      <c r="B295" s="7">
        <v>40556</v>
      </c>
      <c r="C295" s="6">
        <v>1</v>
      </c>
      <c r="D295" s="6">
        <v>0</v>
      </c>
      <c r="E295" s="6">
        <v>1</v>
      </c>
      <c r="F295" s="6">
        <v>16</v>
      </c>
      <c r="G295" s="9" t="b">
        <v>0</v>
      </c>
      <c r="H295" s="6">
        <v>4</v>
      </c>
      <c r="I295" s="6">
        <v>1</v>
      </c>
      <c r="J295" s="6">
        <v>0.24</v>
      </c>
      <c r="K295">
        <v>0.21210000000000001</v>
      </c>
      <c r="L295">
        <v>0.38</v>
      </c>
      <c r="M295">
        <v>0.35820000000000002</v>
      </c>
      <c r="N295">
        <v>2</v>
      </c>
      <c r="O295">
        <v>76</v>
      </c>
      <c r="P295">
        <v>78</v>
      </c>
      <c r="Q295" t="s">
        <v>122</v>
      </c>
      <c r="R295" t="s">
        <v>124</v>
      </c>
      <c r="S295" s="33" t="str">
        <f t="shared" si="12"/>
        <v>Normal</v>
      </c>
      <c r="T295" s="33" t="str">
        <f t="shared" si="13"/>
        <v>Medium</v>
      </c>
      <c r="U295" s="33" t="str">
        <f t="shared" si="14"/>
        <v>Afternoon</v>
      </c>
      <c r="V295" s="33"/>
      <c r="W295" s="33"/>
    </row>
    <row r="296" spans="1:23" ht="17.25" thickBot="1">
      <c r="A296" s="6">
        <v>295</v>
      </c>
      <c r="B296" s="7">
        <v>40556</v>
      </c>
      <c r="C296" s="6">
        <v>1</v>
      </c>
      <c r="D296" s="6">
        <v>0</v>
      </c>
      <c r="E296" s="6">
        <v>1</v>
      </c>
      <c r="F296" s="6">
        <v>17</v>
      </c>
      <c r="G296" s="9" t="b">
        <v>0</v>
      </c>
      <c r="H296" s="6">
        <v>4</v>
      </c>
      <c r="I296" s="6">
        <v>1</v>
      </c>
      <c r="J296" s="6">
        <v>0.2</v>
      </c>
      <c r="K296">
        <v>0.18179999999999999</v>
      </c>
      <c r="L296">
        <v>0.4</v>
      </c>
      <c r="M296">
        <v>0.28360000000000002</v>
      </c>
      <c r="N296">
        <v>4</v>
      </c>
      <c r="O296">
        <v>158</v>
      </c>
      <c r="P296">
        <v>162</v>
      </c>
      <c r="Q296" t="s">
        <v>122</v>
      </c>
      <c r="R296" t="s">
        <v>124</v>
      </c>
      <c r="S296" s="33" t="str">
        <f t="shared" si="12"/>
        <v>Rush Hour</v>
      </c>
      <c r="T296" s="33" t="str">
        <f t="shared" si="13"/>
        <v>High</v>
      </c>
      <c r="U296" s="33" t="str">
        <f t="shared" si="14"/>
        <v>Afternoon</v>
      </c>
      <c r="V296" s="33"/>
      <c r="W296" s="33"/>
    </row>
    <row r="297" spans="1:23" ht="17.25" thickBot="1">
      <c r="A297" s="6">
        <v>296</v>
      </c>
      <c r="B297" s="7">
        <v>40556</v>
      </c>
      <c r="C297" s="6">
        <v>1</v>
      </c>
      <c r="D297" s="6">
        <v>0</v>
      </c>
      <c r="E297" s="6">
        <v>1</v>
      </c>
      <c r="F297" s="6">
        <v>18</v>
      </c>
      <c r="G297" s="9" t="b">
        <v>0</v>
      </c>
      <c r="H297" s="6">
        <v>4</v>
      </c>
      <c r="I297" s="6">
        <v>1</v>
      </c>
      <c r="J297" s="6">
        <v>0.2</v>
      </c>
      <c r="K297">
        <v>0.18179999999999999</v>
      </c>
      <c r="L297">
        <v>0.4</v>
      </c>
      <c r="M297">
        <v>0.32840000000000003</v>
      </c>
      <c r="N297">
        <v>3</v>
      </c>
      <c r="O297">
        <v>141</v>
      </c>
      <c r="P297">
        <v>144</v>
      </c>
      <c r="Q297" t="s">
        <v>122</v>
      </c>
      <c r="R297" t="s">
        <v>124</v>
      </c>
      <c r="S297" s="33" t="str">
        <f t="shared" si="12"/>
        <v>Rush Hour</v>
      </c>
      <c r="T297" s="33" t="str">
        <f t="shared" si="13"/>
        <v>Medium</v>
      </c>
      <c r="U297" s="33" t="str">
        <f t="shared" si="14"/>
        <v>Evening</v>
      </c>
      <c r="V297" s="33"/>
      <c r="W297" s="33"/>
    </row>
    <row r="298" spans="1:23" ht="17.25" thickBot="1">
      <c r="A298" s="6">
        <v>297</v>
      </c>
      <c r="B298" s="7">
        <v>40556</v>
      </c>
      <c r="C298" s="6">
        <v>1</v>
      </c>
      <c r="D298" s="6">
        <v>0</v>
      </c>
      <c r="E298" s="6">
        <v>1</v>
      </c>
      <c r="F298" s="6">
        <v>19</v>
      </c>
      <c r="G298" s="9" t="b">
        <v>0</v>
      </c>
      <c r="H298" s="6">
        <v>4</v>
      </c>
      <c r="I298" s="6">
        <v>1</v>
      </c>
      <c r="J298" s="6">
        <v>0.16</v>
      </c>
      <c r="K298">
        <v>0.1515</v>
      </c>
      <c r="L298">
        <v>0.47</v>
      </c>
      <c r="M298">
        <v>0.25369999999999998</v>
      </c>
      <c r="N298">
        <v>1</v>
      </c>
      <c r="O298">
        <v>98</v>
      </c>
      <c r="P298">
        <v>99</v>
      </c>
      <c r="Q298" t="s">
        <v>122</v>
      </c>
      <c r="R298" t="s">
        <v>124</v>
      </c>
      <c r="S298" s="33" t="str">
        <f t="shared" si="12"/>
        <v>Rush Hour</v>
      </c>
      <c r="T298" s="33" t="str">
        <f t="shared" si="13"/>
        <v>Medium</v>
      </c>
      <c r="U298" s="33" t="str">
        <f t="shared" si="14"/>
        <v>Evening</v>
      </c>
      <c r="V298" s="33"/>
      <c r="W298" s="33"/>
    </row>
    <row r="299" spans="1:23" ht="17.25" thickBot="1">
      <c r="A299" s="6">
        <v>298</v>
      </c>
      <c r="B299" s="7">
        <v>40556</v>
      </c>
      <c r="C299" s="6">
        <v>1</v>
      </c>
      <c r="D299" s="6">
        <v>0</v>
      </c>
      <c r="E299" s="6">
        <v>1</v>
      </c>
      <c r="F299" s="6">
        <v>20</v>
      </c>
      <c r="G299" s="9" t="b">
        <v>0</v>
      </c>
      <c r="H299" s="6">
        <v>4</v>
      </c>
      <c r="I299" s="6">
        <v>1</v>
      </c>
      <c r="J299" s="6">
        <v>0.16</v>
      </c>
      <c r="K299">
        <v>0.1515</v>
      </c>
      <c r="L299">
        <v>0.47</v>
      </c>
      <c r="M299">
        <v>0.22389999999999999</v>
      </c>
      <c r="N299">
        <v>0</v>
      </c>
      <c r="O299">
        <v>64</v>
      </c>
      <c r="P299">
        <v>64</v>
      </c>
      <c r="Q299" t="s">
        <v>122</v>
      </c>
      <c r="R299" t="s">
        <v>124</v>
      </c>
      <c r="S299" s="33" t="str">
        <f t="shared" si="12"/>
        <v>Normal</v>
      </c>
      <c r="T299" s="33" t="str">
        <f t="shared" si="13"/>
        <v>Medium</v>
      </c>
      <c r="U299" s="33" t="str">
        <f t="shared" si="14"/>
        <v>Evening</v>
      </c>
      <c r="V299" s="33"/>
      <c r="W299" s="33"/>
    </row>
    <row r="300" spans="1:23" ht="17.25" thickBot="1">
      <c r="A300" s="6">
        <v>299</v>
      </c>
      <c r="B300" s="7">
        <v>40556</v>
      </c>
      <c r="C300" s="6">
        <v>1</v>
      </c>
      <c r="D300" s="6">
        <v>0</v>
      </c>
      <c r="E300" s="6">
        <v>1</v>
      </c>
      <c r="F300" s="6">
        <v>21</v>
      </c>
      <c r="G300" s="9" t="b">
        <v>0</v>
      </c>
      <c r="H300" s="6">
        <v>4</v>
      </c>
      <c r="I300" s="6">
        <v>1</v>
      </c>
      <c r="J300" s="6">
        <v>0.14000000000000001</v>
      </c>
      <c r="K300">
        <v>0.1212</v>
      </c>
      <c r="L300">
        <v>0.46</v>
      </c>
      <c r="M300">
        <v>0.29849999999999999</v>
      </c>
      <c r="N300">
        <v>0</v>
      </c>
      <c r="O300">
        <v>40</v>
      </c>
      <c r="P300">
        <v>40</v>
      </c>
      <c r="Q300" t="s">
        <v>122</v>
      </c>
      <c r="R300" t="s">
        <v>124</v>
      </c>
      <c r="S300" s="33" t="str">
        <f t="shared" si="12"/>
        <v>Normal</v>
      </c>
      <c r="T300" s="33" t="str">
        <f t="shared" si="13"/>
        <v>Low</v>
      </c>
      <c r="U300" s="33" t="str">
        <f t="shared" si="14"/>
        <v>Evening</v>
      </c>
      <c r="V300" s="33"/>
      <c r="W300" s="33"/>
    </row>
    <row r="301" spans="1:23" ht="17.25" thickBot="1">
      <c r="A301" s="6">
        <v>300</v>
      </c>
      <c r="B301" s="7">
        <v>40556</v>
      </c>
      <c r="C301" s="6">
        <v>1</v>
      </c>
      <c r="D301" s="6">
        <v>0</v>
      </c>
      <c r="E301" s="6">
        <v>1</v>
      </c>
      <c r="F301" s="6">
        <v>22</v>
      </c>
      <c r="G301" s="9" t="b">
        <v>0</v>
      </c>
      <c r="H301" s="6">
        <v>4</v>
      </c>
      <c r="I301" s="6">
        <v>1</v>
      </c>
      <c r="J301" s="6">
        <v>0.14000000000000001</v>
      </c>
      <c r="K301">
        <v>0.1212</v>
      </c>
      <c r="L301">
        <v>0.46</v>
      </c>
      <c r="M301">
        <v>0.32840000000000003</v>
      </c>
      <c r="N301">
        <v>0</v>
      </c>
      <c r="O301">
        <v>30</v>
      </c>
      <c r="P301">
        <v>30</v>
      </c>
      <c r="Q301" t="s">
        <v>122</v>
      </c>
      <c r="R301" t="s">
        <v>124</v>
      </c>
      <c r="S301" s="33" t="str">
        <f t="shared" si="12"/>
        <v>Normal</v>
      </c>
      <c r="T301" s="33" t="str">
        <f t="shared" si="13"/>
        <v>Low</v>
      </c>
      <c r="U301" s="33" t="str">
        <f t="shared" si="14"/>
        <v>Evening</v>
      </c>
      <c r="V301" s="33"/>
      <c r="W301" s="33"/>
    </row>
    <row r="302" spans="1:23" ht="17.25" thickBot="1">
      <c r="A302" s="6">
        <v>301</v>
      </c>
      <c r="B302" s="7">
        <v>40556</v>
      </c>
      <c r="C302" s="6">
        <v>1</v>
      </c>
      <c r="D302" s="6">
        <v>0</v>
      </c>
      <c r="E302" s="6">
        <v>1</v>
      </c>
      <c r="F302" s="6">
        <v>23</v>
      </c>
      <c r="G302" s="9" t="b">
        <v>0</v>
      </c>
      <c r="H302" s="6">
        <v>4</v>
      </c>
      <c r="I302" s="6">
        <v>1</v>
      </c>
      <c r="J302" s="6">
        <v>0.12</v>
      </c>
      <c r="K302">
        <v>0.13639999999999999</v>
      </c>
      <c r="L302">
        <v>0.5</v>
      </c>
      <c r="M302">
        <v>0.19400000000000001</v>
      </c>
      <c r="N302">
        <v>1</v>
      </c>
      <c r="O302">
        <v>14</v>
      </c>
      <c r="P302">
        <v>15</v>
      </c>
      <c r="Q302" t="s">
        <v>122</v>
      </c>
      <c r="R302" t="s">
        <v>124</v>
      </c>
      <c r="S302" s="33" t="str">
        <f t="shared" si="12"/>
        <v>Normal</v>
      </c>
      <c r="T302" s="33" t="str">
        <f t="shared" si="13"/>
        <v>Low</v>
      </c>
      <c r="U302" s="33" t="str">
        <f t="shared" si="14"/>
        <v>Evening</v>
      </c>
      <c r="V302" s="33"/>
      <c r="W302" s="33"/>
    </row>
    <row r="303" spans="1:23" ht="17.25" thickBot="1">
      <c r="A303" s="6">
        <v>302</v>
      </c>
      <c r="B303" s="7">
        <v>40557</v>
      </c>
      <c r="C303" s="6">
        <v>1</v>
      </c>
      <c r="D303" s="6">
        <v>0</v>
      </c>
      <c r="E303" s="6">
        <v>1</v>
      </c>
      <c r="F303" s="6">
        <v>0</v>
      </c>
      <c r="G303" s="9" t="b">
        <v>0</v>
      </c>
      <c r="H303" s="6">
        <v>5</v>
      </c>
      <c r="I303" s="6">
        <v>1</v>
      </c>
      <c r="J303" s="6">
        <v>0.12</v>
      </c>
      <c r="K303">
        <v>0.13639999999999999</v>
      </c>
      <c r="L303">
        <v>0.5</v>
      </c>
      <c r="M303">
        <v>0.19400000000000001</v>
      </c>
      <c r="N303">
        <v>0</v>
      </c>
      <c r="O303">
        <v>14</v>
      </c>
      <c r="P303">
        <v>14</v>
      </c>
      <c r="Q303" t="s">
        <v>30</v>
      </c>
      <c r="R303" t="s">
        <v>124</v>
      </c>
      <c r="S303" s="33" t="str">
        <f t="shared" si="12"/>
        <v>Normal</v>
      </c>
      <c r="T303" s="33" t="str">
        <f t="shared" si="13"/>
        <v>Low</v>
      </c>
      <c r="U303" s="33" t="str">
        <f t="shared" si="14"/>
        <v>Night</v>
      </c>
      <c r="V303" s="33"/>
      <c r="W303" s="33"/>
    </row>
    <row r="304" spans="1:23" ht="17.25" thickBot="1">
      <c r="A304" s="6">
        <v>303</v>
      </c>
      <c r="B304" s="7">
        <v>40557</v>
      </c>
      <c r="C304" s="6">
        <v>1</v>
      </c>
      <c r="D304" s="6">
        <v>0</v>
      </c>
      <c r="E304" s="6">
        <v>1</v>
      </c>
      <c r="F304" s="6">
        <v>1</v>
      </c>
      <c r="G304" s="9" t="b">
        <v>0</v>
      </c>
      <c r="H304" s="6">
        <v>5</v>
      </c>
      <c r="I304" s="6">
        <v>1</v>
      </c>
      <c r="J304" s="6">
        <v>0.1</v>
      </c>
      <c r="K304">
        <v>0.1212</v>
      </c>
      <c r="L304">
        <v>0.54</v>
      </c>
      <c r="M304">
        <v>0.16420000000000001</v>
      </c>
      <c r="N304">
        <v>0</v>
      </c>
      <c r="O304">
        <v>5</v>
      </c>
      <c r="P304">
        <v>5</v>
      </c>
      <c r="Q304" t="s">
        <v>30</v>
      </c>
      <c r="R304" t="s">
        <v>124</v>
      </c>
      <c r="S304" s="33" t="str">
        <f t="shared" si="12"/>
        <v>Normal</v>
      </c>
      <c r="T304" s="33" t="str">
        <f t="shared" si="13"/>
        <v>Low</v>
      </c>
      <c r="U304" s="33" t="str">
        <f t="shared" si="14"/>
        <v>Night</v>
      </c>
      <c r="V304" s="33"/>
      <c r="W304" s="33"/>
    </row>
    <row r="305" spans="1:23" ht="17.25" thickBot="1">
      <c r="A305" s="6">
        <v>304</v>
      </c>
      <c r="B305" s="7">
        <v>40557</v>
      </c>
      <c r="C305" s="6">
        <v>1</v>
      </c>
      <c r="D305" s="6">
        <v>0</v>
      </c>
      <c r="E305" s="6">
        <v>1</v>
      </c>
      <c r="F305" s="6">
        <v>2</v>
      </c>
      <c r="G305" s="9" t="b">
        <v>0</v>
      </c>
      <c r="H305" s="6">
        <v>5</v>
      </c>
      <c r="I305" s="6">
        <v>1</v>
      </c>
      <c r="J305" s="6">
        <v>0.1</v>
      </c>
      <c r="K305">
        <v>0.1212</v>
      </c>
      <c r="L305">
        <v>0.54</v>
      </c>
      <c r="M305">
        <v>0.1343</v>
      </c>
      <c r="N305">
        <v>0</v>
      </c>
      <c r="O305">
        <v>1</v>
      </c>
      <c r="P305">
        <v>1</v>
      </c>
      <c r="Q305" t="s">
        <v>30</v>
      </c>
      <c r="R305" t="s">
        <v>124</v>
      </c>
      <c r="S305" s="33" t="str">
        <f t="shared" si="12"/>
        <v>Normal</v>
      </c>
      <c r="T305" s="33" t="str">
        <f t="shared" si="13"/>
        <v>Low</v>
      </c>
      <c r="U305" s="33" t="str">
        <f t="shared" si="14"/>
        <v>Night</v>
      </c>
      <c r="V305" s="33"/>
      <c r="W305" s="33"/>
    </row>
    <row r="306" spans="1:23" ht="17.25" thickBot="1">
      <c r="A306" s="6">
        <v>305</v>
      </c>
      <c r="B306" s="7">
        <v>40557</v>
      </c>
      <c r="C306" s="6">
        <v>1</v>
      </c>
      <c r="D306" s="6">
        <v>0</v>
      </c>
      <c r="E306" s="6">
        <v>1</v>
      </c>
      <c r="F306" s="6">
        <v>3</v>
      </c>
      <c r="G306" s="9" t="b">
        <v>0</v>
      </c>
      <c r="H306" s="6">
        <v>5</v>
      </c>
      <c r="I306" s="6">
        <v>1</v>
      </c>
      <c r="J306" s="6">
        <v>0.1</v>
      </c>
      <c r="K306">
        <v>0.13639999999999999</v>
      </c>
      <c r="L306">
        <v>0.54</v>
      </c>
      <c r="M306">
        <v>0.1045</v>
      </c>
      <c r="N306">
        <v>0</v>
      </c>
      <c r="O306">
        <v>1</v>
      </c>
      <c r="P306">
        <v>1</v>
      </c>
      <c r="Q306" t="s">
        <v>30</v>
      </c>
      <c r="R306" t="s">
        <v>124</v>
      </c>
      <c r="S306" s="33" t="str">
        <f t="shared" si="12"/>
        <v>Normal</v>
      </c>
      <c r="T306" s="33" t="str">
        <f t="shared" si="13"/>
        <v>Low</v>
      </c>
      <c r="U306" s="33" t="str">
        <f t="shared" si="14"/>
        <v>Night</v>
      </c>
      <c r="V306" s="33"/>
      <c r="W306" s="33"/>
    </row>
    <row r="307" spans="1:23" ht="17.25" thickBot="1">
      <c r="A307" s="6">
        <v>306</v>
      </c>
      <c r="B307" s="7">
        <v>40557</v>
      </c>
      <c r="C307" s="6">
        <v>1</v>
      </c>
      <c r="D307" s="6">
        <v>0</v>
      </c>
      <c r="E307" s="6">
        <v>1</v>
      </c>
      <c r="F307" s="6">
        <v>5</v>
      </c>
      <c r="G307" s="9" t="b">
        <v>0</v>
      </c>
      <c r="H307" s="6">
        <v>5</v>
      </c>
      <c r="I307" s="6">
        <v>1</v>
      </c>
      <c r="J307" s="6">
        <v>0.1</v>
      </c>
      <c r="K307">
        <v>0.13639999999999999</v>
      </c>
      <c r="L307">
        <v>0.54</v>
      </c>
      <c r="M307">
        <v>8.9599999999999999E-2</v>
      </c>
      <c r="N307">
        <v>0</v>
      </c>
      <c r="O307">
        <v>8</v>
      </c>
      <c r="P307">
        <v>8</v>
      </c>
      <c r="Q307" t="s">
        <v>30</v>
      </c>
      <c r="R307" t="s">
        <v>124</v>
      </c>
      <c r="S307" s="33" t="str">
        <f t="shared" si="12"/>
        <v>Normal</v>
      </c>
      <c r="T307" s="33" t="str">
        <f t="shared" si="13"/>
        <v>Low</v>
      </c>
      <c r="U307" s="33" t="str">
        <f t="shared" si="14"/>
        <v>Night</v>
      </c>
      <c r="V307" s="33"/>
      <c r="W307" s="33"/>
    </row>
    <row r="308" spans="1:23" ht="17.25" thickBot="1">
      <c r="A308" s="6">
        <v>307</v>
      </c>
      <c r="B308" s="7">
        <v>40557</v>
      </c>
      <c r="C308" s="6">
        <v>1</v>
      </c>
      <c r="D308" s="6">
        <v>0</v>
      </c>
      <c r="E308" s="6">
        <v>1</v>
      </c>
      <c r="F308" s="6">
        <v>6</v>
      </c>
      <c r="G308" s="9" t="b">
        <v>0</v>
      </c>
      <c r="H308" s="6">
        <v>5</v>
      </c>
      <c r="I308" s="6">
        <v>1</v>
      </c>
      <c r="J308" s="6">
        <v>0.1</v>
      </c>
      <c r="K308">
        <v>0.18179999999999999</v>
      </c>
      <c r="L308">
        <v>0.54</v>
      </c>
      <c r="M308">
        <v>0</v>
      </c>
      <c r="N308">
        <v>0</v>
      </c>
      <c r="O308">
        <v>17</v>
      </c>
      <c r="P308">
        <v>17</v>
      </c>
      <c r="Q308" t="s">
        <v>30</v>
      </c>
      <c r="R308" t="s">
        <v>124</v>
      </c>
      <c r="S308" s="33" t="str">
        <f t="shared" si="12"/>
        <v>Normal</v>
      </c>
      <c r="T308" s="33" t="str">
        <f t="shared" si="13"/>
        <v>Low</v>
      </c>
      <c r="U308" s="33" t="str">
        <f t="shared" si="14"/>
        <v>Morning</v>
      </c>
      <c r="V308" s="33"/>
      <c r="W308" s="33"/>
    </row>
    <row r="309" spans="1:23" ht="17.25" thickBot="1">
      <c r="A309" s="6">
        <v>308</v>
      </c>
      <c r="B309" s="7">
        <v>40557</v>
      </c>
      <c r="C309" s="6">
        <v>1</v>
      </c>
      <c r="D309" s="6">
        <v>0</v>
      </c>
      <c r="E309" s="6">
        <v>1</v>
      </c>
      <c r="F309" s="6">
        <v>7</v>
      </c>
      <c r="G309" s="9" t="b">
        <v>0</v>
      </c>
      <c r="H309" s="6">
        <v>5</v>
      </c>
      <c r="I309" s="6">
        <v>1</v>
      </c>
      <c r="J309" s="6">
        <v>0.1</v>
      </c>
      <c r="K309">
        <v>0.1212</v>
      </c>
      <c r="L309">
        <v>0.74</v>
      </c>
      <c r="M309">
        <v>0.16420000000000001</v>
      </c>
      <c r="N309">
        <v>0</v>
      </c>
      <c r="O309">
        <v>70</v>
      </c>
      <c r="P309">
        <v>70</v>
      </c>
      <c r="Q309" t="s">
        <v>30</v>
      </c>
      <c r="R309" t="s">
        <v>124</v>
      </c>
      <c r="S309" s="33" t="str">
        <f t="shared" si="12"/>
        <v>Rush Hour</v>
      </c>
      <c r="T309" s="33" t="str">
        <f t="shared" si="13"/>
        <v>Medium</v>
      </c>
      <c r="U309" s="33" t="str">
        <f t="shared" si="14"/>
        <v>Morning</v>
      </c>
      <c r="V309" s="33"/>
      <c r="W309" s="33"/>
    </row>
    <row r="310" spans="1:23" ht="17.25" thickBot="1">
      <c r="A310" s="6">
        <v>309</v>
      </c>
      <c r="B310" s="7">
        <v>40557</v>
      </c>
      <c r="C310" s="6">
        <v>1</v>
      </c>
      <c r="D310" s="6">
        <v>0</v>
      </c>
      <c r="E310" s="6">
        <v>1</v>
      </c>
      <c r="F310" s="6">
        <v>8</v>
      </c>
      <c r="G310" s="9" t="b">
        <v>0</v>
      </c>
      <c r="H310" s="6">
        <v>5</v>
      </c>
      <c r="I310" s="6">
        <v>1</v>
      </c>
      <c r="J310" s="6">
        <v>0.12</v>
      </c>
      <c r="K310">
        <v>0.16669999999999999</v>
      </c>
      <c r="L310">
        <v>0.68</v>
      </c>
      <c r="M310">
        <v>0</v>
      </c>
      <c r="N310">
        <v>2</v>
      </c>
      <c r="O310">
        <v>156</v>
      </c>
      <c r="P310">
        <v>158</v>
      </c>
      <c r="Q310" t="s">
        <v>30</v>
      </c>
      <c r="R310" t="s">
        <v>124</v>
      </c>
      <c r="S310" s="33" t="str">
        <f t="shared" si="12"/>
        <v>Rush Hour</v>
      </c>
      <c r="T310" s="33" t="str">
        <f t="shared" si="13"/>
        <v>High</v>
      </c>
      <c r="U310" s="33" t="str">
        <f t="shared" si="14"/>
        <v>Morning</v>
      </c>
      <c r="V310" s="33"/>
      <c r="W310" s="33"/>
    </row>
    <row r="311" spans="1:23" ht="17.25" thickBot="1">
      <c r="A311" s="6">
        <v>310</v>
      </c>
      <c r="B311" s="7">
        <v>40557</v>
      </c>
      <c r="C311" s="6">
        <v>1</v>
      </c>
      <c r="D311" s="6">
        <v>0</v>
      </c>
      <c r="E311" s="6">
        <v>1</v>
      </c>
      <c r="F311" s="6">
        <v>9</v>
      </c>
      <c r="G311" s="9" t="b">
        <v>0</v>
      </c>
      <c r="H311" s="6">
        <v>5</v>
      </c>
      <c r="I311" s="6">
        <v>1</v>
      </c>
      <c r="J311" s="6">
        <v>0.14000000000000001</v>
      </c>
      <c r="K311">
        <v>0.1515</v>
      </c>
      <c r="L311">
        <v>0.69</v>
      </c>
      <c r="M311">
        <v>0.1343</v>
      </c>
      <c r="N311">
        <v>0</v>
      </c>
      <c r="O311">
        <v>117</v>
      </c>
      <c r="P311">
        <v>117</v>
      </c>
      <c r="Q311" t="s">
        <v>30</v>
      </c>
      <c r="R311" t="s">
        <v>124</v>
      </c>
      <c r="S311" s="33" t="str">
        <f t="shared" si="12"/>
        <v>Rush Hour</v>
      </c>
      <c r="T311" s="33" t="str">
        <f t="shared" si="13"/>
        <v>Medium</v>
      </c>
      <c r="U311" s="33" t="str">
        <f t="shared" si="14"/>
        <v>Morning</v>
      </c>
      <c r="V311" s="33"/>
      <c r="W311" s="33"/>
    </row>
    <row r="312" spans="1:23" ht="17.25" thickBot="1">
      <c r="A312" s="6">
        <v>311</v>
      </c>
      <c r="B312" s="7">
        <v>40557</v>
      </c>
      <c r="C312" s="6">
        <v>1</v>
      </c>
      <c r="D312" s="6">
        <v>0</v>
      </c>
      <c r="E312" s="6">
        <v>1</v>
      </c>
      <c r="F312" s="6">
        <v>10</v>
      </c>
      <c r="G312" s="9" t="b">
        <v>0</v>
      </c>
      <c r="H312" s="6">
        <v>5</v>
      </c>
      <c r="I312" s="6">
        <v>1</v>
      </c>
      <c r="J312" s="6">
        <v>0.18</v>
      </c>
      <c r="K312">
        <v>0.18179999999999999</v>
      </c>
      <c r="L312">
        <v>0.55000000000000004</v>
      </c>
      <c r="M312">
        <v>0.19400000000000001</v>
      </c>
      <c r="N312">
        <v>4</v>
      </c>
      <c r="O312">
        <v>40</v>
      </c>
      <c r="P312">
        <v>44</v>
      </c>
      <c r="Q312" t="s">
        <v>30</v>
      </c>
      <c r="R312" t="s">
        <v>124</v>
      </c>
      <c r="S312" s="33" t="str">
        <f t="shared" si="12"/>
        <v>Normal</v>
      </c>
      <c r="T312" s="33" t="str">
        <f t="shared" si="13"/>
        <v>Low</v>
      </c>
      <c r="U312" s="33" t="str">
        <f t="shared" si="14"/>
        <v>Morning</v>
      </c>
      <c r="V312" s="33"/>
      <c r="W312" s="33"/>
    </row>
    <row r="313" spans="1:23" ht="17.25" thickBot="1">
      <c r="A313" s="6">
        <v>312</v>
      </c>
      <c r="B313" s="7">
        <v>40557</v>
      </c>
      <c r="C313" s="6">
        <v>1</v>
      </c>
      <c r="D313" s="6">
        <v>0</v>
      </c>
      <c r="E313" s="6">
        <v>1</v>
      </c>
      <c r="F313" s="6">
        <v>11</v>
      </c>
      <c r="G313" s="9" t="b">
        <v>0</v>
      </c>
      <c r="H313" s="6">
        <v>5</v>
      </c>
      <c r="I313" s="6">
        <v>1</v>
      </c>
      <c r="J313" s="6">
        <v>0.18</v>
      </c>
      <c r="K313">
        <v>0.16669999999999999</v>
      </c>
      <c r="L313">
        <v>0.51</v>
      </c>
      <c r="M313">
        <v>0.28360000000000002</v>
      </c>
      <c r="N313">
        <v>6</v>
      </c>
      <c r="O313">
        <v>47</v>
      </c>
      <c r="P313">
        <v>53</v>
      </c>
      <c r="Q313" t="s">
        <v>30</v>
      </c>
      <c r="R313" t="s">
        <v>124</v>
      </c>
      <c r="S313" s="33" t="str">
        <f t="shared" si="12"/>
        <v>Normal</v>
      </c>
      <c r="T313" s="33" t="str">
        <f t="shared" si="13"/>
        <v>Medium</v>
      </c>
      <c r="U313" s="33" t="str">
        <f t="shared" si="14"/>
        <v>Morning</v>
      </c>
      <c r="V313" s="33"/>
      <c r="W313" s="33"/>
    </row>
    <row r="314" spans="1:23" ht="17.25" thickBot="1">
      <c r="A314" s="6">
        <v>313</v>
      </c>
      <c r="B314" s="7">
        <v>40557</v>
      </c>
      <c r="C314" s="6">
        <v>1</v>
      </c>
      <c r="D314" s="6">
        <v>0</v>
      </c>
      <c r="E314" s="6">
        <v>1</v>
      </c>
      <c r="F314" s="6">
        <v>12</v>
      </c>
      <c r="G314" s="9" t="b">
        <v>0</v>
      </c>
      <c r="H314" s="6">
        <v>5</v>
      </c>
      <c r="I314" s="6">
        <v>1</v>
      </c>
      <c r="J314" s="6">
        <v>0.2</v>
      </c>
      <c r="K314">
        <v>0.19700000000000001</v>
      </c>
      <c r="L314">
        <v>0.44</v>
      </c>
      <c r="M314">
        <v>0.25369999999999998</v>
      </c>
      <c r="N314">
        <v>2</v>
      </c>
      <c r="O314">
        <v>59</v>
      </c>
      <c r="P314">
        <v>61</v>
      </c>
      <c r="Q314" t="s">
        <v>30</v>
      </c>
      <c r="R314" t="s">
        <v>124</v>
      </c>
      <c r="S314" s="33" t="str">
        <f t="shared" si="12"/>
        <v>Normal</v>
      </c>
      <c r="T314" s="33" t="str">
        <f t="shared" si="13"/>
        <v>Medium</v>
      </c>
      <c r="U314" s="33" t="str">
        <f t="shared" si="14"/>
        <v>Afternoon</v>
      </c>
      <c r="V314" s="33"/>
      <c r="W314" s="33"/>
    </row>
    <row r="315" spans="1:23" ht="17.25" thickBot="1">
      <c r="A315" s="6">
        <v>314</v>
      </c>
      <c r="B315" s="7">
        <v>40557</v>
      </c>
      <c r="C315" s="6">
        <v>1</v>
      </c>
      <c r="D315" s="6">
        <v>0</v>
      </c>
      <c r="E315" s="6">
        <v>1</v>
      </c>
      <c r="F315" s="6">
        <v>13</v>
      </c>
      <c r="G315" s="9" t="b">
        <v>0</v>
      </c>
      <c r="H315" s="6">
        <v>5</v>
      </c>
      <c r="I315" s="6">
        <v>1</v>
      </c>
      <c r="J315" s="6">
        <v>0.22</v>
      </c>
      <c r="K315">
        <v>0.19700000000000001</v>
      </c>
      <c r="L315">
        <v>0.37</v>
      </c>
      <c r="M315">
        <v>0.3881</v>
      </c>
      <c r="N315">
        <v>4</v>
      </c>
      <c r="O315">
        <v>73</v>
      </c>
      <c r="P315">
        <v>77</v>
      </c>
      <c r="Q315" t="s">
        <v>30</v>
      </c>
      <c r="R315" t="s">
        <v>124</v>
      </c>
      <c r="S315" s="33" t="str">
        <f t="shared" si="12"/>
        <v>Normal</v>
      </c>
      <c r="T315" s="33" t="str">
        <f t="shared" si="13"/>
        <v>Medium</v>
      </c>
      <c r="U315" s="33" t="str">
        <f t="shared" si="14"/>
        <v>Afternoon</v>
      </c>
      <c r="V315" s="33"/>
      <c r="W315" s="33"/>
    </row>
    <row r="316" spans="1:23" ht="17.25" thickBot="1">
      <c r="A316" s="6">
        <v>315</v>
      </c>
      <c r="B316" s="7">
        <v>40557</v>
      </c>
      <c r="C316" s="6">
        <v>1</v>
      </c>
      <c r="D316" s="6">
        <v>0</v>
      </c>
      <c r="E316" s="6">
        <v>1</v>
      </c>
      <c r="F316" s="6">
        <v>14</v>
      </c>
      <c r="G316" s="9" t="b">
        <v>0</v>
      </c>
      <c r="H316" s="6">
        <v>5</v>
      </c>
      <c r="I316" s="6">
        <v>1</v>
      </c>
      <c r="J316" s="6">
        <v>0.22</v>
      </c>
      <c r="K316">
        <v>0.21210000000000001</v>
      </c>
      <c r="L316">
        <v>0.41</v>
      </c>
      <c r="M316">
        <v>0.28360000000000002</v>
      </c>
      <c r="N316">
        <v>5</v>
      </c>
      <c r="O316">
        <v>59</v>
      </c>
      <c r="P316">
        <v>64</v>
      </c>
      <c r="Q316" t="s">
        <v>30</v>
      </c>
      <c r="R316" t="s">
        <v>124</v>
      </c>
      <c r="S316" s="33" t="str">
        <f t="shared" si="12"/>
        <v>Normal</v>
      </c>
      <c r="T316" s="33" t="str">
        <f t="shared" si="13"/>
        <v>Medium</v>
      </c>
      <c r="U316" s="33" t="str">
        <f t="shared" si="14"/>
        <v>Afternoon</v>
      </c>
      <c r="V316" s="33"/>
      <c r="W316" s="33"/>
    </row>
    <row r="317" spans="1:23" ht="17.25" thickBot="1">
      <c r="A317" s="6">
        <v>316</v>
      </c>
      <c r="B317" s="7">
        <v>40557</v>
      </c>
      <c r="C317" s="6">
        <v>1</v>
      </c>
      <c r="D317" s="6">
        <v>0</v>
      </c>
      <c r="E317" s="6">
        <v>1</v>
      </c>
      <c r="F317" s="6">
        <v>15</v>
      </c>
      <c r="G317" s="9" t="b">
        <v>0</v>
      </c>
      <c r="H317" s="6">
        <v>5</v>
      </c>
      <c r="I317" s="6">
        <v>1</v>
      </c>
      <c r="J317" s="6">
        <v>0.24</v>
      </c>
      <c r="K317">
        <v>0.2424</v>
      </c>
      <c r="L317">
        <v>0.38</v>
      </c>
      <c r="M317">
        <v>0.16420000000000001</v>
      </c>
      <c r="N317">
        <v>9</v>
      </c>
      <c r="O317">
        <v>59</v>
      </c>
      <c r="P317">
        <v>68</v>
      </c>
      <c r="Q317" t="s">
        <v>30</v>
      </c>
      <c r="R317" t="s">
        <v>124</v>
      </c>
      <c r="S317" s="33" t="str">
        <f t="shared" si="12"/>
        <v>Normal</v>
      </c>
      <c r="T317" s="33" t="str">
        <f t="shared" si="13"/>
        <v>Medium</v>
      </c>
      <c r="U317" s="33" t="str">
        <f t="shared" si="14"/>
        <v>Afternoon</v>
      </c>
      <c r="V317" s="33"/>
      <c r="W317" s="33"/>
    </row>
    <row r="318" spans="1:23" ht="17.25" thickBot="1">
      <c r="A318" s="6">
        <v>317</v>
      </c>
      <c r="B318" s="7">
        <v>40557</v>
      </c>
      <c r="C318" s="6">
        <v>1</v>
      </c>
      <c r="D318" s="6">
        <v>0</v>
      </c>
      <c r="E318" s="6">
        <v>1</v>
      </c>
      <c r="F318" s="6">
        <v>16</v>
      </c>
      <c r="G318" s="9" t="b">
        <v>0</v>
      </c>
      <c r="H318" s="6">
        <v>5</v>
      </c>
      <c r="I318" s="6">
        <v>1</v>
      </c>
      <c r="J318" s="6">
        <v>0.22</v>
      </c>
      <c r="K318">
        <v>0.2424</v>
      </c>
      <c r="L318">
        <v>0.41</v>
      </c>
      <c r="M318">
        <v>0.1045</v>
      </c>
      <c r="N318">
        <v>3</v>
      </c>
      <c r="O318">
        <v>87</v>
      </c>
      <c r="P318">
        <v>90</v>
      </c>
      <c r="Q318" t="s">
        <v>30</v>
      </c>
      <c r="R318" t="s">
        <v>124</v>
      </c>
      <c r="S318" s="33" t="str">
        <f t="shared" si="12"/>
        <v>Normal</v>
      </c>
      <c r="T318" s="33" t="str">
        <f t="shared" si="13"/>
        <v>Medium</v>
      </c>
      <c r="U318" s="33" t="str">
        <f t="shared" si="14"/>
        <v>Afternoon</v>
      </c>
      <c r="V318" s="33"/>
      <c r="W318" s="33"/>
    </row>
    <row r="319" spans="1:23" ht="17.25" thickBot="1">
      <c r="A319" s="6">
        <v>318</v>
      </c>
      <c r="B319" s="7">
        <v>40557</v>
      </c>
      <c r="C319" s="6">
        <v>1</v>
      </c>
      <c r="D319" s="6">
        <v>0</v>
      </c>
      <c r="E319" s="6">
        <v>1</v>
      </c>
      <c r="F319" s="6">
        <v>17</v>
      </c>
      <c r="G319" s="9" t="b">
        <v>0</v>
      </c>
      <c r="H319" s="6">
        <v>5</v>
      </c>
      <c r="I319" s="6">
        <v>1</v>
      </c>
      <c r="J319" s="6">
        <v>0.22</v>
      </c>
      <c r="K319">
        <v>0.2273</v>
      </c>
      <c r="L319">
        <v>0.41</v>
      </c>
      <c r="M319">
        <v>0.16420000000000001</v>
      </c>
      <c r="N319">
        <v>4</v>
      </c>
      <c r="O319">
        <v>155</v>
      </c>
      <c r="P319">
        <v>159</v>
      </c>
      <c r="Q319" t="s">
        <v>30</v>
      </c>
      <c r="R319" t="s">
        <v>124</v>
      </c>
      <c r="S319" s="33" t="str">
        <f t="shared" si="12"/>
        <v>Rush Hour</v>
      </c>
      <c r="T319" s="33" t="str">
        <f t="shared" si="13"/>
        <v>High</v>
      </c>
      <c r="U319" s="33" t="str">
        <f t="shared" si="14"/>
        <v>Afternoon</v>
      </c>
      <c r="V319" s="33"/>
      <c r="W319" s="33"/>
    </row>
    <row r="320" spans="1:23" ht="17.25" thickBot="1">
      <c r="A320" s="6">
        <v>319</v>
      </c>
      <c r="B320" s="7">
        <v>40557</v>
      </c>
      <c r="C320" s="6">
        <v>1</v>
      </c>
      <c r="D320" s="6">
        <v>0</v>
      </c>
      <c r="E320" s="6">
        <v>1</v>
      </c>
      <c r="F320" s="6">
        <v>18</v>
      </c>
      <c r="G320" s="9" t="b">
        <v>0</v>
      </c>
      <c r="H320" s="6">
        <v>5</v>
      </c>
      <c r="I320" s="6">
        <v>1</v>
      </c>
      <c r="J320" s="6">
        <v>0.2</v>
      </c>
      <c r="K320">
        <v>0.2576</v>
      </c>
      <c r="L320">
        <v>0.47</v>
      </c>
      <c r="M320">
        <v>0</v>
      </c>
      <c r="N320">
        <v>5</v>
      </c>
      <c r="O320">
        <v>134</v>
      </c>
      <c r="P320">
        <v>139</v>
      </c>
      <c r="Q320" t="s">
        <v>30</v>
      </c>
      <c r="R320" t="s">
        <v>124</v>
      </c>
      <c r="S320" s="33" t="str">
        <f t="shared" si="12"/>
        <v>Rush Hour</v>
      </c>
      <c r="T320" s="33" t="str">
        <f t="shared" si="13"/>
        <v>Medium</v>
      </c>
      <c r="U320" s="33" t="str">
        <f t="shared" si="14"/>
        <v>Evening</v>
      </c>
      <c r="V320" s="33"/>
      <c r="W320" s="33"/>
    </row>
    <row r="321" spans="1:23" ht="17.25" thickBot="1">
      <c r="A321" s="6">
        <v>320</v>
      </c>
      <c r="B321" s="7">
        <v>40557</v>
      </c>
      <c r="C321" s="6">
        <v>1</v>
      </c>
      <c r="D321" s="6">
        <v>0</v>
      </c>
      <c r="E321" s="6">
        <v>1</v>
      </c>
      <c r="F321" s="6">
        <v>19</v>
      </c>
      <c r="G321" s="9" t="b">
        <v>0</v>
      </c>
      <c r="H321" s="6">
        <v>5</v>
      </c>
      <c r="I321" s="6">
        <v>1</v>
      </c>
      <c r="J321" s="6">
        <v>0.16</v>
      </c>
      <c r="K321">
        <v>0.19700000000000001</v>
      </c>
      <c r="L321">
        <v>0.59</v>
      </c>
      <c r="M321">
        <v>8.9599999999999999E-2</v>
      </c>
      <c r="N321">
        <v>3</v>
      </c>
      <c r="O321">
        <v>89</v>
      </c>
      <c r="P321">
        <v>92</v>
      </c>
      <c r="Q321" t="s">
        <v>30</v>
      </c>
      <c r="R321" t="s">
        <v>124</v>
      </c>
      <c r="S321" s="33" t="str">
        <f t="shared" si="12"/>
        <v>Rush Hour</v>
      </c>
      <c r="T321" s="33" t="str">
        <f t="shared" si="13"/>
        <v>Medium</v>
      </c>
      <c r="U321" s="33" t="str">
        <f t="shared" si="14"/>
        <v>Evening</v>
      </c>
      <c r="V321" s="33"/>
      <c r="W321" s="33"/>
    </row>
    <row r="322" spans="1:23" ht="17.25" thickBot="1">
      <c r="A322" s="6">
        <v>321</v>
      </c>
      <c r="B322" s="7">
        <v>40557</v>
      </c>
      <c r="C322" s="6">
        <v>1</v>
      </c>
      <c r="D322" s="6">
        <v>0</v>
      </c>
      <c r="E322" s="6">
        <v>1</v>
      </c>
      <c r="F322" s="6">
        <v>20</v>
      </c>
      <c r="G322" s="9" t="b">
        <v>0</v>
      </c>
      <c r="H322" s="6">
        <v>5</v>
      </c>
      <c r="I322" s="6">
        <v>1</v>
      </c>
      <c r="J322" s="6">
        <v>0.18</v>
      </c>
      <c r="K322">
        <v>0.2424</v>
      </c>
      <c r="L322">
        <v>0.59</v>
      </c>
      <c r="M322">
        <v>0</v>
      </c>
      <c r="N322">
        <v>0</v>
      </c>
      <c r="O322">
        <v>68</v>
      </c>
      <c r="P322">
        <v>68</v>
      </c>
      <c r="Q322" t="s">
        <v>30</v>
      </c>
      <c r="R322" t="s">
        <v>124</v>
      </c>
      <c r="S322" s="33" t="str">
        <f t="shared" si="12"/>
        <v>Normal</v>
      </c>
      <c r="T322" s="33" t="str">
        <f t="shared" si="13"/>
        <v>Medium</v>
      </c>
      <c r="U322" s="33" t="str">
        <f t="shared" si="14"/>
        <v>Evening</v>
      </c>
      <c r="V322" s="33"/>
      <c r="W322" s="33"/>
    </row>
    <row r="323" spans="1:23" ht="17.25" thickBot="1">
      <c r="A323" s="6">
        <v>322</v>
      </c>
      <c r="B323" s="7">
        <v>40557</v>
      </c>
      <c r="C323" s="6">
        <v>1</v>
      </c>
      <c r="D323" s="6">
        <v>0</v>
      </c>
      <c r="E323" s="6">
        <v>1</v>
      </c>
      <c r="F323" s="6">
        <v>21</v>
      </c>
      <c r="G323" s="9" t="b">
        <v>0</v>
      </c>
      <c r="H323" s="6">
        <v>5</v>
      </c>
      <c r="I323" s="6">
        <v>1</v>
      </c>
      <c r="J323" s="6">
        <v>0.16</v>
      </c>
      <c r="K323">
        <v>0.2273</v>
      </c>
      <c r="L323">
        <v>0.69</v>
      </c>
      <c r="M323">
        <v>0</v>
      </c>
      <c r="N323">
        <v>4</v>
      </c>
      <c r="O323">
        <v>48</v>
      </c>
      <c r="P323">
        <v>52</v>
      </c>
      <c r="Q323" t="s">
        <v>30</v>
      </c>
      <c r="R323" t="s">
        <v>124</v>
      </c>
      <c r="S323" s="33" t="str">
        <f t="shared" ref="S323:S386" si="15">IF(OR(AND(F323&gt;=7,F323&lt;=9),AND(F323&gt;=17,F323&lt;=19)),"Rush Hour","Normal")</f>
        <v>Normal</v>
      </c>
      <c r="T323" s="33" t="str">
        <f t="shared" ref="T323:T386" si="16">IF(P323&gt;150,"High",IF(P323&gt;50,"Medium","Low"))</f>
        <v>Medium</v>
      </c>
      <c r="U323" s="33" t="str">
        <f t="shared" ref="U323:U386" si="17">IF(F323&lt;6,"Night", IF(F323&lt;12,"Morning", IF(F323&lt;18,"Afternoon","Evening")))</f>
        <v>Evening</v>
      </c>
      <c r="V323" s="33"/>
      <c r="W323" s="33"/>
    </row>
    <row r="324" spans="1:23" ht="17.25" thickBot="1">
      <c r="A324" s="6">
        <v>323</v>
      </c>
      <c r="B324" s="7">
        <v>40557</v>
      </c>
      <c r="C324" s="6">
        <v>1</v>
      </c>
      <c r="D324" s="6">
        <v>0</v>
      </c>
      <c r="E324" s="6">
        <v>1</v>
      </c>
      <c r="F324" s="6">
        <v>22</v>
      </c>
      <c r="G324" s="9" t="b">
        <v>0</v>
      </c>
      <c r="H324" s="6">
        <v>5</v>
      </c>
      <c r="I324" s="6">
        <v>2</v>
      </c>
      <c r="J324" s="6">
        <v>0.16</v>
      </c>
      <c r="K324">
        <v>0.2273</v>
      </c>
      <c r="L324">
        <v>0.69</v>
      </c>
      <c r="M324">
        <v>0</v>
      </c>
      <c r="N324">
        <v>2</v>
      </c>
      <c r="O324">
        <v>34</v>
      </c>
      <c r="P324">
        <v>36</v>
      </c>
      <c r="Q324" t="s">
        <v>30</v>
      </c>
      <c r="R324" t="s">
        <v>125</v>
      </c>
      <c r="S324" s="33" t="str">
        <f t="shared" si="15"/>
        <v>Normal</v>
      </c>
      <c r="T324" s="33" t="str">
        <f t="shared" si="16"/>
        <v>Low</v>
      </c>
      <c r="U324" s="33" t="str">
        <f t="shared" si="17"/>
        <v>Evening</v>
      </c>
      <c r="V324" s="33"/>
      <c r="W324" s="33"/>
    </row>
    <row r="325" spans="1:23" ht="17.25" thickBot="1">
      <c r="A325" s="6">
        <v>324</v>
      </c>
      <c r="B325" s="7">
        <v>40557</v>
      </c>
      <c r="C325" s="6">
        <v>1</v>
      </c>
      <c r="D325" s="6">
        <v>0</v>
      </c>
      <c r="E325" s="6">
        <v>1</v>
      </c>
      <c r="F325" s="6">
        <v>23</v>
      </c>
      <c r="G325" s="9" t="b">
        <v>0</v>
      </c>
      <c r="H325" s="6">
        <v>5</v>
      </c>
      <c r="I325" s="6">
        <v>2</v>
      </c>
      <c r="J325" s="6">
        <v>0.18</v>
      </c>
      <c r="K325">
        <v>0.2424</v>
      </c>
      <c r="L325">
        <v>0.55000000000000004</v>
      </c>
      <c r="M325">
        <v>0</v>
      </c>
      <c r="N325">
        <v>1</v>
      </c>
      <c r="O325">
        <v>26</v>
      </c>
      <c r="P325">
        <v>27</v>
      </c>
      <c r="Q325" t="s">
        <v>30</v>
      </c>
      <c r="R325" t="s">
        <v>125</v>
      </c>
      <c r="S325" s="33" t="str">
        <f t="shared" si="15"/>
        <v>Normal</v>
      </c>
      <c r="T325" s="33" t="str">
        <f t="shared" si="16"/>
        <v>Low</v>
      </c>
      <c r="U325" s="33" t="str">
        <f t="shared" si="17"/>
        <v>Evening</v>
      </c>
      <c r="V325" s="33"/>
      <c r="W325" s="33"/>
    </row>
    <row r="326" spans="1:23" ht="17.25" thickBot="1">
      <c r="A326" s="6">
        <v>325</v>
      </c>
      <c r="B326" s="7">
        <v>40558</v>
      </c>
      <c r="C326" s="6">
        <v>1</v>
      </c>
      <c r="D326" s="6">
        <v>0</v>
      </c>
      <c r="E326" s="6">
        <v>1</v>
      </c>
      <c r="F326" s="6">
        <v>0</v>
      </c>
      <c r="G326" s="9" t="b">
        <v>0</v>
      </c>
      <c r="H326" s="6">
        <v>6</v>
      </c>
      <c r="I326" s="6">
        <v>1</v>
      </c>
      <c r="J326" s="6">
        <v>0.18</v>
      </c>
      <c r="K326">
        <v>0.2424</v>
      </c>
      <c r="L326">
        <v>0.55000000000000004</v>
      </c>
      <c r="M326">
        <v>0</v>
      </c>
      <c r="N326">
        <v>3</v>
      </c>
      <c r="O326">
        <v>25</v>
      </c>
      <c r="P326">
        <v>28</v>
      </c>
      <c r="Q326" t="s">
        <v>13</v>
      </c>
      <c r="R326" t="s">
        <v>124</v>
      </c>
      <c r="S326" s="33" t="str">
        <f t="shared" si="15"/>
        <v>Normal</v>
      </c>
      <c r="T326" s="33" t="str">
        <f t="shared" si="16"/>
        <v>Low</v>
      </c>
      <c r="U326" s="33" t="str">
        <f t="shared" si="17"/>
        <v>Night</v>
      </c>
      <c r="V326" s="33"/>
      <c r="W326" s="33"/>
    </row>
    <row r="327" spans="1:23" ht="17.25" thickBot="1">
      <c r="A327" s="6">
        <v>326</v>
      </c>
      <c r="B327" s="7">
        <v>40558</v>
      </c>
      <c r="C327" s="6">
        <v>1</v>
      </c>
      <c r="D327" s="6">
        <v>0</v>
      </c>
      <c r="E327" s="6">
        <v>1</v>
      </c>
      <c r="F327" s="6">
        <v>1</v>
      </c>
      <c r="G327" s="9" t="b">
        <v>0</v>
      </c>
      <c r="H327" s="6">
        <v>6</v>
      </c>
      <c r="I327" s="6">
        <v>2</v>
      </c>
      <c r="J327" s="6">
        <v>0.16</v>
      </c>
      <c r="K327">
        <v>0.19700000000000001</v>
      </c>
      <c r="L327">
        <v>0.59</v>
      </c>
      <c r="M327">
        <v>8.9599999999999999E-2</v>
      </c>
      <c r="N327">
        <v>2</v>
      </c>
      <c r="O327">
        <v>18</v>
      </c>
      <c r="P327">
        <v>20</v>
      </c>
      <c r="Q327" t="s">
        <v>13</v>
      </c>
      <c r="R327" t="s">
        <v>125</v>
      </c>
      <c r="S327" s="33" t="str">
        <f t="shared" si="15"/>
        <v>Normal</v>
      </c>
      <c r="T327" s="33" t="str">
        <f t="shared" si="16"/>
        <v>Low</v>
      </c>
      <c r="U327" s="33" t="str">
        <f t="shared" si="17"/>
        <v>Night</v>
      </c>
      <c r="V327" s="33"/>
      <c r="W327" s="33"/>
    </row>
    <row r="328" spans="1:23" ht="17.25" thickBot="1">
      <c r="A328" s="6">
        <v>327</v>
      </c>
      <c r="B328" s="7">
        <v>40558</v>
      </c>
      <c r="C328" s="6">
        <v>1</v>
      </c>
      <c r="D328" s="6">
        <v>0</v>
      </c>
      <c r="E328" s="6">
        <v>1</v>
      </c>
      <c r="F328" s="6">
        <v>2</v>
      </c>
      <c r="G328" s="9" t="b">
        <v>0</v>
      </c>
      <c r="H328" s="6">
        <v>6</v>
      </c>
      <c r="I328" s="6">
        <v>2</v>
      </c>
      <c r="J328" s="6">
        <v>0.16</v>
      </c>
      <c r="K328">
        <v>0.19700000000000001</v>
      </c>
      <c r="L328">
        <v>0.59</v>
      </c>
      <c r="M328">
        <v>8.9599999999999999E-2</v>
      </c>
      <c r="N328">
        <v>0</v>
      </c>
      <c r="O328">
        <v>12</v>
      </c>
      <c r="P328">
        <v>12</v>
      </c>
      <c r="Q328" t="s">
        <v>13</v>
      </c>
      <c r="R328" t="s">
        <v>125</v>
      </c>
      <c r="S328" s="33" t="str">
        <f t="shared" si="15"/>
        <v>Normal</v>
      </c>
      <c r="T328" s="33" t="str">
        <f t="shared" si="16"/>
        <v>Low</v>
      </c>
      <c r="U328" s="33" t="str">
        <f t="shared" si="17"/>
        <v>Night</v>
      </c>
      <c r="V328" s="33"/>
      <c r="W328" s="33"/>
    </row>
    <row r="329" spans="1:23" ht="17.25" thickBot="1">
      <c r="A329" s="6">
        <v>328</v>
      </c>
      <c r="B329" s="7">
        <v>40558</v>
      </c>
      <c r="C329" s="6">
        <v>1</v>
      </c>
      <c r="D329" s="6">
        <v>0</v>
      </c>
      <c r="E329" s="6">
        <v>1</v>
      </c>
      <c r="F329" s="6">
        <v>3</v>
      </c>
      <c r="G329" s="9" t="b">
        <v>0</v>
      </c>
      <c r="H329" s="6">
        <v>6</v>
      </c>
      <c r="I329" s="6">
        <v>2</v>
      </c>
      <c r="J329" s="6">
        <v>0.16</v>
      </c>
      <c r="K329">
        <v>0.2273</v>
      </c>
      <c r="L329">
        <v>0.59</v>
      </c>
      <c r="M329">
        <v>0</v>
      </c>
      <c r="N329">
        <v>1</v>
      </c>
      <c r="O329">
        <v>7</v>
      </c>
      <c r="P329">
        <v>8</v>
      </c>
      <c r="Q329" t="s">
        <v>13</v>
      </c>
      <c r="R329" t="s">
        <v>125</v>
      </c>
      <c r="S329" s="33" t="str">
        <f t="shared" si="15"/>
        <v>Normal</v>
      </c>
      <c r="T329" s="33" t="str">
        <f t="shared" si="16"/>
        <v>Low</v>
      </c>
      <c r="U329" s="33" t="str">
        <f t="shared" si="17"/>
        <v>Night</v>
      </c>
      <c r="V329" s="33"/>
      <c r="W329" s="33"/>
    </row>
    <row r="330" spans="1:23" ht="17.25" thickBot="1">
      <c r="A330" s="6">
        <v>329</v>
      </c>
      <c r="B330" s="7">
        <v>40558</v>
      </c>
      <c r="C330" s="6">
        <v>1</v>
      </c>
      <c r="D330" s="6">
        <v>0</v>
      </c>
      <c r="E330" s="6">
        <v>1</v>
      </c>
      <c r="F330" s="6">
        <v>4</v>
      </c>
      <c r="G330" s="9" t="b">
        <v>0</v>
      </c>
      <c r="H330" s="6">
        <v>6</v>
      </c>
      <c r="I330" s="6">
        <v>2</v>
      </c>
      <c r="J330" s="6">
        <v>0.16</v>
      </c>
      <c r="K330">
        <v>0.2273</v>
      </c>
      <c r="L330">
        <v>0.59</v>
      </c>
      <c r="M330">
        <v>0</v>
      </c>
      <c r="N330">
        <v>0</v>
      </c>
      <c r="O330">
        <v>5</v>
      </c>
      <c r="P330">
        <v>5</v>
      </c>
      <c r="Q330" t="s">
        <v>13</v>
      </c>
      <c r="R330" t="s">
        <v>125</v>
      </c>
      <c r="S330" s="33" t="str">
        <f t="shared" si="15"/>
        <v>Normal</v>
      </c>
      <c r="T330" s="33" t="str">
        <f t="shared" si="16"/>
        <v>Low</v>
      </c>
      <c r="U330" s="33" t="str">
        <f t="shared" si="17"/>
        <v>Night</v>
      </c>
      <c r="V330" s="33"/>
      <c r="W330" s="33"/>
    </row>
    <row r="331" spans="1:23" ht="17.25" thickBot="1">
      <c r="A331" s="6">
        <v>330</v>
      </c>
      <c r="B331" s="7">
        <v>40558</v>
      </c>
      <c r="C331" s="6">
        <v>1</v>
      </c>
      <c r="D331" s="6">
        <v>0</v>
      </c>
      <c r="E331" s="6">
        <v>1</v>
      </c>
      <c r="F331" s="6">
        <v>5</v>
      </c>
      <c r="G331" s="9" t="b">
        <v>0</v>
      </c>
      <c r="H331" s="6">
        <v>6</v>
      </c>
      <c r="I331" s="6">
        <v>1</v>
      </c>
      <c r="J331" s="6">
        <v>0.16</v>
      </c>
      <c r="K331">
        <v>0.2273</v>
      </c>
      <c r="L331">
        <v>0.59</v>
      </c>
      <c r="M331">
        <v>0</v>
      </c>
      <c r="N331">
        <v>0</v>
      </c>
      <c r="O331">
        <v>1</v>
      </c>
      <c r="P331">
        <v>1</v>
      </c>
      <c r="Q331" t="s">
        <v>13</v>
      </c>
      <c r="R331" t="s">
        <v>124</v>
      </c>
      <c r="S331" s="33" t="str">
        <f t="shared" si="15"/>
        <v>Normal</v>
      </c>
      <c r="T331" s="33" t="str">
        <f t="shared" si="16"/>
        <v>Low</v>
      </c>
      <c r="U331" s="33" t="str">
        <f t="shared" si="17"/>
        <v>Night</v>
      </c>
      <c r="V331" s="33"/>
      <c r="W331" s="33"/>
    </row>
    <row r="332" spans="1:23" ht="17.25" thickBot="1">
      <c r="A332" s="6">
        <v>331</v>
      </c>
      <c r="B332" s="7">
        <v>40558</v>
      </c>
      <c r="C332" s="6">
        <v>1</v>
      </c>
      <c r="D332" s="6">
        <v>0</v>
      </c>
      <c r="E332" s="6">
        <v>1</v>
      </c>
      <c r="F332" s="6">
        <v>6</v>
      </c>
      <c r="G332" s="9" t="b">
        <v>0</v>
      </c>
      <c r="H332" s="6">
        <v>6</v>
      </c>
      <c r="I332" s="6">
        <v>1</v>
      </c>
      <c r="J332" s="6">
        <v>0.14000000000000001</v>
      </c>
      <c r="K332">
        <v>0.16669999999999999</v>
      </c>
      <c r="L332">
        <v>0.63</v>
      </c>
      <c r="M332">
        <v>0.1045</v>
      </c>
      <c r="N332">
        <v>1</v>
      </c>
      <c r="O332">
        <v>2</v>
      </c>
      <c r="P332">
        <v>3</v>
      </c>
      <c r="Q332" t="s">
        <v>13</v>
      </c>
      <c r="R332" t="s">
        <v>124</v>
      </c>
      <c r="S332" s="33" t="str">
        <f t="shared" si="15"/>
        <v>Normal</v>
      </c>
      <c r="T332" s="33" t="str">
        <f t="shared" si="16"/>
        <v>Low</v>
      </c>
      <c r="U332" s="33" t="str">
        <f t="shared" si="17"/>
        <v>Morning</v>
      </c>
      <c r="V332" s="33"/>
      <c r="W332" s="33"/>
    </row>
    <row r="333" spans="1:23" ht="17.25" thickBot="1">
      <c r="A333" s="6">
        <v>332</v>
      </c>
      <c r="B333" s="7">
        <v>40558</v>
      </c>
      <c r="C333" s="6">
        <v>1</v>
      </c>
      <c r="D333" s="6">
        <v>0</v>
      </c>
      <c r="E333" s="6">
        <v>1</v>
      </c>
      <c r="F333" s="6">
        <v>7</v>
      </c>
      <c r="G333" s="9" t="b">
        <v>0</v>
      </c>
      <c r="H333" s="6">
        <v>6</v>
      </c>
      <c r="I333" s="6">
        <v>1</v>
      </c>
      <c r="J333" s="6">
        <v>0.14000000000000001</v>
      </c>
      <c r="K333">
        <v>0.21210000000000001</v>
      </c>
      <c r="L333">
        <v>0.63</v>
      </c>
      <c r="M333">
        <v>0</v>
      </c>
      <c r="N333">
        <v>1</v>
      </c>
      <c r="O333">
        <v>9</v>
      </c>
      <c r="P333">
        <v>10</v>
      </c>
      <c r="Q333" t="s">
        <v>13</v>
      </c>
      <c r="R333" t="s">
        <v>124</v>
      </c>
      <c r="S333" s="33" t="str">
        <f t="shared" si="15"/>
        <v>Rush Hour</v>
      </c>
      <c r="T333" s="33" t="str">
        <f t="shared" si="16"/>
        <v>Low</v>
      </c>
      <c r="U333" s="33" t="str">
        <f t="shared" si="17"/>
        <v>Morning</v>
      </c>
      <c r="V333" s="33"/>
      <c r="W333" s="33"/>
    </row>
    <row r="334" spans="1:23" ht="17.25" thickBot="1">
      <c r="A334" s="6">
        <v>333</v>
      </c>
      <c r="B334" s="7">
        <v>40558</v>
      </c>
      <c r="C334" s="6">
        <v>1</v>
      </c>
      <c r="D334" s="6">
        <v>0</v>
      </c>
      <c r="E334" s="6">
        <v>1</v>
      </c>
      <c r="F334" s="6">
        <v>8</v>
      </c>
      <c r="G334" s="9" t="b">
        <v>0</v>
      </c>
      <c r="H334" s="6">
        <v>6</v>
      </c>
      <c r="I334" s="6">
        <v>1</v>
      </c>
      <c r="J334" s="6">
        <v>0.14000000000000001</v>
      </c>
      <c r="K334">
        <v>0.1515</v>
      </c>
      <c r="L334">
        <v>0.63</v>
      </c>
      <c r="M334">
        <v>0.1343</v>
      </c>
      <c r="N334">
        <v>1</v>
      </c>
      <c r="O334">
        <v>22</v>
      </c>
      <c r="P334">
        <v>23</v>
      </c>
      <c r="Q334" t="s">
        <v>13</v>
      </c>
      <c r="R334" t="s">
        <v>124</v>
      </c>
      <c r="S334" s="33" t="str">
        <f t="shared" si="15"/>
        <v>Rush Hour</v>
      </c>
      <c r="T334" s="33" t="str">
        <f t="shared" si="16"/>
        <v>Low</v>
      </c>
      <c r="U334" s="33" t="str">
        <f t="shared" si="17"/>
        <v>Morning</v>
      </c>
      <c r="V334" s="33"/>
      <c r="W334" s="33"/>
    </row>
    <row r="335" spans="1:23" ht="17.25" thickBot="1">
      <c r="A335" s="6">
        <v>334</v>
      </c>
      <c r="B335" s="7">
        <v>40558</v>
      </c>
      <c r="C335" s="6">
        <v>1</v>
      </c>
      <c r="D335" s="6">
        <v>0</v>
      </c>
      <c r="E335" s="6">
        <v>1</v>
      </c>
      <c r="F335" s="6">
        <v>9</v>
      </c>
      <c r="G335" s="9" t="b">
        <v>0</v>
      </c>
      <c r="H335" s="6">
        <v>6</v>
      </c>
      <c r="I335" s="6">
        <v>1</v>
      </c>
      <c r="J335" s="6">
        <v>0.16</v>
      </c>
      <c r="K335">
        <v>0.18179999999999999</v>
      </c>
      <c r="L335">
        <v>0.64</v>
      </c>
      <c r="M335">
        <v>0.1343</v>
      </c>
      <c r="N335">
        <v>2</v>
      </c>
      <c r="O335">
        <v>31</v>
      </c>
      <c r="P335">
        <v>33</v>
      </c>
      <c r="Q335" t="s">
        <v>13</v>
      </c>
      <c r="R335" t="s">
        <v>124</v>
      </c>
      <c r="S335" s="33" t="str">
        <f t="shared" si="15"/>
        <v>Rush Hour</v>
      </c>
      <c r="T335" s="33" t="str">
        <f t="shared" si="16"/>
        <v>Low</v>
      </c>
      <c r="U335" s="33" t="str">
        <f t="shared" si="17"/>
        <v>Morning</v>
      </c>
      <c r="V335" s="33"/>
      <c r="W335" s="33"/>
    </row>
    <row r="336" spans="1:23" ht="17.25" thickBot="1">
      <c r="A336" s="6">
        <v>335</v>
      </c>
      <c r="B336" s="7">
        <v>40558</v>
      </c>
      <c r="C336" s="6">
        <v>1</v>
      </c>
      <c r="D336" s="6">
        <v>0</v>
      </c>
      <c r="E336" s="6">
        <v>1</v>
      </c>
      <c r="F336" s="6">
        <v>10</v>
      </c>
      <c r="G336" s="9" t="b">
        <v>0</v>
      </c>
      <c r="H336" s="6">
        <v>6</v>
      </c>
      <c r="I336" s="6">
        <v>1</v>
      </c>
      <c r="J336" s="6">
        <v>0.18</v>
      </c>
      <c r="K336">
        <v>0.19700000000000001</v>
      </c>
      <c r="L336">
        <v>0.59</v>
      </c>
      <c r="M336">
        <v>0.16420000000000001</v>
      </c>
      <c r="N336">
        <v>2</v>
      </c>
      <c r="O336">
        <v>57</v>
      </c>
      <c r="P336">
        <v>59</v>
      </c>
      <c r="Q336" t="s">
        <v>13</v>
      </c>
      <c r="R336" t="s">
        <v>124</v>
      </c>
      <c r="S336" s="33" t="str">
        <f t="shared" si="15"/>
        <v>Normal</v>
      </c>
      <c r="T336" s="33" t="str">
        <f t="shared" si="16"/>
        <v>Medium</v>
      </c>
      <c r="U336" s="33" t="str">
        <f t="shared" si="17"/>
        <v>Morning</v>
      </c>
      <c r="V336" s="33"/>
      <c r="W336" s="33"/>
    </row>
    <row r="337" spans="1:23" ht="17.25" thickBot="1">
      <c r="A337" s="6">
        <v>336</v>
      </c>
      <c r="B337" s="7">
        <v>40558</v>
      </c>
      <c r="C337" s="6">
        <v>1</v>
      </c>
      <c r="D337" s="6">
        <v>0</v>
      </c>
      <c r="E337" s="6">
        <v>1</v>
      </c>
      <c r="F337" s="6">
        <v>11</v>
      </c>
      <c r="G337" s="9" t="b">
        <v>0</v>
      </c>
      <c r="H337" s="6">
        <v>6</v>
      </c>
      <c r="I337" s="6">
        <v>1</v>
      </c>
      <c r="J337" s="6">
        <v>0.2</v>
      </c>
      <c r="K337">
        <v>0.19700000000000001</v>
      </c>
      <c r="L337">
        <v>0.55000000000000004</v>
      </c>
      <c r="M337">
        <v>0.22389999999999999</v>
      </c>
      <c r="N337">
        <v>18</v>
      </c>
      <c r="O337">
        <v>54</v>
      </c>
      <c r="P337">
        <v>72</v>
      </c>
      <c r="Q337" t="s">
        <v>13</v>
      </c>
      <c r="R337" t="s">
        <v>124</v>
      </c>
      <c r="S337" s="33" t="str">
        <f t="shared" si="15"/>
        <v>Normal</v>
      </c>
      <c r="T337" s="33" t="str">
        <f t="shared" si="16"/>
        <v>Medium</v>
      </c>
      <c r="U337" s="33" t="str">
        <f t="shared" si="17"/>
        <v>Morning</v>
      </c>
      <c r="V337" s="33"/>
      <c r="W337" s="33"/>
    </row>
    <row r="338" spans="1:23" ht="17.25" thickBot="1">
      <c r="A338" s="6">
        <v>337</v>
      </c>
      <c r="B338" s="7">
        <v>40558</v>
      </c>
      <c r="C338" s="6">
        <v>1</v>
      </c>
      <c r="D338" s="6">
        <v>0</v>
      </c>
      <c r="E338" s="6">
        <v>1</v>
      </c>
      <c r="F338" s="6">
        <v>12</v>
      </c>
      <c r="G338" s="9" t="b">
        <v>0</v>
      </c>
      <c r="H338" s="6">
        <v>6</v>
      </c>
      <c r="I338" s="6">
        <v>1</v>
      </c>
      <c r="J338" s="6">
        <v>0.24</v>
      </c>
      <c r="K338">
        <v>0.2273</v>
      </c>
      <c r="L338">
        <v>0.48</v>
      </c>
      <c r="M338">
        <v>0.22389999999999999</v>
      </c>
      <c r="N338">
        <v>15</v>
      </c>
      <c r="O338">
        <v>74</v>
      </c>
      <c r="P338">
        <v>89</v>
      </c>
      <c r="Q338" t="s">
        <v>13</v>
      </c>
      <c r="R338" t="s">
        <v>124</v>
      </c>
      <c r="S338" s="33" t="str">
        <f t="shared" si="15"/>
        <v>Normal</v>
      </c>
      <c r="T338" s="33" t="str">
        <f t="shared" si="16"/>
        <v>Medium</v>
      </c>
      <c r="U338" s="33" t="str">
        <f t="shared" si="17"/>
        <v>Afternoon</v>
      </c>
      <c r="V338" s="33"/>
      <c r="W338" s="33"/>
    </row>
    <row r="339" spans="1:23" ht="17.25" thickBot="1">
      <c r="A339" s="6">
        <v>338</v>
      </c>
      <c r="B339" s="7">
        <v>40558</v>
      </c>
      <c r="C339" s="6">
        <v>1</v>
      </c>
      <c r="D339" s="6">
        <v>0</v>
      </c>
      <c r="E339" s="6">
        <v>1</v>
      </c>
      <c r="F339" s="6">
        <v>13</v>
      </c>
      <c r="G339" s="9" t="b">
        <v>0</v>
      </c>
      <c r="H339" s="6">
        <v>6</v>
      </c>
      <c r="I339" s="6">
        <v>1</v>
      </c>
      <c r="J339" s="6">
        <v>0.28000000000000003</v>
      </c>
      <c r="K339">
        <v>0.2576</v>
      </c>
      <c r="L339">
        <v>0.38</v>
      </c>
      <c r="M339">
        <v>0.29849999999999999</v>
      </c>
      <c r="N339">
        <v>21</v>
      </c>
      <c r="O339">
        <v>80</v>
      </c>
      <c r="P339">
        <v>101</v>
      </c>
      <c r="Q339" t="s">
        <v>13</v>
      </c>
      <c r="R339" t="s">
        <v>124</v>
      </c>
      <c r="S339" s="33" t="str">
        <f t="shared" si="15"/>
        <v>Normal</v>
      </c>
      <c r="T339" s="33" t="str">
        <f t="shared" si="16"/>
        <v>Medium</v>
      </c>
      <c r="U339" s="33" t="str">
        <f t="shared" si="17"/>
        <v>Afternoon</v>
      </c>
      <c r="V339" s="33"/>
      <c r="W339" s="33"/>
    </row>
    <row r="340" spans="1:23" ht="17.25" thickBot="1">
      <c r="A340" s="6">
        <v>339</v>
      </c>
      <c r="B340" s="7">
        <v>40558</v>
      </c>
      <c r="C340" s="6">
        <v>1</v>
      </c>
      <c r="D340" s="6">
        <v>0</v>
      </c>
      <c r="E340" s="6">
        <v>1</v>
      </c>
      <c r="F340" s="6">
        <v>14</v>
      </c>
      <c r="G340" s="9" t="b">
        <v>0</v>
      </c>
      <c r="H340" s="6">
        <v>6</v>
      </c>
      <c r="I340" s="6">
        <v>1</v>
      </c>
      <c r="J340" s="6">
        <v>0.3</v>
      </c>
      <c r="K340">
        <v>0.28789999999999999</v>
      </c>
      <c r="L340">
        <v>0.39</v>
      </c>
      <c r="M340">
        <v>0.28360000000000002</v>
      </c>
      <c r="N340">
        <v>26</v>
      </c>
      <c r="O340">
        <v>92</v>
      </c>
      <c r="P340">
        <v>118</v>
      </c>
      <c r="Q340" t="s">
        <v>13</v>
      </c>
      <c r="R340" t="s">
        <v>124</v>
      </c>
      <c r="S340" s="33" t="str">
        <f t="shared" si="15"/>
        <v>Normal</v>
      </c>
      <c r="T340" s="33" t="str">
        <f t="shared" si="16"/>
        <v>Medium</v>
      </c>
      <c r="U340" s="33" t="str">
        <f t="shared" si="17"/>
        <v>Afternoon</v>
      </c>
      <c r="V340" s="33"/>
      <c r="W340" s="33"/>
    </row>
    <row r="341" spans="1:23" ht="17.25" thickBot="1">
      <c r="A341" s="6">
        <v>340</v>
      </c>
      <c r="B341" s="7">
        <v>40558</v>
      </c>
      <c r="C341" s="6">
        <v>1</v>
      </c>
      <c r="D341" s="6">
        <v>0</v>
      </c>
      <c r="E341" s="6">
        <v>1</v>
      </c>
      <c r="F341" s="6">
        <v>15</v>
      </c>
      <c r="G341" s="9" t="b">
        <v>0</v>
      </c>
      <c r="H341" s="6">
        <v>6</v>
      </c>
      <c r="I341" s="6">
        <v>2</v>
      </c>
      <c r="J341" s="6">
        <v>0.32</v>
      </c>
      <c r="K341">
        <v>0.31819999999999998</v>
      </c>
      <c r="L341">
        <v>0.36</v>
      </c>
      <c r="M341">
        <v>0.19400000000000001</v>
      </c>
      <c r="N341">
        <v>21</v>
      </c>
      <c r="O341">
        <v>108</v>
      </c>
      <c r="P341">
        <v>129</v>
      </c>
      <c r="Q341" t="s">
        <v>13</v>
      </c>
      <c r="R341" t="s">
        <v>125</v>
      </c>
      <c r="S341" s="33" t="str">
        <f t="shared" si="15"/>
        <v>Normal</v>
      </c>
      <c r="T341" s="33" t="str">
        <f t="shared" si="16"/>
        <v>Medium</v>
      </c>
      <c r="U341" s="33" t="str">
        <f t="shared" si="17"/>
        <v>Afternoon</v>
      </c>
      <c r="V341" s="33"/>
      <c r="W341" s="33"/>
    </row>
    <row r="342" spans="1:23" ht="17.25" thickBot="1">
      <c r="A342" s="6">
        <v>341</v>
      </c>
      <c r="B342" s="7">
        <v>40558</v>
      </c>
      <c r="C342" s="6">
        <v>1</v>
      </c>
      <c r="D342" s="6">
        <v>0</v>
      </c>
      <c r="E342" s="6">
        <v>1</v>
      </c>
      <c r="F342" s="6">
        <v>16</v>
      </c>
      <c r="G342" s="9" t="b">
        <v>0</v>
      </c>
      <c r="H342" s="6">
        <v>6</v>
      </c>
      <c r="I342" s="6">
        <v>2</v>
      </c>
      <c r="J342" s="6">
        <v>0.34</v>
      </c>
      <c r="K342">
        <v>0.33329999999999999</v>
      </c>
      <c r="L342">
        <v>0.34</v>
      </c>
      <c r="M342">
        <v>0.19400000000000001</v>
      </c>
      <c r="N342">
        <v>33</v>
      </c>
      <c r="O342">
        <v>95</v>
      </c>
      <c r="P342">
        <v>128</v>
      </c>
      <c r="Q342" t="s">
        <v>13</v>
      </c>
      <c r="R342" t="s">
        <v>125</v>
      </c>
      <c r="S342" s="33" t="str">
        <f t="shared" si="15"/>
        <v>Normal</v>
      </c>
      <c r="T342" s="33" t="str">
        <f t="shared" si="16"/>
        <v>Medium</v>
      </c>
      <c r="U342" s="33" t="str">
        <f t="shared" si="17"/>
        <v>Afternoon</v>
      </c>
      <c r="V342" s="33"/>
      <c r="W342" s="33"/>
    </row>
    <row r="343" spans="1:23" ht="17.25" thickBot="1">
      <c r="A343" s="6">
        <v>342</v>
      </c>
      <c r="B343" s="7">
        <v>40558</v>
      </c>
      <c r="C343" s="6">
        <v>1</v>
      </c>
      <c r="D343" s="6">
        <v>0</v>
      </c>
      <c r="E343" s="6">
        <v>1</v>
      </c>
      <c r="F343" s="6">
        <v>17</v>
      </c>
      <c r="G343" s="9" t="b">
        <v>0</v>
      </c>
      <c r="H343" s="6">
        <v>6</v>
      </c>
      <c r="I343" s="6">
        <v>2</v>
      </c>
      <c r="J343" s="6">
        <v>0.32</v>
      </c>
      <c r="K343">
        <v>0.30299999999999999</v>
      </c>
      <c r="L343">
        <v>0.36</v>
      </c>
      <c r="M343">
        <v>0.28360000000000002</v>
      </c>
      <c r="N343">
        <v>29</v>
      </c>
      <c r="O343">
        <v>54</v>
      </c>
      <c r="P343">
        <v>83</v>
      </c>
      <c r="Q343" t="s">
        <v>13</v>
      </c>
      <c r="R343" t="s">
        <v>125</v>
      </c>
      <c r="S343" s="33" t="str">
        <f t="shared" si="15"/>
        <v>Rush Hour</v>
      </c>
      <c r="T343" s="33" t="str">
        <f t="shared" si="16"/>
        <v>Medium</v>
      </c>
      <c r="U343" s="33" t="str">
        <f t="shared" si="17"/>
        <v>Afternoon</v>
      </c>
      <c r="V343" s="33"/>
      <c r="W343" s="33"/>
    </row>
    <row r="344" spans="1:23" ht="17.25" thickBot="1">
      <c r="A344" s="6">
        <v>343</v>
      </c>
      <c r="B344" s="7">
        <v>40558</v>
      </c>
      <c r="C344" s="6">
        <v>1</v>
      </c>
      <c r="D344" s="6">
        <v>0</v>
      </c>
      <c r="E344" s="6">
        <v>1</v>
      </c>
      <c r="F344" s="6">
        <v>18</v>
      </c>
      <c r="G344" s="9" t="b">
        <v>0</v>
      </c>
      <c r="H344" s="6">
        <v>6</v>
      </c>
      <c r="I344" s="6">
        <v>2</v>
      </c>
      <c r="J344" s="6">
        <v>0.3</v>
      </c>
      <c r="K344">
        <v>0.28789999999999999</v>
      </c>
      <c r="L344">
        <v>0.45</v>
      </c>
      <c r="M344">
        <v>0.25369999999999998</v>
      </c>
      <c r="N344">
        <v>15</v>
      </c>
      <c r="O344">
        <v>69</v>
      </c>
      <c r="P344">
        <v>84</v>
      </c>
      <c r="Q344" t="s">
        <v>13</v>
      </c>
      <c r="R344" t="s">
        <v>125</v>
      </c>
      <c r="S344" s="33" t="str">
        <f t="shared" si="15"/>
        <v>Rush Hour</v>
      </c>
      <c r="T344" s="33" t="str">
        <f t="shared" si="16"/>
        <v>Medium</v>
      </c>
      <c r="U344" s="33" t="str">
        <f t="shared" si="17"/>
        <v>Evening</v>
      </c>
      <c r="V344" s="33"/>
      <c r="W344" s="33"/>
    </row>
    <row r="345" spans="1:23" ht="17.25" thickBot="1">
      <c r="A345" s="6">
        <v>344</v>
      </c>
      <c r="B345" s="7">
        <v>40558</v>
      </c>
      <c r="C345" s="6">
        <v>1</v>
      </c>
      <c r="D345" s="6">
        <v>0</v>
      </c>
      <c r="E345" s="6">
        <v>1</v>
      </c>
      <c r="F345" s="6">
        <v>19</v>
      </c>
      <c r="G345" s="9" t="b">
        <v>0</v>
      </c>
      <c r="H345" s="6">
        <v>6</v>
      </c>
      <c r="I345" s="6">
        <v>2</v>
      </c>
      <c r="J345" s="6">
        <v>0.32</v>
      </c>
      <c r="K345">
        <v>0.30299999999999999</v>
      </c>
      <c r="L345">
        <v>0.39</v>
      </c>
      <c r="M345">
        <v>0.25369999999999998</v>
      </c>
      <c r="N345">
        <v>14</v>
      </c>
      <c r="O345">
        <v>60</v>
      </c>
      <c r="P345">
        <v>74</v>
      </c>
      <c r="Q345" t="s">
        <v>13</v>
      </c>
      <c r="R345" t="s">
        <v>125</v>
      </c>
      <c r="S345" s="33" t="str">
        <f t="shared" si="15"/>
        <v>Rush Hour</v>
      </c>
      <c r="T345" s="33" t="str">
        <f t="shared" si="16"/>
        <v>Medium</v>
      </c>
      <c r="U345" s="33" t="str">
        <f t="shared" si="17"/>
        <v>Evening</v>
      </c>
      <c r="V345" s="33"/>
      <c r="W345" s="33"/>
    </row>
    <row r="346" spans="1:23" ht="17.25" thickBot="1">
      <c r="A346" s="6">
        <v>345</v>
      </c>
      <c r="B346" s="7">
        <v>40558</v>
      </c>
      <c r="C346" s="6">
        <v>1</v>
      </c>
      <c r="D346" s="6">
        <v>0</v>
      </c>
      <c r="E346" s="6">
        <v>1</v>
      </c>
      <c r="F346" s="6">
        <v>20</v>
      </c>
      <c r="G346" s="9" t="b">
        <v>0</v>
      </c>
      <c r="H346" s="6">
        <v>6</v>
      </c>
      <c r="I346" s="6">
        <v>2</v>
      </c>
      <c r="J346" s="6">
        <v>0.32</v>
      </c>
      <c r="K346">
        <v>0.30299999999999999</v>
      </c>
      <c r="L346">
        <v>0.39</v>
      </c>
      <c r="M346">
        <v>0.25369999999999998</v>
      </c>
      <c r="N346">
        <v>6</v>
      </c>
      <c r="O346">
        <v>35</v>
      </c>
      <c r="P346">
        <v>41</v>
      </c>
      <c r="Q346" t="s">
        <v>13</v>
      </c>
      <c r="R346" t="s">
        <v>125</v>
      </c>
      <c r="S346" s="33" t="str">
        <f t="shared" si="15"/>
        <v>Normal</v>
      </c>
      <c r="T346" s="33" t="str">
        <f t="shared" si="16"/>
        <v>Low</v>
      </c>
      <c r="U346" s="33" t="str">
        <f t="shared" si="17"/>
        <v>Evening</v>
      </c>
      <c r="V346" s="33"/>
      <c r="W346" s="33"/>
    </row>
    <row r="347" spans="1:23" ht="17.25" thickBot="1">
      <c r="A347" s="6">
        <v>346</v>
      </c>
      <c r="B347" s="7">
        <v>40558</v>
      </c>
      <c r="C347" s="6">
        <v>1</v>
      </c>
      <c r="D347" s="6">
        <v>0</v>
      </c>
      <c r="E347" s="6">
        <v>1</v>
      </c>
      <c r="F347" s="6">
        <v>21</v>
      </c>
      <c r="G347" s="9" t="b">
        <v>0</v>
      </c>
      <c r="H347" s="6">
        <v>6</v>
      </c>
      <c r="I347" s="6">
        <v>2</v>
      </c>
      <c r="J347" s="6">
        <v>0.32</v>
      </c>
      <c r="K347">
        <v>0.30299999999999999</v>
      </c>
      <c r="L347">
        <v>0.39</v>
      </c>
      <c r="M347">
        <v>0.22389999999999999</v>
      </c>
      <c r="N347">
        <v>6</v>
      </c>
      <c r="O347">
        <v>51</v>
      </c>
      <c r="P347">
        <v>57</v>
      </c>
      <c r="Q347" t="s">
        <v>13</v>
      </c>
      <c r="R347" t="s">
        <v>125</v>
      </c>
      <c r="S347" s="33" t="str">
        <f t="shared" si="15"/>
        <v>Normal</v>
      </c>
      <c r="T347" s="33" t="str">
        <f t="shared" si="16"/>
        <v>Medium</v>
      </c>
      <c r="U347" s="33" t="str">
        <f t="shared" si="17"/>
        <v>Evening</v>
      </c>
      <c r="V347" s="33"/>
      <c r="W347" s="33"/>
    </row>
    <row r="348" spans="1:23" ht="17.25" thickBot="1">
      <c r="A348" s="6">
        <v>347</v>
      </c>
      <c r="B348" s="7">
        <v>40558</v>
      </c>
      <c r="C348" s="6">
        <v>1</v>
      </c>
      <c r="D348" s="6">
        <v>0</v>
      </c>
      <c r="E348" s="6">
        <v>1</v>
      </c>
      <c r="F348" s="6">
        <v>22</v>
      </c>
      <c r="G348" s="9" t="b">
        <v>0</v>
      </c>
      <c r="H348" s="6">
        <v>6</v>
      </c>
      <c r="I348" s="6">
        <v>2</v>
      </c>
      <c r="J348" s="6">
        <v>0.3</v>
      </c>
      <c r="K348">
        <v>0.31819999999999998</v>
      </c>
      <c r="L348">
        <v>0.42</v>
      </c>
      <c r="M348">
        <v>0.1045</v>
      </c>
      <c r="N348">
        <v>0</v>
      </c>
      <c r="O348">
        <v>26</v>
      </c>
      <c r="P348">
        <v>26</v>
      </c>
      <c r="Q348" t="s">
        <v>13</v>
      </c>
      <c r="R348" t="s">
        <v>125</v>
      </c>
      <c r="S348" s="33" t="str">
        <f t="shared" si="15"/>
        <v>Normal</v>
      </c>
      <c r="T348" s="33" t="str">
        <f t="shared" si="16"/>
        <v>Low</v>
      </c>
      <c r="U348" s="33" t="str">
        <f t="shared" si="17"/>
        <v>Evening</v>
      </c>
      <c r="V348" s="33"/>
      <c r="W348" s="33"/>
    </row>
    <row r="349" spans="1:23" ht="17.25" thickBot="1">
      <c r="A349" s="6">
        <v>348</v>
      </c>
      <c r="B349" s="7">
        <v>40558</v>
      </c>
      <c r="C349" s="6">
        <v>1</v>
      </c>
      <c r="D349" s="6">
        <v>0</v>
      </c>
      <c r="E349" s="6">
        <v>1</v>
      </c>
      <c r="F349" s="6">
        <v>23</v>
      </c>
      <c r="G349" s="9" t="b">
        <v>0</v>
      </c>
      <c r="H349" s="6">
        <v>6</v>
      </c>
      <c r="I349" s="6">
        <v>1</v>
      </c>
      <c r="J349" s="6">
        <v>0.3</v>
      </c>
      <c r="K349">
        <v>0.28789999999999999</v>
      </c>
      <c r="L349">
        <v>0.45</v>
      </c>
      <c r="M349">
        <v>0.28360000000000002</v>
      </c>
      <c r="N349">
        <v>5</v>
      </c>
      <c r="O349">
        <v>39</v>
      </c>
      <c r="P349">
        <v>44</v>
      </c>
      <c r="Q349" t="s">
        <v>13</v>
      </c>
      <c r="R349" t="s">
        <v>124</v>
      </c>
      <c r="S349" s="33" t="str">
        <f t="shared" si="15"/>
        <v>Normal</v>
      </c>
      <c r="T349" s="33" t="str">
        <f t="shared" si="16"/>
        <v>Low</v>
      </c>
      <c r="U349" s="33" t="str">
        <f t="shared" si="17"/>
        <v>Evening</v>
      </c>
      <c r="V349" s="33"/>
      <c r="W349" s="33"/>
    </row>
    <row r="350" spans="1:23" ht="17.25" thickBot="1">
      <c r="A350" s="6">
        <v>349</v>
      </c>
      <c r="B350" s="7">
        <v>40559</v>
      </c>
      <c r="C350" s="6">
        <v>1</v>
      </c>
      <c r="D350" s="6">
        <v>0</v>
      </c>
      <c r="E350" s="6">
        <v>1</v>
      </c>
      <c r="F350" s="6">
        <v>0</v>
      </c>
      <c r="G350" s="9" t="b">
        <v>0</v>
      </c>
      <c r="H350" s="6">
        <v>0</v>
      </c>
      <c r="I350" s="6">
        <v>1</v>
      </c>
      <c r="J350" s="6">
        <v>0.26</v>
      </c>
      <c r="K350">
        <v>0.30299999999999999</v>
      </c>
      <c r="L350">
        <v>0.56000000000000005</v>
      </c>
      <c r="M350">
        <v>0</v>
      </c>
      <c r="N350">
        <v>6</v>
      </c>
      <c r="O350">
        <v>33</v>
      </c>
      <c r="P350">
        <v>39</v>
      </c>
      <c r="Q350" t="s">
        <v>25</v>
      </c>
      <c r="R350" t="s">
        <v>124</v>
      </c>
      <c r="S350" s="33" t="str">
        <f t="shared" si="15"/>
        <v>Normal</v>
      </c>
      <c r="T350" s="33" t="str">
        <f t="shared" si="16"/>
        <v>Low</v>
      </c>
      <c r="U350" s="33" t="str">
        <f t="shared" si="17"/>
        <v>Night</v>
      </c>
      <c r="V350" s="33"/>
      <c r="W350" s="33"/>
    </row>
    <row r="351" spans="1:23" ht="17.25" thickBot="1">
      <c r="A351" s="6">
        <v>350</v>
      </c>
      <c r="B351" s="7">
        <v>40559</v>
      </c>
      <c r="C351" s="6">
        <v>1</v>
      </c>
      <c r="D351" s="6">
        <v>0</v>
      </c>
      <c r="E351" s="6">
        <v>1</v>
      </c>
      <c r="F351" s="6">
        <v>1</v>
      </c>
      <c r="G351" s="9" t="b">
        <v>0</v>
      </c>
      <c r="H351" s="6">
        <v>0</v>
      </c>
      <c r="I351" s="6">
        <v>1</v>
      </c>
      <c r="J351" s="6">
        <v>0.26</v>
      </c>
      <c r="K351">
        <v>0.2727</v>
      </c>
      <c r="L351">
        <v>0.56000000000000005</v>
      </c>
      <c r="M351">
        <v>0.1343</v>
      </c>
      <c r="N351">
        <v>4</v>
      </c>
      <c r="O351">
        <v>19</v>
      </c>
      <c r="P351">
        <v>23</v>
      </c>
      <c r="Q351" t="s">
        <v>25</v>
      </c>
      <c r="R351" t="s">
        <v>124</v>
      </c>
      <c r="S351" s="33" t="str">
        <f t="shared" si="15"/>
        <v>Normal</v>
      </c>
      <c r="T351" s="33" t="str">
        <f t="shared" si="16"/>
        <v>Low</v>
      </c>
      <c r="U351" s="33" t="str">
        <f t="shared" si="17"/>
        <v>Night</v>
      </c>
      <c r="V351" s="33"/>
      <c r="W351" s="33"/>
    </row>
    <row r="352" spans="1:23" ht="17.25" thickBot="1">
      <c r="A352" s="6">
        <v>351</v>
      </c>
      <c r="B352" s="7">
        <v>40559</v>
      </c>
      <c r="C352" s="6">
        <v>1</v>
      </c>
      <c r="D352" s="6">
        <v>0</v>
      </c>
      <c r="E352" s="6">
        <v>1</v>
      </c>
      <c r="F352" s="6">
        <v>2</v>
      </c>
      <c r="G352" s="9" t="b">
        <v>0</v>
      </c>
      <c r="H352" s="6">
        <v>0</v>
      </c>
      <c r="I352" s="6">
        <v>1</v>
      </c>
      <c r="J352" s="6">
        <v>0.26</v>
      </c>
      <c r="K352">
        <v>0.28789999999999999</v>
      </c>
      <c r="L352">
        <v>0.56000000000000005</v>
      </c>
      <c r="M352">
        <v>8.9599999999999999E-2</v>
      </c>
      <c r="N352">
        <v>3</v>
      </c>
      <c r="O352">
        <v>13</v>
      </c>
      <c r="P352">
        <v>16</v>
      </c>
      <c r="Q352" t="s">
        <v>25</v>
      </c>
      <c r="R352" t="s">
        <v>124</v>
      </c>
      <c r="S352" s="33" t="str">
        <f t="shared" si="15"/>
        <v>Normal</v>
      </c>
      <c r="T352" s="33" t="str">
        <f t="shared" si="16"/>
        <v>Low</v>
      </c>
      <c r="U352" s="33" t="str">
        <f t="shared" si="17"/>
        <v>Night</v>
      </c>
      <c r="V352" s="33"/>
      <c r="W352" s="33"/>
    </row>
    <row r="353" spans="1:23" ht="17.25" thickBot="1">
      <c r="A353" s="6">
        <v>352</v>
      </c>
      <c r="B353" s="7">
        <v>40559</v>
      </c>
      <c r="C353" s="6">
        <v>1</v>
      </c>
      <c r="D353" s="6">
        <v>0</v>
      </c>
      <c r="E353" s="6">
        <v>1</v>
      </c>
      <c r="F353" s="6">
        <v>3</v>
      </c>
      <c r="G353" s="9" t="b">
        <v>0</v>
      </c>
      <c r="H353" s="6">
        <v>0</v>
      </c>
      <c r="I353" s="6">
        <v>1</v>
      </c>
      <c r="J353" s="6">
        <v>0.22</v>
      </c>
      <c r="K353">
        <v>0.2727</v>
      </c>
      <c r="L353">
        <v>0.69</v>
      </c>
      <c r="M353">
        <v>0</v>
      </c>
      <c r="N353">
        <v>9</v>
      </c>
      <c r="O353">
        <v>6</v>
      </c>
      <c r="P353">
        <v>15</v>
      </c>
      <c r="Q353" t="s">
        <v>25</v>
      </c>
      <c r="R353" t="s">
        <v>124</v>
      </c>
      <c r="S353" s="33" t="str">
        <f t="shared" si="15"/>
        <v>Normal</v>
      </c>
      <c r="T353" s="33" t="str">
        <f t="shared" si="16"/>
        <v>Low</v>
      </c>
      <c r="U353" s="33" t="str">
        <f t="shared" si="17"/>
        <v>Night</v>
      </c>
      <c r="V353" s="33"/>
      <c r="W353" s="33"/>
    </row>
    <row r="354" spans="1:23" ht="17.25" thickBot="1">
      <c r="A354" s="6">
        <v>353</v>
      </c>
      <c r="B354" s="7">
        <v>40559</v>
      </c>
      <c r="C354" s="6">
        <v>1</v>
      </c>
      <c r="D354" s="6">
        <v>0</v>
      </c>
      <c r="E354" s="6">
        <v>1</v>
      </c>
      <c r="F354" s="6">
        <v>4</v>
      </c>
      <c r="G354" s="9" t="b">
        <v>0</v>
      </c>
      <c r="H354" s="6">
        <v>0</v>
      </c>
      <c r="I354" s="6">
        <v>1</v>
      </c>
      <c r="J354" s="6">
        <v>0.26</v>
      </c>
      <c r="K354">
        <v>0.2576</v>
      </c>
      <c r="L354">
        <v>0.56000000000000005</v>
      </c>
      <c r="M354">
        <v>0.16420000000000001</v>
      </c>
      <c r="N354">
        <v>0</v>
      </c>
      <c r="O354">
        <v>1</v>
      </c>
      <c r="P354">
        <v>1</v>
      </c>
      <c r="Q354" t="s">
        <v>25</v>
      </c>
      <c r="R354" t="s">
        <v>124</v>
      </c>
      <c r="S354" s="33" t="str">
        <f t="shared" si="15"/>
        <v>Normal</v>
      </c>
      <c r="T354" s="33" t="str">
        <f t="shared" si="16"/>
        <v>Low</v>
      </c>
      <c r="U354" s="33" t="str">
        <f t="shared" si="17"/>
        <v>Night</v>
      </c>
      <c r="V354" s="33"/>
      <c r="W354" s="33"/>
    </row>
    <row r="355" spans="1:23" ht="17.25" thickBot="1">
      <c r="A355" s="6">
        <v>354</v>
      </c>
      <c r="B355" s="7">
        <v>40559</v>
      </c>
      <c r="C355" s="6">
        <v>1</v>
      </c>
      <c r="D355" s="6">
        <v>0</v>
      </c>
      <c r="E355" s="6">
        <v>1</v>
      </c>
      <c r="F355" s="6">
        <v>5</v>
      </c>
      <c r="G355" s="9" t="b">
        <v>0</v>
      </c>
      <c r="H355" s="6">
        <v>0</v>
      </c>
      <c r="I355" s="6">
        <v>2</v>
      </c>
      <c r="J355" s="6">
        <v>0.26</v>
      </c>
      <c r="K355">
        <v>0.2576</v>
      </c>
      <c r="L355">
        <v>0.56000000000000005</v>
      </c>
      <c r="M355">
        <v>0.16420000000000001</v>
      </c>
      <c r="N355">
        <v>1</v>
      </c>
      <c r="O355">
        <v>1</v>
      </c>
      <c r="P355">
        <v>2</v>
      </c>
      <c r="Q355" t="s">
        <v>25</v>
      </c>
      <c r="R355" t="s">
        <v>125</v>
      </c>
      <c r="S355" s="33" t="str">
        <f t="shared" si="15"/>
        <v>Normal</v>
      </c>
      <c r="T355" s="33" t="str">
        <f t="shared" si="16"/>
        <v>Low</v>
      </c>
      <c r="U355" s="33" t="str">
        <f t="shared" si="17"/>
        <v>Night</v>
      </c>
      <c r="V355" s="33"/>
      <c r="W355" s="33"/>
    </row>
    <row r="356" spans="1:23" ht="17.25" thickBot="1">
      <c r="A356" s="6">
        <v>355</v>
      </c>
      <c r="B356" s="7">
        <v>40559</v>
      </c>
      <c r="C356" s="6">
        <v>1</v>
      </c>
      <c r="D356" s="6">
        <v>0</v>
      </c>
      <c r="E356" s="6">
        <v>1</v>
      </c>
      <c r="F356" s="6">
        <v>6</v>
      </c>
      <c r="G356" s="9" t="b">
        <v>0</v>
      </c>
      <c r="H356" s="6">
        <v>0</v>
      </c>
      <c r="I356" s="6">
        <v>2</v>
      </c>
      <c r="J356" s="6">
        <v>0.26</v>
      </c>
      <c r="K356">
        <v>0.2576</v>
      </c>
      <c r="L356">
        <v>0.56000000000000005</v>
      </c>
      <c r="M356">
        <v>0.16420000000000001</v>
      </c>
      <c r="N356">
        <v>0</v>
      </c>
      <c r="O356">
        <v>1</v>
      </c>
      <c r="P356">
        <v>1</v>
      </c>
      <c r="Q356" t="s">
        <v>25</v>
      </c>
      <c r="R356" t="s">
        <v>125</v>
      </c>
      <c r="S356" s="33" t="str">
        <f t="shared" si="15"/>
        <v>Normal</v>
      </c>
      <c r="T356" s="33" t="str">
        <f t="shared" si="16"/>
        <v>Low</v>
      </c>
      <c r="U356" s="33" t="str">
        <f t="shared" si="17"/>
        <v>Morning</v>
      </c>
      <c r="V356" s="33"/>
      <c r="W356" s="33"/>
    </row>
    <row r="357" spans="1:23" ht="17.25" thickBot="1">
      <c r="A357" s="6">
        <v>356</v>
      </c>
      <c r="B357" s="7">
        <v>40559</v>
      </c>
      <c r="C357" s="6">
        <v>1</v>
      </c>
      <c r="D357" s="6">
        <v>0</v>
      </c>
      <c r="E357" s="6">
        <v>1</v>
      </c>
      <c r="F357" s="6">
        <v>7</v>
      </c>
      <c r="G357" s="9" t="b">
        <v>0</v>
      </c>
      <c r="H357" s="6">
        <v>0</v>
      </c>
      <c r="I357" s="6">
        <v>2</v>
      </c>
      <c r="J357" s="6">
        <v>0.24</v>
      </c>
      <c r="K357">
        <v>0.21210000000000001</v>
      </c>
      <c r="L357">
        <v>0.56000000000000005</v>
      </c>
      <c r="M357">
        <v>0.29849999999999999</v>
      </c>
      <c r="N357">
        <v>0</v>
      </c>
      <c r="O357">
        <v>3</v>
      </c>
      <c r="P357">
        <v>3</v>
      </c>
      <c r="Q357" t="s">
        <v>25</v>
      </c>
      <c r="R357" t="s">
        <v>125</v>
      </c>
      <c r="S357" s="33" t="str">
        <f t="shared" si="15"/>
        <v>Rush Hour</v>
      </c>
      <c r="T357" s="33" t="str">
        <f t="shared" si="16"/>
        <v>Low</v>
      </c>
      <c r="U357" s="33" t="str">
        <f t="shared" si="17"/>
        <v>Morning</v>
      </c>
      <c r="V357" s="33"/>
      <c r="W357" s="33"/>
    </row>
    <row r="358" spans="1:23" ht="17.25" thickBot="1">
      <c r="A358" s="6">
        <v>357</v>
      </c>
      <c r="B358" s="7">
        <v>40559</v>
      </c>
      <c r="C358" s="6">
        <v>1</v>
      </c>
      <c r="D358" s="6">
        <v>0</v>
      </c>
      <c r="E358" s="6">
        <v>1</v>
      </c>
      <c r="F358" s="6">
        <v>8</v>
      </c>
      <c r="G358" s="9" t="b">
        <v>0</v>
      </c>
      <c r="H358" s="6">
        <v>0</v>
      </c>
      <c r="I358" s="6">
        <v>1</v>
      </c>
      <c r="J358" s="6">
        <v>0.22</v>
      </c>
      <c r="K358">
        <v>0.21210000000000001</v>
      </c>
      <c r="L358">
        <v>0.55000000000000004</v>
      </c>
      <c r="M358">
        <v>0.28360000000000002</v>
      </c>
      <c r="N358">
        <v>0</v>
      </c>
      <c r="O358">
        <v>18</v>
      </c>
      <c r="P358">
        <v>18</v>
      </c>
      <c r="Q358" t="s">
        <v>25</v>
      </c>
      <c r="R358" t="s">
        <v>124</v>
      </c>
      <c r="S358" s="33" t="str">
        <f t="shared" si="15"/>
        <v>Rush Hour</v>
      </c>
      <c r="T358" s="33" t="str">
        <f t="shared" si="16"/>
        <v>Low</v>
      </c>
      <c r="U358" s="33" t="str">
        <f t="shared" si="17"/>
        <v>Morning</v>
      </c>
      <c r="V358" s="33"/>
      <c r="W358" s="33"/>
    </row>
    <row r="359" spans="1:23" ht="17.25" thickBot="1">
      <c r="A359" s="6">
        <v>358</v>
      </c>
      <c r="B359" s="7">
        <v>40559</v>
      </c>
      <c r="C359" s="6">
        <v>1</v>
      </c>
      <c r="D359" s="6">
        <v>0</v>
      </c>
      <c r="E359" s="6">
        <v>1</v>
      </c>
      <c r="F359" s="6">
        <v>9</v>
      </c>
      <c r="G359" s="9" t="b">
        <v>0</v>
      </c>
      <c r="H359" s="6">
        <v>0</v>
      </c>
      <c r="I359" s="6">
        <v>1</v>
      </c>
      <c r="J359" s="6">
        <v>0.22</v>
      </c>
      <c r="K359">
        <v>0.21210000000000001</v>
      </c>
      <c r="L359">
        <v>0.51</v>
      </c>
      <c r="M359">
        <v>0.25369999999999998</v>
      </c>
      <c r="N359">
        <v>3</v>
      </c>
      <c r="O359">
        <v>29</v>
      </c>
      <c r="P359">
        <v>32</v>
      </c>
      <c r="Q359" t="s">
        <v>25</v>
      </c>
      <c r="R359" t="s">
        <v>124</v>
      </c>
      <c r="S359" s="33" t="str">
        <f t="shared" si="15"/>
        <v>Rush Hour</v>
      </c>
      <c r="T359" s="33" t="str">
        <f t="shared" si="16"/>
        <v>Low</v>
      </c>
      <c r="U359" s="33" t="str">
        <f t="shared" si="17"/>
        <v>Morning</v>
      </c>
      <c r="V359" s="33"/>
      <c r="W359" s="33"/>
    </row>
    <row r="360" spans="1:23" ht="17.25" thickBot="1">
      <c r="A360" s="6">
        <v>359</v>
      </c>
      <c r="B360" s="7">
        <v>40559</v>
      </c>
      <c r="C360" s="6">
        <v>1</v>
      </c>
      <c r="D360" s="6">
        <v>0</v>
      </c>
      <c r="E360" s="6">
        <v>1</v>
      </c>
      <c r="F360" s="6">
        <v>10</v>
      </c>
      <c r="G360" s="9" t="b">
        <v>0</v>
      </c>
      <c r="H360" s="6">
        <v>0</v>
      </c>
      <c r="I360" s="6">
        <v>1</v>
      </c>
      <c r="J360" s="6">
        <v>0.22</v>
      </c>
      <c r="K360">
        <v>0.21210000000000001</v>
      </c>
      <c r="L360">
        <v>0.51</v>
      </c>
      <c r="M360">
        <v>0.28360000000000002</v>
      </c>
      <c r="N360">
        <v>8</v>
      </c>
      <c r="O360">
        <v>71</v>
      </c>
      <c r="P360">
        <v>79</v>
      </c>
      <c r="Q360" t="s">
        <v>25</v>
      </c>
      <c r="R360" t="s">
        <v>124</v>
      </c>
      <c r="S360" s="33" t="str">
        <f t="shared" si="15"/>
        <v>Normal</v>
      </c>
      <c r="T360" s="33" t="str">
        <f t="shared" si="16"/>
        <v>Medium</v>
      </c>
      <c r="U360" s="33" t="str">
        <f t="shared" si="17"/>
        <v>Morning</v>
      </c>
      <c r="V360" s="33"/>
      <c r="W360" s="33"/>
    </row>
    <row r="361" spans="1:23" ht="17.25" thickBot="1">
      <c r="A361" s="6">
        <v>360</v>
      </c>
      <c r="B361" s="7">
        <v>40559</v>
      </c>
      <c r="C361" s="6">
        <v>1</v>
      </c>
      <c r="D361" s="6">
        <v>0</v>
      </c>
      <c r="E361" s="6">
        <v>1</v>
      </c>
      <c r="F361" s="6">
        <v>11</v>
      </c>
      <c r="G361" s="9" t="b">
        <v>0</v>
      </c>
      <c r="H361" s="6">
        <v>0</v>
      </c>
      <c r="I361" s="6">
        <v>1</v>
      </c>
      <c r="J361" s="6">
        <v>0.24</v>
      </c>
      <c r="K361">
        <v>0.2273</v>
      </c>
      <c r="L361">
        <v>0.44</v>
      </c>
      <c r="M361">
        <v>0.25369999999999998</v>
      </c>
      <c r="N361">
        <v>23</v>
      </c>
      <c r="O361">
        <v>70</v>
      </c>
      <c r="P361">
        <v>93</v>
      </c>
      <c r="Q361" t="s">
        <v>25</v>
      </c>
      <c r="R361" t="s">
        <v>124</v>
      </c>
      <c r="S361" s="33" t="str">
        <f t="shared" si="15"/>
        <v>Normal</v>
      </c>
      <c r="T361" s="33" t="str">
        <f t="shared" si="16"/>
        <v>Medium</v>
      </c>
      <c r="U361" s="33" t="str">
        <f t="shared" si="17"/>
        <v>Morning</v>
      </c>
      <c r="V361" s="33"/>
      <c r="W361" s="33"/>
    </row>
    <row r="362" spans="1:23" ht="17.25" thickBot="1">
      <c r="A362" s="6">
        <v>361</v>
      </c>
      <c r="B362" s="7">
        <v>40559</v>
      </c>
      <c r="C362" s="6">
        <v>1</v>
      </c>
      <c r="D362" s="6">
        <v>0</v>
      </c>
      <c r="E362" s="6">
        <v>1</v>
      </c>
      <c r="F362" s="6">
        <v>12</v>
      </c>
      <c r="G362" s="9" t="b">
        <v>0</v>
      </c>
      <c r="H362" s="6">
        <v>0</v>
      </c>
      <c r="I362" s="6">
        <v>1</v>
      </c>
      <c r="J362" s="6">
        <v>0.24</v>
      </c>
      <c r="K362">
        <v>0.21210000000000001</v>
      </c>
      <c r="L362">
        <v>0.41</v>
      </c>
      <c r="M362">
        <v>0.28360000000000002</v>
      </c>
      <c r="N362">
        <v>29</v>
      </c>
      <c r="O362">
        <v>75</v>
      </c>
      <c r="P362">
        <v>104</v>
      </c>
      <c r="Q362" t="s">
        <v>25</v>
      </c>
      <c r="R362" t="s">
        <v>124</v>
      </c>
      <c r="S362" s="33" t="str">
        <f t="shared" si="15"/>
        <v>Normal</v>
      </c>
      <c r="T362" s="33" t="str">
        <f t="shared" si="16"/>
        <v>Medium</v>
      </c>
      <c r="U362" s="33" t="str">
        <f t="shared" si="17"/>
        <v>Afternoon</v>
      </c>
      <c r="V362" s="33"/>
      <c r="W362" s="33"/>
    </row>
    <row r="363" spans="1:23" ht="17.25" thickBot="1">
      <c r="A363" s="6">
        <v>362</v>
      </c>
      <c r="B363" s="7">
        <v>40559</v>
      </c>
      <c r="C363" s="6">
        <v>1</v>
      </c>
      <c r="D363" s="6">
        <v>0</v>
      </c>
      <c r="E363" s="6">
        <v>1</v>
      </c>
      <c r="F363" s="6">
        <v>13</v>
      </c>
      <c r="G363" s="9" t="b">
        <v>0</v>
      </c>
      <c r="H363" s="6">
        <v>0</v>
      </c>
      <c r="I363" s="6">
        <v>1</v>
      </c>
      <c r="J363" s="6">
        <v>0.26</v>
      </c>
      <c r="K363">
        <v>0.2273</v>
      </c>
      <c r="L363">
        <v>0.35</v>
      </c>
      <c r="M363">
        <v>0.29849999999999999</v>
      </c>
      <c r="N363">
        <v>23</v>
      </c>
      <c r="O363">
        <v>95</v>
      </c>
      <c r="P363">
        <v>118</v>
      </c>
      <c r="Q363" t="s">
        <v>25</v>
      </c>
      <c r="R363" t="s">
        <v>124</v>
      </c>
      <c r="S363" s="33" t="str">
        <f t="shared" si="15"/>
        <v>Normal</v>
      </c>
      <c r="T363" s="33" t="str">
        <f t="shared" si="16"/>
        <v>Medium</v>
      </c>
      <c r="U363" s="33" t="str">
        <f t="shared" si="17"/>
        <v>Afternoon</v>
      </c>
      <c r="V363" s="33"/>
      <c r="W363" s="33"/>
    </row>
    <row r="364" spans="1:23" ht="17.25" thickBot="1">
      <c r="A364" s="6">
        <v>363</v>
      </c>
      <c r="B364" s="7">
        <v>40559</v>
      </c>
      <c r="C364" s="6">
        <v>1</v>
      </c>
      <c r="D364" s="6">
        <v>0</v>
      </c>
      <c r="E364" s="6">
        <v>1</v>
      </c>
      <c r="F364" s="6">
        <v>14</v>
      </c>
      <c r="G364" s="9" t="b">
        <v>0</v>
      </c>
      <c r="H364" s="6">
        <v>0</v>
      </c>
      <c r="I364" s="6">
        <v>1</v>
      </c>
      <c r="J364" s="6">
        <v>0.28000000000000003</v>
      </c>
      <c r="K364">
        <v>0.2727</v>
      </c>
      <c r="L364">
        <v>0.36</v>
      </c>
      <c r="M364">
        <v>0.25369999999999998</v>
      </c>
      <c r="N364">
        <v>22</v>
      </c>
      <c r="O364">
        <v>69</v>
      </c>
      <c r="P364">
        <v>91</v>
      </c>
      <c r="Q364" t="s">
        <v>25</v>
      </c>
      <c r="R364" t="s">
        <v>124</v>
      </c>
      <c r="S364" s="33" t="str">
        <f t="shared" si="15"/>
        <v>Normal</v>
      </c>
      <c r="T364" s="33" t="str">
        <f t="shared" si="16"/>
        <v>Medium</v>
      </c>
      <c r="U364" s="33" t="str">
        <f t="shared" si="17"/>
        <v>Afternoon</v>
      </c>
      <c r="V364" s="33"/>
      <c r="W364" s="33"/>
    </row>
    <row r="365" spans="1:23" ht="17.25" thickBot="1">
      <c r="A365" s="6">
        <v>364</v>
      </c>
      <c r="B365" s="7">
        <v>40559</v>
      </c>
      <c r="C365" s="6">
        <v>1</v>
      </c>
      <c r="D365" s="6">
        <v>0</v>
      </c>
      <c r="E365" s="6">
        <v>1</v>
      </c>
      <c r="F365" s="6">
        <v>15</v>
      </c>
      <c r="G365" s="9" t="b">
        <v>0</v>
      </c>
      <c r="H365" s="6">
        <v>0</v>
      </c>
      <c r="I365" s="6">
        <v>1</v>
      </c>
      <c r="J365" s="6">
        <v>0.26</v>
      </c>
      <c r="K365">
        <v>0.2424</v>
      </c>
      <c r="L365">
        <v>0.38</v>
      </c>
      <c r="M365">
        <v>0.25369999999999998</v>
      </c>
      <c r="N365">
        <v>35</v>
      </c>
      <c r="O365">
        <v>78</v>
      </c>
      <c r="P365">
        <v>113</v>
      </c>
      <c r="Q365" t="s">
        <v>25</v>
      </c>
      <c r="R365" t="s">
        <v>124</v>
      </c>
      <c r="S365" s="33" t="str">
        <f t="shared" si="15"/>
        <v>Normal</v>
      </c>
      <c r="T365" s="33" t="str">
        <f t="shared" si="16"/>
        <v>Medium</v>
      </c>
      <c r="U365" s="33" t="str">
        <f t="shared" si="17"/>
        <v>Afternoon</v>
      </c>
      <c r="V365" s="33"/>
      <c r="W365" s="33"/>
    </row>
    <row r="366" spans="1:23" ht="17.25" thickBot="1">
      <c r="A366" s="6">
        <v>365</v>
      </c>
      <c r="B366" s="7">
        <v>40559</v>
      </c>
      <c r="C366" s="6">
        <v>1</v>
      </c>
      <c r="D366" s="6">
        <v>0</v>
      </c>
      <c r="E366" s="6">
        <v>1</v>
      </c>
      <c r="F366" s="6">
        <v>16</v>
      </c>
      <c r="G366" s="9" t="b">
        <v>0</v>
      </c>
      <c r="H366" s="6">
        <v>0</v>
      </c>
      <c r="I366" s="6">
        <v>1</v>
      </c>
      <c r="J366" s="6">
        <v>0.24</v>
      </c>
      <c r="K366">
        <v>0.2273</v>
      </c>
      <c r="L366">
        <v>0.38</v>
      </c>
      <c r="M366">
        <v>0.22389999999999999</v>
      </c>
      <c r="N366">
        <v>22</v>
      </c>
      <c r="O366">
        <v>77</v>
      </c>
      <c r="P366">
        <v>99</v>
      </c>
      <c r="Q366" t="s">
        <v>25</v>
      </c>
      <c r="R366" t="s">
        <v>124</v>
      </c>
      <c r="S366" s="33" t="str">
        <f t="shared" si="15"/>
        <v>Normal</v>
      </c>
      <c r="T366" s="33" t="str">
        <f t="shared" si="16"/>
        <v>Medium</v>
      </c>
      <c r="U366" s="33" t="str">
        <f t="shared" si="17"/>
        <v>Afternoon</v>
      </c>
      <c r="V366" s="33"/>
      <c r="W366" s="33"/>
    </row>
    <row r="367" spans="1:23" ht="17.25" thickBot="1">
      <c r="A367" s="6">
        <v>366</v>
      </c>
      <c r="B367" s="7">
        <v>40559</v>
      </c>
      <c r="C367" s="6">
        <v>1</v>
      </c>
      <c r="D367" s="6">
        <v>0</v>
      </c>
      <c r="E367" s="6">
        <v>1</v>
      </c>
      <c r="F367" s="6">
        <v>17</v>
      </c>
      <c r="G367" s="9" t="b">
        <v>0</v>
      </c>
      <c r="H367" s="6">
        <v>0</v>
      </c>
      <c r="I367" s="6">
        <v>1</v>
      </c>
      <c r="J367" s="6">
        <v>0.22</v>
      </c>
      <c r="K367">
        <v>0.21210000000000001</v>
      </c>
      <c r="L367">
        <v>0.37</v>
      </c>
      <c r="M367">
        <v>0.25369999999999998</v>
      </c>
      <c r="N367">
        <v>23</v>
      </c>
      <c r="O367">
        <v>82</v>
      </c>
      <c r="P367">
        <v>105</v>
      </c>
      <c r="Q367" t="s">
        <v>25</v>
      </c>
      <c r="R367" t="s">
        <v>124</v>
      </c>
      <c r="S367" s="33" t="str">
        <f t="shared" si="15"/>
        <v>Rush Hour</v>
      </c>
      <c r="T367" s="33" t="str">
        <f t="shared" si="16"/>
        <v>Medium</v>
      </c>
      <c r="U367" s="33" t="str">
        <f t="shared" si="17"/>
        <v>Afternoon</v>
      </c>
      <c r="V367" s="33"/>
      <c r="W367" s="33"/>
    </row>
    <row r="368" spans="1:23" ht="17.25" thickBot="1">
      <c r="A368" s="6">
        <v>367</v>
      </c>
      <c r="B368" s="7">
        <v>40559</v>
      </c>
      <c r="C368" s="6">
        <v>1</v>
      </c>
      <c r="D368" s="6">
        <v>0</v>
      </c>
      <c r="E368" s="6">
        <v>1</v>
      </c>
      <c r="F368" s="6">
        <v>18</v>
      </c>
      <c r="G368" s="9" t="b">
        <v>0</v>
      </c>
      <c r="H368" s="6">
        <v>0</v>
      </c>
      <c r="I368" s="6">
        <v>1</v>
      </c>
      <c r="J368" s="6">
        <v>0.2</v>
      </c>
      <c r="K368">
        <v>0.21210000000000001</v>
      </c>
      <c r="L368">
        <v>0.4</v>
      </c>
      <c r="M368">
        <v>0.16420000000000001</v>
      </c>
      <c r="N368">
        <v>11</v>
      </c>
      <c r="O368">
        <v>56</v>
      </c>
      <c r="P368">
        <v>67</v>
      </c>
      <c r="Q368" t="s">
        <v>25</v>
      </c>
      <c r="R368" t="s">
        <v>124</v>
      </c>
      <c r="S368" s="33" t="str">
        <f t="shared" si="15"/>
        <v>Rush Hour</v>
      </c>
      <c r="T368" s="33" t="str">
        <f t="shared" si="16"/>
        <v>Medium</v>
      </c>
      <c r="U368" s="33" t="str">
        <f t="shared" si="17"/>
        <v>Evening</v>
      </c>
      <c r="V368" s="33"/>
      <c r="W368" s="33"/>
    </row>
    <row r="369" spans="1:23" ht="17.25" thickBot="1">
      <c r="A369" s="6">
        <v>368</v>
      </c>
      <c r="B369" s="7">
        <v>40559</v>
      </c>
      <c r="C369" s="6">
        <v>1</v>
      </c>
      <c r="D369" s="6">
        <v>0</v>
      </c>
      <c r="E369" s="6">
        <v>1</v>
      </c>
      <c r="F369" s="6">
        <v>19</v>
      </c>
      <c r="G369" s="9" t="b">
        <v>0</v>
      </c>
      <c r="H369" s="6">
        <v>0</v>
      </c>
      <c r="I369" s="6">
        <v>1</v>
      </c>
      <c r="J369" s="6">
        <v>0.18</v>
      </c>
      <c r="K369">
        <v>0.19700000000000001</v>
      </c>
      <c r="L369">
        <v>0.47</v>
      </c>
      <c r="M369">
        <v>0.1343</v>
      </c>
      <c r="N369">
        <v>14</v>
      </c>
      <c r="O369">
        <v>47</v>
      </c>
      <c r="P369">
        <v>61</v>
      </c>
      <c r="Q369" t="s">
        <v>25</v>
      </c>
      <c r="R369" t="s">
        <v>124</v>
      </c>
      <c r="S369" s="33" t="str">
        <f t="shared" si="15"/>
        <v>Rush Hour</v>
      </c>
      <c r="T369" s="33" t="str">
        <f t="shared" si="16"/>
        <v>Medium</v>
      </c>
      <c r="U369" s="33" t="str">
        <f t="shared" si="17"/>
        <v>Evening</v>
      </c>
      <c r="V369" s="33"/>
      <c r="W369" s="33"/>
    </row>
    <row r="370" spans="1:23" ht="17.25" thickBot="1">
      <c r="A370" s="6">
        <v>369</v>
      </c>
      <c r="B370" s="7">
        <v>40559</v>
      </c>
      <c r="C370" s="6">
        <v>1</v>
      </c>
      <c r="D370" s="6">
        <v>0</v>
      </c>
      <c r="E370" s="6">
        <v>1</v>
      </c>
      <c r="F370" s="6">
        <v>20</v>
      </c>
      <c r="G370" s="9" t="b">
        <v>0</v>
      </c>
      <c r="H370" s="6">
        <v>0</v>
      </c>
      <c r="I370" s="6">
        <v>1</v>
      </c>
      <c r="J370" s="6">
        <v>0.18</v>
      </c>
      <c r="K370">
        <v>0.19700000000000001</v>
      </c>
      <c r="L370">
        <v>0.47</v>
      </c>
      <c r="M370">
        <v>0.16420000000000001</v>
      </c>
      <c r="N370">
        <v>7</v>
      </c>
      <c r="O370">
        <v>50</v>
      </c>
      <c r="P370">
        <v>57</v>
      </c>
      <c r="Q370" t="s">
        <v>25</v>
      </c>
      <c r="R370" t="s">
        <v>124</v>
      </c>
      <c r="S370" s="33" t="str">
        <f t="shared" si="15"/>
        <v>Normal</v>
      </c>
      <c r="T370" s="33" t="str">
        <f t="shared" si="16"/>
        <v>Medium</v>
      </c>
      <c r="U370" s="33" t="str">
        <f t="shared" si="17"/>
        <v>Evening</v>
      </c>
      <c r="V370" s="33"/>
      <c r="W370" s="33"/>
    </row>
    <row r="371" spans="1:23" ht="17.25" thickBot="1">
      <c r="A371" s="6">
        <v>370</v>
      </c>
      <c r="B371" s="7">
        <v>40559</v>
      </c>
      <c r="C371" s="6">
        <v>1</v>
      </c>
      <c r="D371" s="6">
        <v>0</v>
      </c>
      <c r="E371" s="6">
        <v>1</v>
      </c>
      <c r="F371" s="6">
        <v>21</v>
      </c>
      <c r="G371" s="9" t="b">
        <v>0</v>
      </c>
      <c r="H371" s="6">
        <v>0</v>
      </c>
      <c r="I371" s="6">
        <v>1</v>
      </c>
      <c r="J371" s="6">
        <v>0.18</v>
      </c>
      <c r="K371">
        <v>0.19700000000000001</v>
      </c>
      <c r="L371">
        <v>0.51</v>
      </c>
      <c r="M371">
        <v>0.16420000000000001</v>
      </c>
      <c r="N371">
        <v>6</v>
      </c>
      <c r="O371">
        <v>22</v>
      </c>
      <c r="P371">
        <v>28</v>
      </c>
      <c r="Q371" t="s">
        <v>25</v>
      </c>
      <c r="R371" t="s">
        <v>124</v>
      </c>
      <c r="S371" s="33" t="str">
        <f t="shared" si="15"/>
        <v>Normal</v>
      </c>
      <c r="T371" s="33" t="str">
        <f t="shared" si="16"/>
        <v>Low</v>
      </c>
      <c r="U371" s="33" t="str">
        <f t="shared" si="17"/>
        <v>Evening</v>
      </c>
      <c r="V371" s="33"/>
      <c r="W371" s="33"/>
    </row>
    <row r="372" spans="1:23" ht="17.25" thickBot="1">
      <c r="A372" s="6">
        <v>371</v>
      </c>
      <c r="B372" s="7">
        <v>40559</v>
      </c>
      <c r="C372" s="6">
        <v>1</v>
      </c>
      <c r="D372" s="6">
        <v>0</v>
      </c>
      <c r="E372" s="6">
        <v>1</v>
      </c>
      <c r="F372" s="6">
        <v>22</v>
      </c>
      <c r="G372" s="9" t="b">
        <v>0</v>
      </c>
      <c r="H372" s="6">
        <v>0</v>
      </c>
      <c r="I372" s="6">
        <v>2</v>
      </c>
      <c r="J372" s="6">
        <v>0.2</v>
      </c>
      <c r="K372">
        <v>0.21210000000000001</v>
      </c>
      <c r="L372">
        <v>0.49</v>
      </c>
      <c r="M372">
        <v>0.1343</v>
      </c>
      <c r="N372">
        <v>2</v>
      </c>
      <c r="O372">
        <v>19</v>
      </c>
      <c r="P372">
        <v>21</v>
      </c>
      <c r="Q372" t="s">
        <v>25</v>
      </c>
      <c r="R372" t="s">
        <v>125</v>
      </c>
      <c r="S372" s="33" t="str">
        <f t="shared" si="15"/>
        <v>Normal</v>
      </c>
      <c r="T372" s="33" t="str">
        <f t="shared" si="16"/>
        <v>Low</v>
      </c>
      <c r="U372" s="33" t="str">
        <f t="shared" si="17"/>
        <v>Evening</v>
      </c>
      <c r="V372" s="33"/>
      <c r="W372" s="33"/>
    </row>
    <row r="373" spans="1:23" ht="17.25" thickBot="1">
      <c r="A373" s="6">
        <v>372</v>
      </c>
      <c r="B373" s="7">
        <v>40559</v>
      </c>
      <c r="C373" s="6">
        <v>1</v>
      </c>
      <c r="D373" s="6">
        <v>0</v>
      </c>
      <c r="E373" s="6">
        <v>1</v>
      </c>
      <c r="F373" s="6">
        <v>23</v>
      </c>
      <c r="G373" s="9" t="b">
        <v>0</v>
      </c>
      <c r="H373" s="6">
        <v>0</v>
      </c>
      <c r="I373" s="6">
        <v>2</v>
      </c>
      <c r="J373" s="6">
        <v>0.2</v>
      </c>
      <c r="K373">
        <v>0.2273</v>
      </c>
      <c r="L373">
        <v>0.4</v>
      </c>
      <c r="M373">
        <v>0.1045</v>
      </c>
      <c r="N373">
        <v>0</v>
      </c>
      <c r="O373">
        <v>18</v>
      </c>
      <c r="P373">
        <v>18</v>
      </c>
      <c r="Q373" t="s">
        <v>25</v>
      </c>
      <c r="R373" t="s">
        <v>125</v>
      </c>
      <c r="S373" s="33" t="str">
        <f t="shared" si="15"/>
        <v>Normal</v>
      </c>
      <c r="T373" s="33" t="str">
        <f t="shared" si="16"/>
        <v>Low</v>
      </c>
      <c r="U373" s="33" t="str">
        <f t="shared" si="17"/>
        <v>Evening</v>
      </c>
      <c r="V373" s="33"/>
      <c r="W373" s="33"/>
    </row>
    <row r="374" spans="1:23" ht="17.25" thickBot="1">
      <c r="A374" s="6">
        <v>373</v>
      </c>
      <c r="B374" s="7">
        <v>40560</v>
      </c>
      <c r="C374" s="6">
        <v>1</v>
      </c>
      <c r="D374" s="6">
        <v>0</v>
      </c>
      <c r="E374" s="6">
        <v>1</v>
      </c>
      <c r="F374" s="6">
        <v>0</v>
      </c>
      <c r="G374" s="9" t="b">
        <v>1</v>
      </c>
      <c r="H374" s="6">
        <v>1</v>
      </c>
      <c r="I374" s="6">
        <v>2</v>
      </c>
      <c r="J374" s="6">
        <v>0.2</v>
      </c>
      <c r="K374">
        <v>0.19700000000000001</v>
      </c>
      <c r="L374">
        <v>0.47</v>
      </c>
      <c r="M374">
        <v>0.22389999999999999</v>
      </c>
      <c r="N374">
        <v>1</v>
      </c>
      <c r="O374">
        <v>16</v>
      </c>
      <c r="P374">
        <v>17</v>
      </c>
      <c r="Q374" t="s">
        <v>26</v>
      </c>
      <c r="R374" t="s">
        <v>125</v>
      </c>
      <c r="S374" s="33" t="str">
        <f t="shared" si="15"/>
        <v>Normal</v>
      </c>
      <c r="T374" s="33" t="str">
        <f t="shared" si="16"/>
        <v>Low</v>
      </c>
      <c r="U374" s="33" t="str">
        <f t="shared" si="17"/>
        <v>Night</v>
      </c>
      <c r="V374" s="33"/>
      <c r="W374" s="33"/>
    </row>
    <row r="375" spans="1:23" ht="17.25" thickBot="1">
      <c r="A375" s="6">
        <v>374</v>
      </c>
      <c r="B375" s="7">
        <v>40560</v>
      </c>
      <c r="C375" s="6">
        <v>1</v>
      </c>
      <c r="D375" s="6">
        <v>0</v>
      </c>
      <c r="E375" s="6">
        <v>1</v>
      </c>
      <c r="F375" s="6">
        <v>1</v>
      </c>
      <c r="G375" s="9" t="b">
        <v>1</v>
      </c>
      <c r="H375" s="6">
        <v>1</v>
      </c>
      <c r="I375" s="6">
        <v>2</v>
      </c>
      <c r="J375" s="6">
        <v>0.2</v>
      </c>
      <c r="K375">
        <v>0.19700000000000001</v>
      </c>
      <c r="L375">
        <v>0.44</v>
      </c>
      <c r="M375">
        <v>0.19400000000000001</v>
      </c>
      <c r="N375">
        <v>1</v>
      </c>
      <c r="O375">
        <v>15</v>
      </c>
      <c r="P375">
        <v>16</v>
      </c>
      <c r="Q375" t="s">
        <v>26</v>
      </c>
      <c r="R375" t="s">
        <v>125</v>
      </c>
      <c r="S375" s="33" t="str">
        <f t="shared" si="15"/>
        <v>Normal</v>
      </c>
      <c r="T375" s="33" t="str">
        <f t="shared" si="16"/>
        <v>Low</v>
      </c>
      <c r="U375" s="33" t="str">
        <f t="shared" si="17"/>
        <v>Night</v>
      </c>
      <c r="V375" s="33"/>
      <c r="W375" s="33"/>
    </row>
    <row r="376" spans="1:23" ht="17.25" thickBot="1">
      <c r="A376" s="6">
        <v>375</v>
      </c>
      <c r="B376" s="7">
        <v>40560</v>
      </c>
      <c r="C376" s="6">
        <v>1</v>
      </c>
      <c r="D376" s="6">
        <v>0</v>
      </c>
      <c r="E376" s="6">
        <v>1</v>
      </c>
      <c r="F376" s="6">
        <v>2</v>
      </c>
      <c r="G376" s="9" t="b">
        <v>1</v>
      </c>
      <c r="H376" s="6">
        <v>1</v>
      </c>
      <c r="I376" s="6">
        <v>2</v>
      </c>
      <c r="J376" s="6">
        <v>0.18</v>
      </c>
      <c r="K376">
        <v>0.16669999999999999</v>
      </c>
      <c r="L376">
        <v>0.43</v>
      </c>
      <c r="M376">
        <v>0.25369999999999998</v>
      </c>
      <c r="N376">
        <v>0</v>
      </c>
      <c r="O376">
        <v>8</v>
      </c>
      <c r="P376">
        <v>8</v>
      </c>
      <c r="Q376" t="s">
        <v>26</v>
      </c>
      <c r="R376" t="s">
        <v>125</v>
      </c>
      <c r="S376" s="33" t="str">
        <f t="shared" si="15"/>
        <v>Normal</v>
      </c>
      <c r="T376" s="33" t="str">
        <f t="shared" si="16"/>
        <v>Low</v>
      </c>
      <c r="U376" s="33" t="str">
        <f t="shared" si="17"/>
        <v>Night</v>
      </c>
      <c r="V376" s="33"/>
      <c r="W376" s="33"/>
    </row>
    <row r="377" spans="1:23" ht="17.25" thickBot="1">
      <c r="A377" s="6">
        <v>376</v>
      </c>
      <c r="B377" s="7">
        <v>40560</v>
      </c>
      <c r="C377" s="6">
        <v>1</v>
      </c>
      <c r="D377" s="6">
        <v>0</v>
      </c>
      <c r="E377" s="6">
        <v>1</v>
      </c>
      <c r="F377" s="6">
        <v>3</v>
      </c>
      <c r="G377" s="9" t="b">
        <v>1</v>
      </c>
      <c r="H377" s="6">
        <v>1</v>
      </c>
      <c r="I377" s="6">
        <v>2</v>
      </c>
      <c r="J377" s="6">
        <v>0.18</v>
      </c>
      <c r="K377">
        <v>0.18179999999999999</v>
      </c>
      <c r="L377">
        <v>0.43</v>
      </c>
      <c r="M377">
        <v>0.19400000000000001</v>
      </c>
      <c r="N377">
        <v>0</v>
      </c>
      <c r="O377">
        <v>2</v>
      </c>
      <c r="P377">
        <v>2</v>
      </c>
      <c r="Q377" t="s">
        <v>26</v>
      </c>
      <c r="R377" t="s">
        <v>125</v>
      </c>
      <c r="S377" s="33" t="str">
        <f t="shared" si="15"/>
        <v>Normal</v>
      </c>
      <c r="T377" s="33" t="str">
        <f t="shared" si="16"/>
        <v>Low</v>
      </c>
      <c r="U377" s="33" t="str">
        <f t="shared" si="17"/>
        <v>Night</v>
      </c>
      <c r="V377" s="33"/>
      <c r="W377" s="33"/>
    </row>
    <row r="378" spans="1:23" ht="17.25" thickBot="1">
      <c r="A378" s="6">
        <v>377</v>
      </c>
      <c r="B378" s="7">
        <v>40560</v>
      </c>
      <c r="C378" s="6">
        <v>1</v>
      </c>
      <c r="D378" s="6">
        <v>0</v>
      </c>
      <c r="E378" s="6">
        <v>1</v>
      </c>
      <c r="F378" s="6">
        <v>4</v>
      </c>
      <c r="G378" s="9" t="b">
        <v>1</v>
      </c>
      <c r="H378" s="6">
        <v>1</v>
      </c>
      <c r="I378" s="6">
        <v>2</v>
      </c>
      <c r="J378" s="6">
        <v>0.18</v>
      </c>
      <c r="K378">
        <v>0.19700000000000001</v>
      </c>
      <c r="L378">
        <v>0.43</v>
      </c>
      <c r="M378">
        <v>0.1343</v>
      </c>
      <c r="N378">
        <v>1</v>
      </c>
      <c r="O378">
        <v>2</v>
      </c>
      <c r="P378">
        <v>3</v>
      </c>
      <c r="Q378" t="s">
        <v>26</v>
      </c>
      <c r="R378" t="s">
        <v>125</v>
      </c>
      <c r="S378" s="33" t="str">
        <f t="shared" si="15"/>
        <v>Normal</v>
      </c>
      <c r="T378" s="33" t="str">
        <f t="shared" si="16"/>
        <v>Low</v>
      </c>
      <c r="U378" s="33" t="str">
        <f t="shared" si="17"/>
        <v>Night</v>
      </c>
      <c r="V378" s="33"/>
      <c r="W378" s="33"/>
    </row>
    <row r="379" spans="1:23" ht="17.25" thickBot="1">
      <c r="A379" s="6">
        <v>378</v>
      </c>
      <c r="B379" s="7">
        <v>40560</v>
      </c>
      <c r="C379" s="6">
        <v>1</v>
      </c>
      <c r="D379" s="6">
        <v>0</v>
      </c>
      <c r="E379" s="6">
        <v>1</v>
      </c>
      <c r="F379" s="6">
        <v>5</v>
      </c>
      <c r="G379" s="9" t="b">
        <v>1</v>
      </c>
      <c r="H379" s="6">
        <v>1</v>
      </c>
      <c r="I379" s="6">
        <v>2</v>
      </c>
      <c r="J379" s="6">
        <v>0.18</v>
      </c>
      <c r="K379">
        <v>0.19700000000000001</v>
      </c>
      <c r="L379">
        <v>0.43</v>
      </c>
      <c r="M379">
        <v>0.16420000000000001</v>
      </c>
      <c r="N379">
        <v>0</v>
      </c>
      <c r="O379">
        <v>1</v>
      </c>
      <c r="P379">
        <v>1</v>
      </c>
      <c r="Q379" t="s">
        <v>26</v>
      </c>
      <c r="R379" t="s">
        <v>125</v>
      </c>
      <c r="S379" s="33" t="str">
        <f t="shared" si="15"/>
        <v>Normal</v>
      </c>
      <c r="T379" s="33" t="str">
        <f t="shared" si="16"/>
        <v>Low</v>
      </c>
      <c r="U379" s="33" t="str">
        <f t="shared" si="17"/>
        <v>Night</v>
      </c>
      <c r="V379" s="33"/>
      <c r="W379" s="33"/>
    </row>
    <row r="380" spans="1:23" ht="17.25" thickBot="1">
      <c r="A380" s="6">
        <v>379</v>
      </c>
      <c r="B380" s="7">
        <v>40560</v>
      </c>
      <c r="C380" s="6">
        <v>1</v>
      </c>
      <c r="D380" s="6">
        <v>0</v>
      </c>
      <c r="E380" s="6">
        <v>1</v>
      </c>
      <c r="F380" s="6">
        <v>6</v>
      </c>
      <c r="G380" s="9" t="b">
        <v>1</v>
      </c>
      <c r="H380" s="6">
        <v>1</v>
      </c>
      <c r="I380" s="6">
        <v>2</v>
      </c>
      <c r="J380" s="6">
        <v>0.18</v>
      </c>
      <c r="K380">
        <v>0.18179999999999999</v>
      </c>
      <c r="L380">
        <v>0.43</v>
      </c>
      <c r="M380">
        <v>0.19400000000000001</v>
      </c>
      <c r="N380">
        <v>0</v>
      </c>
      <c r="O380">
        <v>5</v>
      </c>
      <c r="P380">
        <v>5</v>
      </c>
      <c r="Q380" t="s">
        <v>26</v>
      </c>
      <c r="R380" t="s">
        <v>125</v>
      </c>
      <c r="S380" s="33" t="str">
        <f t="shared" si="15"/>
        <v>Normal</v>
      </c>
      <c r="T380" s="33" t="str">
        <f t="shared" si="16"/>
        <v>Low</v>
      </c>
      <c r="U380" s="33" t="str">
        <f t="shared" si="17"/>
        <v>Morning</v>
      </c>
      <c r="V380" s="33"/>
      <c r="W380" s="33"/>
    </row>
    <row r="381" spans="1:23" ht="17.25" thickBot="1">
      <c r="A381" s="6">
        <v>380</v>
      </c>
      <c r="B381" s="7">
        <v>40560</v>
      </c>
      <c r="C381" s="6">
        <v>1</v>
      </c>
      <c r="D381" s="6">
        <v>0</v>
      </c>
      <c r="E381" s="6">
        <v>1</v>
      </c>
      <c r="F381" s="6">
        <v>7</v>
      </c>
      <c r="G381" s="9" t="b">
        <v>1</v>
      </c>
      <c r="H381" s="6">
        <v>1</v>
      </c>
      <c r="I381" s="6">
        <v>2</v>
      </c>
      <c r="J381" s="6">
        <v>0.16</v>
      </c>
      <c r="K381">
        <v>0.18179999999999999</v>
      </c>
      <c r="L381">
        <v>0.5</v>
      </c>
      <c r="M381">
        <v>0.1343</v>
      </c>
      <c r="N381">
        <v>4</v>
      </c>
      <c r="O381">
        <v>9</v>
      </c>
      <c r="P381">
        <v>13</v>
      </c>
      <c r="Q381" t="s">
        <v>26</v>
      </c>
      <c r="R381" t="s">
        <v>125</v>
      </c>
      <c r="S381" s="33" t="str">
        <f t="shared" si="15"/>
        <v>Rush Hour</v>
      </c>
      <c r="T381" s="33" t="str">
        <f t="shared" si="16"/>
        <v>Low</v>
      </c>
      <c r="U381" s="33" t="str">
        <f t="shared" si="17"/>
        <v>Morning</v>
      </c>
      <c r="V381" s="33"/>
      <c r="W381" s="33"/>
    </row>
    <row r="382" spans="1:23" ht="17.25" thickBot="1">
      <c r="A382" s="6">
        <v>381</v>
      </c>
      <c r="B382" s="7">
        <v>40560</v>
      </c>
      <c r="C382" s="6">
        <v>1</v>
      </c>
      <c r="D382" s="6">
        <v>0</v>
      </c>
      <c r="E382" s="6">
        <v>1</v>
      </c>
      <c r="F382" s="6">
        <v>8</v>
      </c>
      <c r="G382" s="9" t="b">
        <v>1</v>
      </c>
      <c r="H382" s="6">
        <v>1</v>
      </c>
      <c r="I382" s="6">
        <v>2</v>
      </c>
      <c r="J382" s="6">
        <v>0.16</v>
      </c>
      <c r="K382">
        <v>0.1515</v>
      </c>
      <c r="L382">
        <v>0.47</v>
      </c>
      <c r="M382">
        <v>0.22389999999999999</v>
      </c>
      <c r="N382">
        <v>3</v>
      </c>
      <c r="O382">
        <v>30</v>
      </c>
      <c r="P382">
        <v>33</v>
      </c>
      <c r="Q382" t="s">
        <v>26</v>
      </c>
      <c r="R382" t="s">
        <v>125</v>
      </c>
      <c r="S382" s="33" t="str">
        <f t="shared" si="15"/>
        <v>Rush Hour</v>
      </c>
      <c r="T382" s="33" t="str">
        <f t="shared" si="16"/>
        <v>Low</v>
      </c>
      <c r="U382" s="33" t="str">
        <f t="shared" si="17"/>
        <v>Morning</v>
      </c>
      <c r="V382" s="33"/>
      <c r="W382" s="33"/>
    </row>
    <row r="383" spans="1:23" ht="17.25" thickBot="1">
      <c r="A383" s="6">
        <v>382</v>
      </c>
      <c r="B383" s="7">
        <v>40560</v>
      </c>
      <c r="C383" s="6">
        <v>1</v>
      </c>
      <c r="D383" s="6">
        <v>0</v>
      </c>
      <c r="E383" s="6">
        <v>1</v>
      </c>
      <c r="F383" s="6">
        <v>9</v>
      </c>
      <c r="G383" s="9" t="b">
        <v>1</v>
      </c>
      <c r="H383" s="6">
        <v>1</v>
      </c>
      <c r="I383" s="6">
        <v>2</v>
      </c>
      <c r="J383" s="6">
        <v>0.16</v>
      </c>
      <c r="K383">
        <v>0.1515</v>
      </c>
      <c r="L383">
        <v>0.47</v>
      </c>
      <c r="M383">
        <v>0.22389999999999999</v>
      </c>
      <c r="N383">
        <v>8</v>
      </c>
      <c r="O383">
        <v>39</v>
      </c>
      <c r="P383">
        <v>47</v>
      </c>
      <c r="Q383" t="s">
        <v>26</v>
      </c>
      <c r="R383" t="s">
        <v>125</v>
      </c>
      <c r="S383" s="33" t="str">
        <f t="shared" si="15"/>
        <v>Rush Hour</v>
      </c>
      <c r="T383" s="33" t="str">
        <f t="shared" si="16"/>
        <v>Low</v>
      </c>
      <c r="U383" s="33" t="str">
        <f t="shared" si="17"/>
        <v>Morning</v>
      </c>
      <c r="V383" s="33"/>
      <c r="W383" s="33"/>
    </row>
    <row r="384" spans="1:23" ht="17.25" thickBot="1">
      <c r="A384" s="6">
        <v>383</v>
      </c>
      <c r="B384" s="7">
        <v>40560</v>
      </c>
      <c r="C384" s="6">
        <v>1</v>
      </c>
      <c r="D384" s="6">
        <v>0</v>
      </c>
      <c r="E384" s="6">
        <v>1</v>
      </c>
      <c r="F384" s="6">
        <v>10</v>
      </c>
      <c r="G384" s="9" t="b">
        <v>1</v>
      </c>
      <c r="H384" s="6">
        <v>1</v>
      </c>
      <c r="I384" s="6">
        <v>2</v>
      </c>
      <c r="J384" s="6">
        <v>0.16</v>
      </c>
      <c r="K384">
        <v>0.1515</v>
      </c>
      <c r="L384">
        <v>0.5</v>
      </c>
      <c r="M384">
        <v>0.25369999999999998</v>
      </c>
      <c r="N384">
        <v>7</v>
      </c>
      <c r="O384">
        <v>50</v>
      </c>
      <c r="P384">
        <v>57</v>
      </c>
      <c r="Q384" t="s">
        <v>26</v>
      </c>
      <c r="R384" t="s">
        <v>125</v>
      </c>
      <c r="S384" s="33" t="str">
        <f t="shared" si="15"/>
        <v>Normal</v>
      </c>
      <c r="T384" s="33" t="str">
        <f t="shared" si="16"/>
        <v>Medium</v>
      </c>
      <c r="U384" s="33" t="str">
        <f t="shared" si="17"/>
        <v>Morning</v>
      </c>
      <c r="V384" s="33"/>
      <c r="W384" s="33"/>
    </row>
    <row r="385" spans="1:23" ht="17.25" thickBot="1">
      <c r="A385" s="6">
        <v>384</v>
      </c>
      <c r="B385" s="7">
        <v>40560</v>
      </c>
      <c r="C385" s="6">
        <v>1</v>
      </c>
      <c r="D385" s="6">
        <v>0</v>
      </c>
      <c r="E385" s="6">
        <v>1</v>
      </c>
      <c r="F385" s="6">
        <v>11</v>
      </c>
      <c r="G385" s="9" t="b">
        <v>1</v>
      </c>
      <c r="H385" s="6">
        <v>1</v>
      </c>
      <c r="I385" s="6">
        <v>2</v>
      </c>
      <c r="J385" s="6">
        <v>0.16</v>
      </c>
      <c r="K385">
        <v>0.1515</v>
      </c>
      <c r="L385">
        <v>0.55000000000000004</v>
      </c>
      <c r="M385">
        <v>0.19400000000000001</v>
      </c>
      <c r="N385">
        <v>9</v>
      </c>
      <c r="O385">
        <v>55</v>
      </c>
      <c r="P385">
        <v>64</v>
      </c>
      <c r="Q385" t="s">
        <v>26</v>
      </c>
      <c r="R385" t="s">
        <v>125</v>
      </c>
      <c r="S385" s="33" t="str">
        <f t="shared" si="15"/>
        <v>Normal</v>
      </c>
      <c r="T385" s="33" t="str">
        <f t="shared" si="16"/>
        <v>Medium</v>
      </c>
      <c r="U385" s="33" t="str">
        <f t="shared" si="17"/>
        <v>Morning</v>
      </c>
      <c r="V385" s="33"/>
      <c r="W385" s="33"/>
    </row>
    <row r="386" spans="1:23" ht="17.25" thickBot="1">
      <c r="A386" s="6">
        <v>385</v>
      </c>
      <c r="B386" s="7">
        <v>40560</v>
      </c>
      <c r="C386" s="6">
        <v>1</v>
      </c>
      <c r="D386" s="6">
        <v>0</v>
      </c>
      <c r="E386" s="6">
        <v>1</v>
      </c>
      <c r="F386" s="6">
        <v>12</v>
      </c>
      <c r="G386" s="9" t="b">
        <v>1</v>
      </c>
      <c r="H386" s="6">
        <v>1</v>
      </c>
      <c r="I386" s="6">
        <v>2</v>
      </c>
      <c r="J386" s="6">
        <v>0.18</v>
      </c>
      <c r="K386">
        <v>0.19700000000000001</v>
      </c>
      <c r="L386">
        <v>0.47</v>
      </c>
      <c r="M386">
        <v>0.1343</v>
      </c>
      <c r="N386">
        <v>10</v>
      </c>
      <c r="O386">
        <v>70</v>
      </c>
      <c r="P386">
        <v>80</v>
      </c>
      <c r="Q386" t="s">
        <v>26</v>
      </c>
      <c r="R386" t="s">
        <v>125</v>
      </c>
      <c r="S386" s="33" t="str">
        <f t="shared" si="15"/>
        <v>Normal</v>
      </c>
      <c r="T386" s="33" t="str">
        <f t="shared" si="16"/>
        <v>Medium</v>
      </c>
      <c r="U386" s="33" t="str">
        <f t="shared" si="17"/>
        <v>Afternoon</v>
      </c>
      <c r="V386" s="33"/>
      <c r="W386" s="33"/>
    </row>
    <row r="387" spans="1:23" ht="17.25" thickBot="1">
      <c r="A387" s="6">
        <v>386</v>
      </c>
      <c r="B387" s="7">
        <v>40560</v>
      </c>
      <c r="C387" s="6">
        <v>1</v>
      </c>
      <c r="D387" s="6">
        <v>0</v>
      </c>
      <c r="E387" s="6">
        <v>1</v>
      </c>
      <c r="F387" s="6">
        <v>13</v>
      </c>
      <c r="G387" s="9" t="b">
        <v>1</v>
      </c>
      <c r="H387" s="6">
        <v>1</v>
      </c>
      <c r="I387" s="6">
        <v>2</v>
      </c>
      <c r="J387" s="6">
        <v>0.18</v>
      </c>
      <c r="K387">
        <v>0.19700000000000001</v>
      </c>
      <c r="L387">
        <v>0.47</v>
      </c>
      <c r="M387">
        <v>0.1343</v>
      </c>
      <c r="N387">
        <v>13</v>
      </c>
      <c r="O387">
        <v>80</v>
      </c>
      <c r="P387">
        <v>93</v>
      </c>
      <c r="Q387" t="s">
        <v>26</v>
      </c>
      <c r="R387" t="s">
        <v>125</v>
      </c>
      <c r="S387" s="33" t="str">
        <f t="shared" ref="S387:S450" si="18">IF(OR(AND(F387&gt;=7,F387&lt;=9),AND(F387&gt;=17,F387&lt;=19)),"Rush Hour","Normal")</f>
        <v>Normal</v>
      </c>
      <c r="T387" s="33" t="str">
        <f t="shared" ref="T387:T450" si="19">IF(P387&gt;150,"High",IF(P387&gt;50,"Medium","Low"))</f>
        <v>Medium</v>
      </c>
      <c r="U387" s="33" t="str">
        <f t="shared" ref="U387:U450" si="20">IF(F387&lt;6,"Night", IF(F387&lt;12,"Morning", IF(F387&lt;18,"Afternoon","Evening")))</f>
        <v>Afternoon</v>
      </c>
      <c r="V387" s="33"/>
      <c r="W387" s="33"/>
    </row>
    <row r="388" spans="1:23" ht="17.25" thickBot="1">
      <c r="A388" s="6">
        <v>387</v>
      </c>
      <c r="B388" s="7">
        <v>40560</v>
      </c>
      <c r="C388" s="6">
        <v>1</v>
      </c>
      <c r="D388" s="6">
        <v>0</v>
      </c>
      <c r="E388" s="6">
        <v>1</v>
      </c>
      <c r="F388" s="6">
        <v>14</v>
      </c>
      <c r="G388" s="9" t="b">
        <v>1</v>
      </c>
      <c r="H388" s="6">
        <v>1</v>
      </c>
      <c r="I388" s="6">
        <v>2</v>
      </c>
      <c r="J388" s="6">
        <v>0.18</v>
      </c>
      <c r="K388">
        <v>0.21210000000000001</v>
      </c>
      <c r="L388">
        <v>0.43</v>
      </c>
      <c r="M388">
        <v>0.1045</v>
      </c>
      <c r="N388">
        <v>12</v>
      </c>
      <c r="O388">
        <v>74</v>
      </c>
      <c r="P388">
        <v>86</v>
      </c>
      <c r="Q388" t="s">
        <v>26</v>
      </c>
      <c r="R388" t="s">
        <v>125</v>
      </c>
      <c r="S388" s="33" t="str">
        <f t="shared" si="18"/>
        <v>Normal</v>
      </c>
      <c r="T388" s="33" t="str">
        <f t="shared" si="19"/>
        <v>Medium</v>
      </c>
      <c r="U388" s="33" t="str">
        <f t="shared" si="20"/>
        <v>Afternoon</v>
      </c>
      <c r="V388" s="33"/>
      <c r="W388" s="33"/>
    </row>
    <row r="389" spans="1:23" ht="17.25" thickBot="1">
      <c r="A389" s="6">
        <v>388</v>
      </c>
      <c r="B389" s="7">
        <v>40560</v>
      </c>
      <c r="C389" s="6">
        <v>1</v>
      </c>
      <c r="D389" s="6">
        <v>0</v>
      </c>
      <c r="E389" s="6">
        <v>1</v>
      </c>
      <c r="F389" s="6">
        <v>15</v>
      </c>
      <c r="G389" s="9" t="b">
        <v>1</v>
      </c>
      <c r="H389" s="6">
        <v>1</v>
      </c>
      <c r="I389" s="6">
        <v>2</v>
      </c>
      <c r="J389" s="6">
        <v>0.2</v>
      </c>
      <c r="K389">
        <v>0.21210000000000001</v>
      </c>
      <c r="L389">
        <v>0.47</v>
      </c>
      <c r="M389">
        <v>0.16420000000000001</v>
      </c>
      <c r="N389">
        <v>21</v>
      </c>
      <c r="O389">
        <v>72</v>
      </c>
      <c r="P389">
        <v>93</v>
      </c>
      <c r="Q389" t="s">
        <v>26</v>
      </c>
      <c r="R389" t="s">
        <v>125</v>
      </c>
      <c r="S389" s="33" t="str">
        <f t="shared" si="18"/>
        <v>Normal</v>
      </c>
      <c r="T389" s="33" t="str">
        <f t="shared" si="19"/>
        <v>Medium</v>
      </c>
      <c r="U389" s="33" t="str">
        <f t="shared" si="20"/>
        <v>Afternoon</v>
      </c>
      <c r="V389" s="33"/>
      <c r="W389" s="33"/>
    </row>
    <row r="390" spans="1:23" ht="17.25" thickBot="1">
      <c r="A390" s="6">
        <v>389</v>
      </c>
      <c r="B390" s="7">
        <v>40560</v>
      </c>
      <c r="C390" s="6">
        <v>1</v>
      </c>
      <c r="D390" s="6">
        <v>0</v>
      </c>
      <c r="E390" s="6">
        <v>1</v>
      </c>
      <c r="F390" s="6">
        <v>16</v>
      </c>
      <c r="G390" s="9" t="b">
        <v>1</v>
      </c>
      <c r="H390" s="6">
        <v>1</v>
      </c>
      <c r="I390" s="6">
        <v>2</v>
      </c>
      <c r="J390" s="6">
        <v>0.2</v>
      </c>
      <c r="K390">
        <v>0.21210000000000001</v>
      </c>
      <c r="L390">
        <v>0.47</v>
      </c>
      <c r="M390">
        <v>0.16420000000000001</v>
      </c>
      <c r="N390">
        <v>6</v>
      </c>
      <c r="O390">
        <v>76</v>
      </c>
      <c r="P390">
        <v>82</v>
      </c>
      <c r="Q390" t="s">
        <v>26</v>
      </c>
      <c r="R390" t="s">
        <v>125</v>
      </c>
      <c r="S390" s="33" t="str">
        <f t="shared" si="18"/>
        <v>Normal</v>
      </c>
      <c r="T390" s="33" t="str">
        <f t="shared" si="19"/>
        <v>Medium</v>
      </c>
      <c r="U390" s="33" t="str">
        <f t="shared" si="20"/>
        <v>Afternoon</v>
      </c>
      <c r="V390" s="33"/>
      <c r="W390" s="33"/>
    </row>
    <row r="391" spans="1:23" ht="17.25" thickBot="1">
      <c r="A391" s="6">
        <v>390</v>
      </c>
      <c r="B391" s="7">
        <v>40560</v>
      </c>
      <c r="C391" s="6">
        <v>1</v>
      </c>
      <c r="D391" s="6">
        <v>0</v>
      </c>
      <c r="E391" s="6">
        <v>1</v>
      </c>
      <c r="F391" s="6">
        <v>17</v>
      </c>
      <c r="G391" s="9" t="b">
        <v>1</v>
      </c>
      <c r="H391" s="6">
        <v>1</v>
      </c>
      <c r="I391" s="6">
        <v>1</v>
      </c>
      <c r="J391" s="6">
        <v>0.2</v>
      </c>
      <c r="K391">
        <v>0.19700000000000001</v>
      </c>
      <c r="L391">
        <v>0.51</v>
      </c>
      <c r="M391">
        <v>0.19400000000000001</v>
      </c>
      <c r="N391">
        <v>4</v>
      </c>
      <c r="O391">
        <v>67</v>
      </c>
      <c r="P391">
        <v>71</v>
      </c>
      <c r="Q391" t="s">
        <v>26</v>
      </c>
      <c r="R391" t="s">
        <v>124</v>
      </c>
      <c r="S391" s="33" t="str">
        <f t="shared" si="18"/>
        <v>Rush Hour</v>
      </c>
      <c r="T391" s="33" t="str">
        <f t="shared" si="19"/>
        <v>Medium</v>
      </c>
      <c r="U391" s="33" t="str">
        <f t="shared" si="20"/>
        <v>Afternoon</v>
      </c>
      <c r="V391" s="33"/>
      <c r="W391" s="33"/>
    </row>
    <row r="392" spans="1:23" ht="17.25" thickBot="1">
      <c r="A392" s="6">
        <v>391</v>
      </c>
      <c r="B392" s="7">
        <v>40560</v>
      </c>
      <c r="C392" s="6">
        <v>1</v>
      </c>
      <c r="D392" s="6">
        <v>0</v>
      </c>
      <c r="E392" s="6">
        <v>1</v>
      </c>
      <c r="F392" s="6">
        <v>18</v>
      </c>
      <c r="G392" s="9" t="b">
        <v>1</v>
      </c>
      <c r="H392" s="6">
        <v>1</v>
      </c>
      <c r="I392" s="6">
        <v>2</v>
      </c>
      <c r="J392" s="6">
        <v>0.18</v>
      </c>
      <c r="K392">
        <v>0.16669999999999999</v>
      </c>
      <c r="L392">
        <v>0.55000000000000004</v>
      </c>
      <c r="M392">
        <v>0.25369999999999998</v>
      </c>
      <c r="N392">
        <v>7</v>
      </c>
      <c r="O392">
        <v>85</v>
      </c>
      <c r="P392">
        <v>92</v>
      </c>
      <c r="Q392" t="s">
        <v>26</v>
      </c>
      <c r="R392" t="s">
        <v>125</v>
      </c>
      <c r="S392" s="33" t="str">
        <f t="shared" si="18"/>
        <v>Rush Hour</v>
      </c>
      <c r="T392" s="33" t="str">
        <f t="shared" si="19"/>
        <v>Medium</v>
      </c>
      <c r="U392" s="33" t="str">
        <f t="shared" si="20"/>
        <v>Evening</v>
      </c>
      <c r="V392" s="33"/>
      <c r="W392" s="33"/>
    </row>
    <row r="393" spans="1:23" ht="17.25" thickBot="1">
      <c r="A393" s="6">
        <v>392</v>
      </c>
      <c r="B393" s="7">
        <v>40560</v>
      </c>
      <c r="C393" s="6">
        <v>1</v>
      </c>
      <c r="D393" s="6">
        <v>0</v>
      </c>
      <c r="E393" s="6">
        <v>1</v>
      </c>
      <c r="F393" s="6">
        <v>19</v>
      </c>
      <c r="G393" s="9" t="b">
        <v>1</v>
      </c>
      <c r="H393" s="6">
        <v>1</v>
      </c>
      <c r="I393" s="6">
        <v>3</v>
      </c>
      <c r="J393" s="6">
        <v>0.18</v>
      </c>
      <c r="K393">
        <v>0.18179999999999999</v>
      </c>
      <c r="L393">
        <v>0.59</v>
      </c>
      <c r="M393">
        <v>0.19400000000000001</v>
      </c>
      <c r="N393">
        <v>2</v>
      </c>
      <c r="O393">
        <v>58</v>
      </c>
      <c r="P393">
        <v>60</v>
      </c>
      <c r="Q393" t="s">
        <v>26</v>
      </c>
      <c r="R393" t="s">
        <v>24</v>
      </c>
      <c r="S393" s="33" t="str">
        <f t="shared" si="18"/>
        <v>Rush Hour</v>
      </c>
      <c r="T393" s="33" t="str">
        <f t="shared" si="19"/>
        <v>Medium</v>
      </c>
      <c r="U393" s="33" t="str">
        <f t="shared" si="20"/>
        <v>Evening</v>
      </c>
      <c r="V393" s="33"/>
      <c r="W393" s="33"/>
    </row>
    <row r="394" spans="1:23" ht="17.25" thickBot="1">
      <c r="A394" s="6">
        <v>393</v>
      </c>
      <c r="B394" s="7">
        <v>40560</v>
      </c>
      <c r="C394" s="6">
        <v>1</v>
      </c>
      <c r="D394" s="6">
        <v>0</v>
      </c>
      <c r="E394" s="6">
        <v>1</v>
      </c>
      <c r="F394" s="6">
        <v>20</v>
      </c>
      <c r="G394" s="9" t="b">
        <v>1</v>
      </c>
      <c r="H394" s="6">
        <v>1</v>
      </c>
      <c r="I394" s="6">
        <v>3</v>
      </c>
      <c r="J394" s="6">
        <v>0.16</v>
      </c>
      <c r="K394">
        <v>0.1515</v>
      </c>
      <c r="L394">
        <v>0.8</v>
      </c>
      <c r="M394">
        <v>0.19400000000000001</v>
      </c>
      <c r="N394">
        <v>4</v>
      </c>
      <c r="O394">
        <v>29</v>
      </c>
      <c r="P394">
        <v>33</v>
      </c>
      <c r="Q394" t="s">
        <v>26</v>
      </c>
      <c r="R394" t="s">
        <v>24</v>
      </c>
      <c r="S394" s="33" t="str">
        <f t="shared" si="18"/>
        <v>Normal</v>
      </c>
      <c r="T394" s="33" t="str">
        <f t="shared" si="19"/>
        <v>Low</v>
      </c>
      <c r="U394" s="33" t="str">
        <f t="shared" si="20"/>
        <v>Evening</v>
      </c>
      <c r="V394" s="33"/>
      <c r="W394" s="33"/>
    </row>
    <row r="395" spans="1:23" ht="17.25" thickBot="1">
      <c r="A395" s="6">
        <v>394</v>
      </c>
      <c r="B395" s="7">
        <v>40560</v>
      </c>
      <c r="C395" s="6">
        <v>1</v>
      </c>
      <c r="D395" s="6">
        <v>0</v>
      </c>
      <c r="E395" s="6">
        <v>1</v>
      </c>
      <c r="F395" s="6">
        <v>21</v>
      </c>
      <c r="G395" s="9" t="b">
        <v>1</v>
      </c>
      <c r="H395" s="6">
        <v>1</v>
      </c>
      <c r="I395" s="6">
        <v>3</v>
      </c>
      <c r="J395" s="6">
        <v>0.16</v>
      </c>
      <c r="K395">
        <v>0.1515</v>
      </c>
      <c r="L395">
        <v>0.8</v>
      </c>
      <c r="M395">
        <v>0.19400000000000001</v>
      </c>
      <c r="N395">
        <v>3</v>
      </c>
      <c r="O395">
        <v>24</v>
      </c>
      <c r="P395">
        <v>27</v>
      </c>
      <c r="Q395" t="s">
        <v>26</v>
      </c>
      <c r="R395" t="s">
        <v>24</v>
      </c>
      <c r="S395" s="33" t="str">
        <f t="shared" si="18"/>
        <v>Normal</v>
      </c>
      <c r="T395" s="33" t="str">
        <f t="shared" si="19"/>
        <v>Low</v>
      </c>
      <c r="U395" s="33" t="str">
        <f t="shared" si="20"/>
        <v>Evening</v>
      </c>
      <c r="V395" s="33"/>
      <c r="W395" s="33"/>
    </row>
    <row r="396" spans="1:23" ht="17.25" thickBot="1">
      <c r="A396" s="6">
        <v>395</v>
      </c>
      <c r="B396" s="7">
        <v>40560</v>
      </c>
      <c r="C396" s="6">
        <v>1</v>
      </c>
      <c r="D396" s="6">
        <v>0</v>
      </c>
      <c r="E396" s="6">
        <v>1</v>
      </c>
      <c r="F396" s="6">
        <v>22</v>
      </c>
      <c r="G396" s="9" t="b">
        <v>1</v>
      </c>
      <c r="H396" s="6">
        <v>1</v>
      </c>
      <c r="I396" s="6">
        <v>3</v>
      </c>
      <c r="J396" s="6">
        <v>0.14000000000000001</v>
      </c>
      <c r="K396">
        <v>0.1212</v>
      </c>
      <c r="L396">
        <v>0.93</v>
      </c>
      <c r="M396">
        <v>0.25369999999999998</v>
      </c>
      <c r="N396">
        <v>0</v>
      </c>
      <c r="O396">
        <v>13</v>
      </c>
      <c r="P396">
        <v>13</v>
      </c>
      <c r="Q396" t="s">
        <v>26</v>
      </c>
      <c r="R396" t="s">
        <v>24</v>
      </c>
      <c r="S396" s="33" t="str">
        <f t="shared" si="18"/>
        <v>Normal</v>
      </c>
      <c r="T396" s="33" t="str">
        <f t="shared" si="19"/>
        <v>Low</v>
      </c>
      <c r="U396" s="33" t="str">
        <f t="shared" si="20"/>
        <v>Evening</v>
      </c>
      <c r="V396" s="33"/>
      <c r="W396" s="33"/>
    </row>
    <row r="397" spans="1:23" ht="17.25" thickBot="1">
      <c r="A397" s="6">
        <v>396</v>
      </c>
      <c r="B397" s="7">
        <v>40560</v>
      </c>
      <c r="C397" s="6">
        <v>1</v>
      </c>
      <c r="D397" s="6">
        <v>0</v>
      </c>
      <c r="E397" s="6">
        <v>1</v>
      </c>
      <c r="F397" s="6">
        <v>23</v>
      </c>
      <c r="G397" s="9" t="b">
        <v>1</v>
      </c>
      <c r="H397" s="6">
        <v>1</v>
      </c>
      <c r="I397" s="6">
        <v>3</v>
      </c>
      <c r="J397" s="6">
        <v>0.16</v>
      </c>
      <c r="K397">
        <v>0.13639999999999999</v>
      </c>
      <c r="L397">
        <v>0.86</v>
      </c>
      <c r="M397">
        <v>0.28360000000000002</v>
      </c>
      <c r="N397">
        <v>1</v>
      </c>
      <c r="O397">
        <v>3</v>
      </c>
      <c r="P397">
        <v>4</v>
      </c>
      <c r="Q397" t="s">
        <v>26</v>
      </c>
      <c r="R397" t="s">
        <v>24</v>
      </c>
      <c r="S397" s="33" t="str">
        <f t="shared" si="18"/>
        <v>Normal</v>
      </c>
      <c r="T397" s="33" t="str">
        <f t="shared" si="19"/>
        <v>Low</v>
      </c>
      <c r="U397" s="33" t="str">
        <f t="shared" si="20"/>
        <v>Evening</v>
      </c>
      <c r="V397" s="33"/>
      <c r="W397" s="33"/>
    </row>
    <row r="398" spans="1:23" ht="17.25" thickBot="1">
      <c r="A398" s="6">
        <v>397</v>
      </c>
      <c r="B398" s="7">
        <v>40561</v>
      </c>
      <c r="C398" s="6">
        <v>1</v>
      </c>
      <c r="D398" s="6">
        <v>0</v>
      </c>
      <c r="E398" s="6">
        <v>1</v>
      </c>
      <c r="F398" s="6">
        <v>12</v>
      </c>
      <c r="G398" s="9" t="b">
        <v>0</v>
      </c>
      <c r="H398" s="6">
        <v>2</v>
      </c>
      <c r="I398" s="6">
        <v>2</v>
      </c>
      <c r="J398" s="6">
        <v>0.2</v>
      </c>
      <c r="K398">
        <v>0.18179999999999999</v>
      </c>
      <c r="L398">
        <v>0.86</v>
      </c>
      <c r="M398">
        <v>0.32840000000000003</v>
      </c>
      <c r="N398">
        <v>0</v>
      </c>
      <c r="O398">
        <v>3</v>
      </c>
      <c r="P398">
        <v>3</v>
      </c>
      <c r="Q398" t="s">
        <v>27</v>
      </c>
      <c r="R398" t="s">
        <v>125</v>
      </c>
      <c r="S398" s="33" t="str">
        <f t="shared" si="18"/>
        <v>Normal</v>
      </c>
      <c r="T398" s="33" t="str">
        <f t="shared" si="19"/>
        <v>Low</v>
      </c>
      <c r="U398" s="33" t="str">
        <f t="shared" si="20"/>
        <v>Afternoon</v>
      </c>
      <c r="V398" s="33"/>
      <c r="W398" s="33"/>
    </row>
    <row r="399" spans="1:23" ht="17.25" thickBot="1">
      <c r="A399" s="6">
        <v>398</v>
      </c>
      <c r="B399" s="7">
        <v>40561</v>
      </c>
      <c r="C399" s="6">
        <v>1</v>
      </c>
      <c r="D399" s="6">
        <v>0</v>
      </c>
      <c r="E399" s="6">
        <v>1</v>
      </c>
      <c r="F399" s="6">
        <v>13</v>
      </c>
      <c r="G399" s="9" t="b">
        <v>0</v>
      </c>
      <c r="H399" s="6">
        <v>2</v>
      </c>
      <c r="I399" s="6">
        <v>2</v>
      </c>
      <c r="J399" s="6">
        <v>0.2</v>
      </c>
      <c r="K399">
        <v>0.19700000000000001</v>
      </c>
      <c r="L399">
        <v>0.86</v>
      </c>
      <c r="M399">
        <v>0.22389999999999999</v>
      </c>
      <c r="N399">
        <v>0</v>
      </c>
      <c r="O399">
        <v>22</v>
      </c>
      <c r="P399">
        <v>22</v>
      </c>
      <c r="Q399" t="s">
        <v>27</v>
      </c>
      <c r="R399" t="s">
        <v>125</v>
      </c>
      <c r="S399" s="33" t="str">
        <f t="shared" si="18"/>
        <v>Normal</v>
      </c>
      <c r="T399" s="33" t="str">
        <f t="shared" si="19"/>
        <v>Low</v>
      </c>
      <c r="U399" s="33" t="str">
        <f t="shared" si="20"/>
        <v>Afternoon</v>
      </c>
      <c r="V399" s="33"/>
      <c r="W399" s="33"/>
    </row>
    <row r="400" spans="1:23" ht="17.25" thickBot="1">
      <c r="A400" s="6">
        <v>399</v>
      </c>
      <c r="B400" s="7">
        <v>40561</v>
      </c>
      <c r="C400" s="6">
        <v>1</v>
      </c>
      <c r="D400" s="6">
        <v>0</v>
      </c>
      <c r="E400" s="6">
        <v>1</v>
      </c>
      <c r="F400" s="6">
        <v>14</v>
      </c>
      <c r="G400" s="9" t="b">
        <v>0</v>
      </c>
      <c r="H400" s="6">
        <v>2</v>
      </c>
      <c r="I400" s="6">
        <v>2</v>
      </c>
      <c r="J400" s="6">
        <v>0.22</v>
      </c>
      <c r="K400">
        <v>0.2273</v>
      </c>
      <c r="L400">
        <v>0.8</v>
      </c>
      <c r="M400">
        <v>0.16420000000000001</v>
      </c>
      <c r="N400">
        <v>2</v>
      </c>
      <c r="O400">
        <v>26</v>
      </c>
      <c r="P400">
        <v>28</v>
      </c>
      <c r="Q400" t="s">
        <v>27</v>
      </c>
      <c r="R400" t="s">
        <v>125</v>
      </c>
      <c r="S400" s="33" t="str">
        <f t="shared" si="18"/>
        <v>Normal</v>
      </c>
      <c r="T400" s="33" t="str">
        <f t="shared" si="19"/>
        <v>Low</v>
      </c>
      <c r="U400" s="33" t="str">
        <f t="shared" si="20"/>
        <v>Afternoon</v>
      </c>
      <c r="V400" s="33"/>
      <c r="W400" s="33"/>
    </row>
    <row r="401" spans="1:23" ht="17.25" thickBot="1">
      <c r="A401" s="6">
        <v>400</v>
      </c>
      <c r="B401" s="7">
        <v>40561</v>
      </c>
      <c r="C401" s="6">
        <v>1</v>
      </c>
      <c r="D401" s="6">
        <v>0</v>
      </c>
      <c r="E401" s="6">
        <v>1</v>
      </c>
      <c r="F401" s="6">
        <v>15</v>
      </c>
      <c r="G401" s="9" t="b">
        <v>0</v>
      </c>
      <c r="H401" s="6">
        <v>2</v>
      </c>
      <c r="I401" s="6">
        <v>2</v>
      </c>
      <c r="J401" s="6">
        <v>0.22</v>
      </c>
      <c r="K401">
        <v>0.2273</v>
      </c>
      <c r="L401">
        <v>0.87</v>
      </c>
      <c r="M401">
        <v>0.16420000000000001</v>
      </c>
      <c r="N401">
        <v>3</v>
      </c>
      <c r="O401">
        <v>32</v>
      </c>
      <c r="P401">
        <v>35</v>
      </c>
      <c r="Q401" t="s">
        <v>27</v>
      </c>
      <c r="R401" t="s">
        <v>125</v>
      </c>
      <c r="S401" s="33" t="str">
        <f t="shared" si="18"/>
        <v>Normal</v>
      </c>
      <c r="T401" s="33" t="str">
        <f t="shared" si="19"/>
        <v>Low</v>
      </c>
      <c r="U401" s="33" t="str">
        <f t="shared" si="20"/>
        <v>Afternoon</v>
      </c>
      <c r="V401" s="33"/>
      <c r="W401" s="33"/>
    </row>
    <row r="402" spans="1:23" ht="17.25" thickBot="1">
      <c r="A402" s="6">
        <v>401</v>
      </c>
      <c r="B402" s="7">
        <v>40561</v>
      </c>
      <c r="C402" s="6">
        <v>1</v>
      </c>
      <c r="D402" s="6">
        <v>0</v>
      </c>
      <c r="E402" s="6">
        <v>1</v>
      </c>
      <c r="F402" s="6">
        <v>16</v>
      </c>
      <c r="G402" s="9" t="b">
        <v>0</v>
      </c>
      <c r="H402" s="6">
        <v>2</v>
      </c>
      <c r="I402" s="6">
        <v>2</v>
      </c>
      <c r="J402" s="6">
        <v>0.22</v>
      </c>
      <c r="K402">
        <v>0.2273</v>
      </c>
      <c r="L402">
        <v>0.87</v>
      </c>
      <c r="M402">
        <v>0.19400000000000001</v>
      </c>
      <c r="N402">
        <v>0</v>
      </c>
      <c r="O402">
        <v>61</v>
      </c>
      <c r="P402">
        <v>61</v>
      </c>
      <c r="Q402" t="s">
        <v>27</v>
      </c>
      <c r="R402" t="s">
        <v>125</v>
      </c>
      <c r="S402" s="33" t="str">
        <f t="shared" si="18"/>
        <v>Normal</v>
      </c>
      <c r="T402" s="33" t="str">
        <f t="shared" si="19"/>
        <v>Medium</v>
      </c>
      <c r="U402" s="33" t="str">
        <f t="shared" si="20"/>
        <v>Afternoon</v>
      </c>
      <c r="V402" s="33"/>
      <c r="W402" s="33"/>
    </row>
    <row r="403" spans="1:23" ht="17.25" thickBot="1">
      <c r="A403" s="6">
        <v>402</v>
      </c>
      <c r="B403" s="7">
        <v>40561</v>
      </c>
      <c r="C403" s="6">
        <v>1</v>
      </c>
      <c r="D403" s="6">
        <v>0</v>
      </c>
      <c r="E403" s="6">
        <v>1</v>
      </c>
      <c r="F403" s="6">
        <v>17</v>
      </c>
      <c r="G403" s="9" t="b">
        <v>0</v>
      </c>
      <c r="H403" s="6">
        <v>2</v>
      </c>
      <c r="I403" s="6">
        <v>2</v>
      </c>
      <c r="J403" s="6">
        <v>0.22</v>
      </c>
      <c r="K403">
        <v>0.2273</v>
      </c>
      <c r="L403">
        <v>0.82</v>
      </c>
      <c r="M403">
        <v>0.19400000000000001</v>
      </c>
      <c r="N403">
        <v>1</v>
      </c>
      <c r="O403">
        <v>124</v>
      </c>
      <c r="P403">
        <v>125</v>
      </c>
      <c r="Q403" t="s">
        <v>27</v>
      </c>
      <c r="R403" t="s">
        <v>125</v>
      </c>
      <c r="S403" s="33" t="str">
        <f t="shared" si="18"/>
        <v>Rush Hour</v>
      </c>
      <c r="T403" s="33" t="str">
        <f t="shared" si="19"/>
        <v>Medium</v>
      </c>
      <c r="U403" s="33" t="str">
        <f t="shared" si="20"/>
        <v>Afternoon</v>
      </c>
      <c r="V403" s="33"/>
      <c r="W403" s="33"/>
    </row>
    <row r="404" spans="1:23" ht="17.25" thickBot="1">
      <c r="A404" s="6">
        <v>403</v>
      </c>
      <c r="B404" s="7">
        <v>40561</v>
      </c>
      <c r="C404" s="6">
        <v>1</v>
      </c>
      <c r="D404" s="6">
        <v>0</v>
      </c>
      <c r="E404" s="6">
        <v>1</v>
      </c>
      <c r="F404" s="6">
        <v>18</v>
      </c>
      <c r="G404" s="9" t="b">
        <v>0</v>
      </c>
      <c r="H404" s="6">
        <v>2</v>
      </c>
      <c r="I404" s="6">
        <v>2</v>
      </c>
      <c r="J404" s="6">
        <v>0.22</v>
      </c>
      <c r="K404">
        <v>0.2273</v>
      </c>
      <c r="L404">
        <v>0.8</v>
      </c>
      <c r="M404">
        <v>0.16420000000000001</v>
      </c>
      <c r="N404">
        <v>1</v>
      </c>
      <c r="O404">
        <v>132</v>
      </c>
      <c r="P404">
        <v>133</v>
      </c>
      <c r="Q404" t="s">
        <v>27</v>
      </c>
      <c r="R404" t="s">
        <v>125</v>
      </c>
      <c r="S404" s="33" t="str">
        <f t="shared" si="18"/>
        <v>Rush Hour</v>
      </c>
      <c r="T404" s="33" t="str">
        <f t="shared" si="19"/>
        <v>Medium</v>
      </c>
      <c r="U404" s="33" t="str">
        <f t="shared" si="20"/>
        <v>Evening</v>
      </c>
      <c r="V404" s="33"/>
      <c r="W404" s="33"/>
    </row>
    <row r="405" spans="1:23" ht="17.25" thickBot="1">
      <c r="A405" s="6">
        <v>404</v>
      </c>
      <c r="B405" s="7">
        <v>40561</v>
      </c>
      <c r="C405" s="6">
        <v>1</v>
      </c>
      <c r="D405" s="6">
        <v>0</v>
      </c>
      <c r="E405" s="6">
        <v>1</v>
      </c>
      <c r="F405" s="6">
        <v>19</v>
      </c>
      <c r="G405" s="9" t="b">
        <v>0</v>
      </c>
      <c r="H405" s="6">
        <v>2</v>
      </c>
      <c r="I405" s="6">
        <v>2</v>
      </c>
      <c r="J405" s="6">
        <v>0.22</v>
      </c>
      <c r="K405">
        <v>0.2273</v>
      </c>
      <c r="L405">
        <v>0.8</v>
      </c>
      <c r="M405">
        <v>0.1343</v>
      </c>
      <c r="N405">
        <v>1</v>
      </c>
      <c r="O405">
        <v>98</v>
      </c>
      <c r="P405">
        <v>99</v>
      </c>
      <c r="Q405" t="s">
        <v>27</v>
      </c>
      <c r="R405" t="s">
        <v>125</v>
      </c>
      <c r="S405" s="33" t="str">
        <f t="shared" si="18"/>
        <v>Rush Hour</v>
      </c>
      <c r="T405" s="33" t="str">
        <f t="shared" si="19"/>
        <v>Medium</v>
      </c>
      <c r="U405" s="33" t="str">
        <f t="shared" si="20"/>
        <v>Evening</v>
      </c>
      <c r="V405" s="33"/>
      <c r="W405" s="33"/>
    </row>
    <row r="406" spans="1:23" ht="17.25" thickBot="1">
      <c r="A406" s="6">
        <v>405</v>
      </c>
      <c r="B406" s="7">
        <v>40561</v>
      </c>
      <c r="C406" s="6">
        <v>1</v>
      </c>
      <c r="D406" s="6">
        <v>0</v>
      </c>
      <c r="E406" s="6">
        <v>1</v>
      </c>
      <c r="F406" s="6">
        <v>20</v>
      </c>
      <c r="G406" s="9" t="b">
        <v>0</v>
      </c>
      <c r="H406" s="6">
        <v>2</v>
      </c>
      <c r="I406" s="6">
        <v>2</v>
      </c>
      <c r="J406" s="6">
        <v>0.22</v>
      </c>
      <c r="K406">
        <v>0.2727</v>
      </c>
      <c r="L406">
        <v>0.87</v>
      </c>
      <c r="M406">
        <v>0</v>
      </c>
      <c r="N406">
        <v>0</v>
      </c>
      <c r="O406">
        <v>83</v>
      </c>
      <c r="P406">
        <v>83</v>
      </c>
      <c r="Q406" t="s">
        <v>27</v>
      </c>
      <c r="R406" t="s">
        <v>125</v>
      </c>
      <c r="S406" s="33" t="str">
        <f t="shared" si="18"/>
        <v>Normal</v>
      </c>
      <c r="T406" s="33" t="str">
        <f t="shared" si="19"/>
        <v>Medium</v>
      </c>
      <c r="U406" s="33" t="str">
        <f t="shared" si="20"/>
        <v>Evening</v>
      </c>
      <c r="V406" s="33"/>
      <c r="W406" s="33"/>
    </row>
    <row r="407" spans="1:23" ht="17.25" thickBot="1">
      <c r="A407" s="6">
        <v>406</v>
      </c>
      <c r="B407" s="7">
        <v>40561</v>
      </c>
      <c r="C407" s="6">
        <v>1</v>
      </c>
      <c r="D407" s="6">
        <v>0</v>
      </c>
      <c r="E407" s="6">
        <v>1</v>
      </c>
      <c r="F407" s="6">
        <v>21</v>
      </c>
      <c r="G407" s="9" t="b">
        <v>0</v>
      </c>
      <c r="H407" s="6">
        <v>2</v>
      </c>
      <c r="I407" s="6">
        <v>2</v>
      </c>
      <c r="J407" s="6">
        <v>0.22</v>
      </c>
      <c r="K407">
        <v>0.2424</v>
      </c>
      <c r="L407">
        <v>0.93</v>
      </c>
      <c r="M407">
        <v>0.1045</v>
      </c>
      <c r="N407">
        <v>0</v>
      </c>
      <c r="O407">
        <v>41</v>
      </c>
      <c r="P407">
        <v>41</v>
      </c>
      <c r="Q407" t="s">
        <v>27</v>
      </c>
      <c r="R407" t="s">
        <v>125</v>
      </c>
      <c r="S407" s="33" t="str">
        <f t="shared" si="18"/>
        <v>Normal</v>
      </c>
      <c r="T407" s="33" t="str">
        <f t="shared" si="19"/>
        <v>Low</v>
      </c>
      <c r="U407" s="33" t="str">
        <f t="shared" si="20"/>
        <v>Evening</v>
      </c>
      <c r="V407" s="33"/>
      <c r="W407" s="33"/>
    </row>
    <row r="408" spans="1:23" ht="17.25" thickBot="1">
      <c r="A408" s="6">
        <v>407</v>
      </c>
      <c r="B408" s="7">
        <v>40561</v>
      </c>
      <c r="C408" s="6">
        <v>1</v>
      </c>
      <c r="D408" s="6">
        <v>0</v>
      </c>
      <c r="E408" s="6">
        <v>1</v>
      </c>
      <c r="F408" s="6">
        <v>22</v>
      </c>
      <c r="G408" s="9" t="b">
        <v>0</v>
      </c>
      <c r="H408" s="6">
        <v>2</v>
      </c>
      <c r="I408" s="6">
        <v>2</v>
      </c>
      <c r="J408" s="6">
        <v>0.22</v>
      </c>
      <c r="K408">
        <v>0.2576</v>
      </c>
      <c r="L408">
        <v>0.93</v>
      </c>
      <c r="M408">
        <v>8.9599999999999999E-2</v>
      </c>
      <c r="N408">
        <v>0</v>
      </c>
      <c r="O408">
        <v>33</v>
      </c>
      <c r="P408">
        <v>33</v>
      </c>
      <c r="Q408" t="s">
        <v>27</v>
      </c>
      <c r="R408" t="s">
        <v>125</v>
      </c>
      <c r="S408" s="33" t="str">
        <f t="shared" si="18"/>
        <v>Normal</v>
      </c>
      <c r="T408" s="33" t="str">
        <f t="shared" si="19"/>
        <v>Low</v>
      </c>
      <c r="U408" s="33" t="str">
        <f t="shared" si="20"/>
        <v>Evening</v>
      </c>
      <c r="V408" s="33"/>
      <c r="W408" s="33"/>
    </row>
    <row r="409" spans="1:23" ht="17.25" thickBot="1">
      <c r="A409" s="6">
        <v>408</v>
      </c>
      <c r="B409" s="7">
        <v>40561</v>
      </c>
      <c r="C409" s="6">
        <v>1</v>
      </c>
      <c r="D409" s="6">
        <v>0</v>
      </c>
      <c r="E409" s="6">
        <v>1</v>
      </c>
      <c r="F409" s="6">
        <v>23</v>
      </c>
      <c r="G409" s="9" t="b">
        <v>0</v>
      </c>
      <c r="H409" s="6">
        <v>2</v>
      </c>
      <c r="I409" s="6">
        <v>2</v>
      </c>
      <c r="J409" s="6">
        <v>0.22</v>
      </c>
      <c r="K409">
        <v>0.2727</v>
      </c>
      <c r="L409">
        <v>0.93</v>
      </c>
      <c r="M409">
        <v>0</v>
      </c>
      <c r="N409">
        <v>1</v>
      </c>
      <c r="O409">
        <v>19</v>
      </c>
      <c r="P409">
        <v>20</v>
      </c>
      <c r="Q409" t="s">
        <v>27</v>
      </c>
      <c r="R409" t="s">
        <v>125</v>
      </c>
      <c r="S409" s="33" t="str">
        <f t="shared" si="18"/>
        <v>Normal</v>
      </c>
      <c r="T409" s="33" t="str">
        <f t="shared" si="19"/>
        <v>Low</v>
      </c>
      <c r="U409" s="33" t="str">
        <f t="shared" si="20"/>
        <v>Evening</v>
      </c>
      <c r="V409" s="33"/>
      <c r="W409" s="33"/>
    </row>
    <row r="410" spans="1:23" ht="17.25" thickBot="1">
      <c r="A410" s="6">
        <v>409</v>
      </c>
      <c r="B410" s="7">
        <v>40562</v>
      </c>
      <c r="C410" s="6">
        <v>1</v>
      </c>
      <c r="D410" s="6">
        <v>0</v>
      </c>
      <c r="E410" s="6">
        <v>1</v>
      </c>
      <c r="F410" s="6">
        <v>0</v>
      </c>
      <c r="G410" s="9" t="b">
        <v>0</v>
      </c>
      <c r="H410" s="6">
        <v>3</v>
      </c>
      <c r="I410" s="6">
        <v>2</v>
      </c>
      <c r="J410" s="6">
        <v>0.22</v>
      </c>
      <c r="K410">
        <v>0.2727</v>
      </c>
      <c r="L410">
        <v>0.93</v>
      </c>
      <c r="M410">
        <v>0</v>
      </c>
      <c r="N410">
        <v>0</v>
      </c>
      <c r="O410">
        <v>3</v>
      </c>
      <c r="P410">
        <v>3</v>
      </c>
      <c r="Q410" t="s">
        <v>28</v>
      </c>
      <c r="R410" t="s">
        <v>125</v>
      </c>
      <c r="S410" s="33" t="str">
        <f t="shared" si="18"/>
        <v>Normal</v>
      </c>
      <c r="T410" s="33" t="str">
        <f t="shared" si="19"/>
        <v>Low</v>
      </c>
      <c r="U410" s="33" t="str">
        <f t="shared" si="20"/>
        <v>Night</v>
      </c>
      <c r="V410" s="33"/>
      <c r="W410" s="33"/>
    </row>
    <row r="411" spans="1:23" ht="17.25" thickBot="1">
      <c r="A411" s="6">
        <v>410</v>
      </c>
      <c r="B411" s="7">
        <v>40562</v>
      </c>
      <c r="C411" s="6">
        <v>1</v>
      </c>
      <c r="D411" s="6">
        <v>0</v>
      </c>
      <c r="E411" s="6">
        <v>1</v>
      </c>
      <c r="F411" s="6">
        <v>1</v>
      </c>
      <c r="G411" s="9" t="b">
        <v>0</v>
      </c>
      <c r="H411" s="6">
        <v>3</v>
      </c>
      <c r="I411" s="6">
        <v>3</v>
      </c>
      <c r="J411" s="6">
        <v>0.22</v>
      </c>
      <c r="K411">
        <v>0.2273</v>
      </c>
      <c r="L411">
        <v>0.93</v>
      </c>
      <c r="M411">
        <v>0.1343</v>
      </c>
      <c r="N411">
        <v>1</v>
      </c>
      <c r="O411">
        <v>6</v>
      </c>
      <c r="P411">
        <v>7</v>
      </c>
      <c r="Q411" t="s">
        <v>28</v>
      </c>
      <c r="R411" t="s">
        <v>24</v>
      </c>
      <c r="S411" s="33" t="str">
        <f t="shared" si="18"/>
        <v>Normal</v>
      </c>
      <c r="T411" s="33" t="str">
        <f t="shared" si="19"/>
        <v>Low</v>
      </c>
      <c r="U411" s="33" t="str">
        <f t="shared" si="20"/>
        <v>Night</v>
      </c>
      <c r="V411" s="33"/>
      <c r="W411" s="33"/>
    </row>
    <row r="412" spans="1:23" ht="17.25" thickBot="1">
      <c r="A412" s="6">
        <v>411</v>
      </c>
      <c r="B412" s="7">
        <v>40562</v>
      </c>
      <c r="C412" s="6">
        <v>1</v>
      </c>
      <c r="D412" s="6">
        <v>0</v>
      </c>
      <c r="E412" s="6">
        <v>1</v>
      </c>
      <c r="F412" s="6">
        <v>2</v>
      </c>
      <c r="G412" s="9" t="b">
        <v>0</v>
      </c>
      <c r="H412" s="6">
        <v>3</v>
      </c>
      <c r="I412" s="6">
        <v>3</v>
      </c>
      <c r="J412" s="6">
        <v>0.22</v>
      </c>
      <c r="K412">
        <v>0.2273</v>
      </c>
      <c r="L412">
        <v>0.93</v>
      </c>
      <c r="M412">
        <v>0.1343</v>
      </c>
      <c r="N412">
        <v>0</v>
      </c>
      <c r="O412">
        <v>3</v>
      </c>
      <c r="P412">
        <v>3</v>
      </c>
      <c r="Q412" t="s">
        <v>28</v>
      </c>
      <c r="R412" t="s">
        <v>24</v>
      </c>
      <c r="S412" s="33" t="str">
        <f t="shared" si="18"/>
        <v>Normal</v>
      </c>
      <c r="T412" s="33" t="str">
        <f t="shared" si="19"/>
        <v>Low</v>
      </c>
      <c r="U412" s="33" t="str">
        <f t="shared" si="20"/>
        <v>Night</v>
      </c>
      <c r="V412" s="33"/>
      <c r="W412" s="33"/>
    </row>
    <row r="413" spans="1:23" ht="17.25" thickBot="1">
      <c r="A413" s="6">
        <v>412</v>
      </c>
      <c r="B413" s="7">
        <v>40562</v>
      </c>
      <c r="C413" s="6">
        <v>1</v>
      </c>
      <c r="D413" s="6">
        <v>0</v>
      </c>
      <c r="E413" s="6">
        <v>1</v>
      </c>
      <c r="F413" s="6">
        <v>4</v>
      </c>
      <c r="G413" s="9" t="b">
        <v>0</v>
      </c>
      <c r="H413" s="6">
        <v>3</v>
      </c>
      <c r="I413" s="6">
        <v>3</v>
      </c>
      <c r="J413" s="6">
        <v>0.22</v>
      </c>
      <c r="K413">
        <v>0.2273</v>
      </c>
      <c r="L413">
        <v>0.93</v>
      </c>
      <c r="M413">
        <v>0.1343</v>
      </c>
      <c r="N413">
        <v>1</v>
      </c>
      <c r="O413">
        <v>1</v>
      </c>
      <c r="P413">
        <v>2</v>
      </c>
      <c r="Q413" t="s">
        <v>28</v>
      </c>
      <c r="R413" t="s">
        <v>24</v>
      </c>
      <c r="S413" s="33" t="str">
        <f t="shared" si="18"/>
        <v>Normal</v>
      </c>
      <c r="T413" s="33" t="str">
        <f t="shared" si="19"/>
        <v>Low</v>
      </c>
      <c r="U413" s="33" t="str">
        <f t="shared" si="20"/>
        <v>Night</v>
      </c>
      <c r="V413" s="33"/>
      <c r="W413" s="33"/>
    </row>
    <row r="414" spans="1:23" ht="17.25" thickBot="1">
      <c r="A414" s="6">
        <v>413</v>
      </c>
      <c r="B414" s="7">
        <v>40562</v>
      </c>
      <c r="C414" s="6">
        <v>1</v>
      </c>
      <c r="D414" s="6">
        <v>0</v>
      </c>
      <c r="E414" s="6">
        <v>1</v>
      </c>
      <c r="F414" s="6">
        <v>5</v>
      </c>
      <c r="G414" s="9" t="b">
        <v>0</v>
      </c>
      <c r="H414" s="6">
        <v>3</v>
      </c>
      <c r="I414" s="6">
        <v>2</v>
      </c>
      <c r="J414" s="6">
        <v>0.22</v>
      </c>
      <c r="K414">
        <v>0.2576</v>
      </c>
      <c r="L414">
        <v>0.93</v>
      </c>
      <c r="M414">
        <v>8.9599999999999999E-2</v>
      </c>
      <c r="N414">
        <v>0</v>
      </c>
      <c r="O414">
        <v>7</v>
      </c>
      <c r="P414">
        <v>7</v>
      </c>
      <c r="Q414" t="s">
        <v>28</v>
      </c>
      <c r="R414" t="s">
        <v>125</v>
      </c>
      <c r="S414" s="33" t="str">
        <f t="shared" si="18"/>
        <v>Normal</v>
      </c>
      <c r="T414" s="33" t="str">
        <f t="shared" si="19"/>
        <v>Low</v>
      </c>
      <c r="U414" s="33" t="str">
        <f t="shared" si="20"/>
        <v>Night</v>
      </c>
      <c r="V414" s="33"/>
      <c r="W414" s="33"/>
    </row>
    <row r="415" spans="1:23" ht="17.25" thickBot="1">
      <c r="A415" s="6">
        <v>414</v>
      </c>
      <c r="B415" s="7">
        <v>40562</v>
      </c>
      <c r="C415" s="6">
        <v>1</v>
      </c>
      <c r="D415" s="6">
        <v>0</v>
      </c>
      <c r="E415" s="6">
        <v>1</v>
      </c>
      <c r="F415" s="6">
        <v>6</v>
      </c>
      <c r="G415" s="9" t="b">
        <v>0</v>
      </c>
      <c r="H415" s="6">
        <v>3</v>
      </c>
      <c r="I415" s="6">
        <v>2</v>
      </c>
      <c r="J415" s="6">
        <v>0.22</v>
      </c>
      <c r="K415">
        <v>0.2576</v>
      </c>
      <c r="L415">
        <v>0.93</v>
      </c>
      <c r="M415">
        <v>8.9599999999999999E-2</v>
      </c>
      <c r="N415">
        <v>0</v>
      </c>
      <c r="O415">
        <v>32</v>
      </c>
      <c r="P415">
        <v>32</v>
      </c>
      <c r="Q415" t="s">
        <v>28</v>
      </c>
      <c r="R415" t="s">
        <v>125</v>
      </c>
      <c r="S415" s="33" t="str">
        <f t="shared" si="18"/>
        <v>Normal</v>
      </c>
      <c r="T415" s="33" t="str">
        <f t="shared" si="19"/>
        <v>Low</v>
      </c>
      <c r="U415" s="33" t="str">
        <f t="shared" si="20"/>
        <v>Morning</v>
      </c>
      <c r="V415" s="33"/>
      <c r="W415" s="33"/>
    </row>
    <row r="416" spans="1:23" ht="17.25" thickBot="1">
      <c r="A416" s="6">
        <v>415</v>
      </c>
      <c r="B416" s="7">
        <v>40562</v>
      </c>
      <c r="C416" s="6">
        <v>1</v>
      </c>
      <c r="D416" s="6">
        <v>0</v>
      </c>
      <c r="E416" s="6">
        <v>1</v>
      </c>
      <c r="F416" s="6">
        <v>7</v>
      </c>
      <c r="G416" s="9" t="b">
        <v>0</v>
      </c>
      <c r="H416" s="6">
        <v>3</v>
      </c>
      <c r="I416" s="6">
        <v>2</v>
      </c>
      <c r="J416" s="6">
        <v>0.24</v>
      </c>
      <c r="K416">
        <v>0.2576</v>
      </c>
      <c r="L416">
        <v>0.92</v>
      </c>
      <c r="M416">
        <v>0.1045</v>
      </c>
      <c r="N416">
        <v>1</v>
      </c>
      <c r="O416">
        <v>89</v>
      </c>
      <c r="P416">
        <v>90</v>
      </c>
      <c r="Q416" t="s">
        <v>28</v>
      </c>
      <c r="R416" t="s">
        <v>125</v>
      </c>
      <c r="S416" s="33" t="str">
        <f t="shared" si="18"/>
        <v>Rush Hour</v>
      </c>
      <c r="T416" s="33" t="str">
        <f t="shared" si="19"/>
        <v>Medium</v>
      </c>
      <c r="U416" s="33" t="str">
        <f t="shared" si="20"/>
        <v>Morning</v>
      </c>
      <c r="V416" s="33"/>
      <c r="W416" s="33"/>
    </row>
    <row r="417" spans="1:23" ht="17.25" thickBot="1">
      <c r="A417" s="6">
        <v>416</v>
      </c>
      <c r="B417" s="7">
        <v>40562</v>
      </c>
      <c r="C417" s="6">
        <v>1</v>
      </c>
      <c r="D417" s="6">
        <v>0</v>
      </c>
      <c r="E417" s="6">
        <v>1</v>
      </c>
      <c r="F417" s="6">
        <v>8</v>
      </c>
      <c r="G417" s="9" t="b">
        <v>0</v>
      </c>
      <c r="H417" s="6">
        <v>3</v>
      </c>
      <c r="I417" s="6">
        <v>2</v>
      </c>
      <c r="J417" s="6">
        <v>0.24</v>
      </c>
      <c r="K417">
        <v>0.2576</v>
      </c>
      <c r="L417">
        <v>0.93</v>
      </c>
      <c r="M417">
        <v>0.1045</v>
      </c>
      <c r="N417">
        <v>1</v>
      </c>
      <c r="O417">
        <v>196</v>
      </c>
      <c r="P417">
        <v>197</v>
      </c>
      <c r="Q417" t="s">
        <v>28</v>
      </c>
      <c r="R417" t="s">
        <v>125</v>
      </c>
      <c r="S417" s="33" t="str">
        <f t="shared" si="18"/>
        <v>Rush Hour</v>
      </c>
      <c r="T417" s="33" t="str">
        <f t="shared" si="19"/>
        <v>High</v>
      </c>
      <c r="U417" s="33" t="str">
        <f t="shared" si="20"/>
        <v>Morning</v>
      </c>
      <c r="V417" s="33"/>
      <c r="W417" s="33"/>
    </row>
    <row r="418" spans="1:23" ht="17.25" thickBot="1">
      <c r="A418" s="6">
        <v>417</v>
      </c>
      <c r="B418" s="7">
        <v>40562</v>
      </c>
      <c r="C418" s="6">
        <v>1</v>
      </c>
      <c r="D418" s="6">
        <v>0</v>
      </c>
      <c r="E418" s="6">
        <v>1</v>
      </c>
      <c r="F418" s="6">
        <v>9</v>
      </c>
      <c r="G418" s="9" t="b">
        <v>0</v>
      </c>
      <c r="H418" s="6">
        <v>3</v>
      </c>
      <c r="I418" s="6">
        <v>2</v>
      </c>
      <c r="J418" s="6">
        <v>0.24</v>
      </c>
      <c r="K418">
        <v>0.2576</v>
      </c>
      <c r="L418">
        <v>0.93</v>
      </c>
      <c r="M418">
        <v>0.1045</v>
      </c>
      <c r="N418">
        <v>2</v>
      </c>
      <c r="O418">
        <v>107</v>
      </c>
      <c r="P418">
        <v>109</v>
      </c>
      <c r="Q418" t="s">
        <v>28</v>
      </c>
      <c r="R418" t="s">
        <v>125</v>
      </c>
      <c r="S418" s="33" t="str">
        <f t="shared" si="18"/>
        <v>Rush Hour</v>
      </c>
      <c r="T418" s="33" t="str">
        <f t="shared" si="19"/>
        <v>Medium</v>
      </c>
      <c r="U418" s="33" t="str">
        <f t="shared" si="20"/>
        <v>Morning</v>
      </c>
      <c r="V418" s="33"/>
      <c r="W418" s="33"/>
    </row>
    <row r="419" spans="1:23" ht="17.25" thickBot="1">
      <c r="A419" s="6">
        <v>418</v>
      </c>
      <c r="B419" s="7">
        <v>40562</v>
      </c>
      <c r="C419" s="6">
        <v>1</v>
      </c>
      <c r="D419" s="6">
        <v>0</v>
      </c>
      <c r="E419" s="6">
        <v>1</v>
      </c>
      <c r="F419" s="6">
        <v>10</v>
      </c>
      <c r="G419" s="9" t="b">
        <v>0</v>
      </c>
      <c r="H419" s="6">
        <v>3</v>
      </c>
      <c r="I419" s="6">
        <v>2</v>
      </c>
      <c r="J419" s="6">
        <v>0.26</v>
      </c>
      <c r="K419">
        <v>0.2727</v>
      </c>
      <c r="L419">
        <v>0.93</v>
      </c>
      <c r="M419">
        <v>0.1343</v>
      </c>
      <c r="N419">
        <v>1</v>
      </c>
      <c r="O419">
        <v>46</v>
      </c>
      <c r="P419">
        <v>47</v>
      </c>
      <c r="Q419" t="s">
        <v>28</v>
      </c>
      <c r="R419" t="s">
        <v>125</v>
      </c>
      <c r="S419" s="33" t="str">
        <f t="shared" si="18"/>
        <v>Normal</v>
      </c>
      <c r="T419" s="33" t="str">
        <f t="shared" si="19"/>
        <v>Low</v>
      </c>
      <c r="U419" s="33" t="str">
        <f t="shared" si="20"/>
        <v>Morning</v>
      </c>
      <c r="V419" s="33"/>
      <c r="W419" s="33"/>
    </row>
    <row r="420" spans="1:23" ht="17.25" thickBot="1">
      <c r="A420" s="6">
        <v>419</v>
      </c>
      <c r="B420" s="7">
        <v>40562</v>
      </c>
      <c r="C420" s="6">
        <v>1</v>
      </c>
      <c r="D420" s="6">
        <v>0</v>
      </c>
      <c r="E420" s="6">
        <v>1</v>
      </c>
      <c r="F420" s="6">
        <v>11</v>
      </c>
      <c r="G420" s="9" t="b">
        <v>0</v>
      </c>
      <c r="H420" s="6">
        <v>3</v>
      </c>
      <c r="I420" s="6">
        <v>2</v>
      </c>
      <c r="J420" s="6">
        <v>0.28000000000000003</v>
      </c>
      <c r="K420">
        <v>0.30299999999999999</v>
      </c>
      <c r="L420">
        <v>0.87</v>
      </c>
      <c r="M420">
        <v>8.9599999999999999E-2</v>
      </c>
      <c r="N420">
        <v>5</v>
      </c>
      <c r="O420">
        <v>47</v>
      </c>
      <c r="P420">
        <v>52</v>
      </c>
      <c r="Q420" t="s">
        <v>28</v>
      </c>
      <c r="R420" t="s">
        <v>125</v>
      </c>
      <c r="S420" s="33" t="str">
        <f t="shared" si="18"/>
        <v>Normal</v>
      </c>
      <c r="T420" s="33" t="str">
        <f t="shared" si="19"/>
        <v>Medium</v>
      </c>
      <c r="U420" s="33" t="str">
        <f t="shared" si="20"/>
        <v>Morning</v>
      </c>
      <c r="V420" s="33"/>
      <c r="W420" s="33"/>
    </row>
    <row r="421" spans="1:23" ht="17.25" thickBot="1">
      <c r="A421" s="6">
        <v>420</v>
      </c>
      <c r="B421" s="7">
        <v>40562</v>
      </c>
      <c r="C421" s="6">
        <v>1</v>
      </c>
      <c r="D421" s="6">
        <v>0</v>
      </c>
      <c r="E421" s="6">
        <v>1</v>
      </c>
      <c r="F421" s="6">
        <v>12</v>
      </c>
      <c r="G421" s="9" t="b">
        <v>0</v>
      </c>
      <c r="H421" s="6">
        <v>3</v>
      </c>
      <c r="I421" s="6">
        <v>2</v>
      </c>
      <c r="J421" s="6">
        <v>0.3</v>
      </c>
      <c r="K421">
        <v>0.31819999999999998</v>
      </c>
      <c r="L421">
        <v>0.81</v>
      </c>
      <c r="M421">
        <v>8.9599999999999999E-2</v>
      </c>
      <c r="N421">
        <v>5</v>
      </c>
      <c r="O421">
        <v>65</v>
      </c>
      <c r="P421">
        <v>70</v>
      </c>
      <c r="Q421" t="s">
        <v>28</v>
      </c>
      <c r="R421" t="s">
        <v>125</v>
      </c>
      <c r="S421" s="33" t="str">
        <f t="shared" si="18"/>
        <v>Normal</v>
      </c>
      <c r="T421" s="33" t="str">
        <f t="shared" si="19"/>
        <v>Medium</v>
      </c>
      <c r="U421" s="33" t="str">
        <f t="shared" si="20"/>
        <v>Afternoon</v>
      </c>
      <c r="V421" s="33"/>
      <c r="W421" s="33"/>
    </row>
    <row r="422" spans="1:23" ht="17.25" thickBot="1">
      <c r="A422" s="6">
        <v>421</v>
      </c>
      <c r="B422" s="7">
        <v>40562</v>
      </c>
      <c r="C422" s="6">
        <v>1</v>
      </c>
      <c r="D422" s="6">
        <v>0</v>
      </c>
      <c r="E422" s="6">
        <v>1</v>
      </c>
      <c r="F422" s="6">
        <v>13</v>
      </c>
      <c r="G422" s="9" t="b">
        <v>0</v>
      </c>
      <c r="H422" s="6">
        <v>3</v>
      </c>
      <c r="I422" s="6">
        <v>1</v>
      </c>
      <c r="J422" s="6">
        <v>0.4</v>
      </c>
      <c r="K422">
        <v>0.40910000000000002</v>
      </c>
      <c r="L422">
        <v>0.62</v>
      </c>
      <c r="M422">
        <v>0.28360000000000002</v>
      </c>
      <c r="N422">
        <v>11</v>
      </c>
      <c r="O422">
        <v>67</v>
      </c>
      <c r="P422">
        <v>78</v>
      </c>
      <c r="Q422" t="s">
        <v>28</v>
      </c>
      <c r="R422" t="s">
        <v>124</v>
      </c>
      <c r="S422" s="33" t="str">
        <f t="shared" si="18"/>
        <v>Normal</v>
      </c>
      <c r="T422" s="33" t="str">
        <f t="shared" si="19"/>
        <v>Medium</v>
      </c>
      <c r="U422" s="33" t="str">
        <f t="shared" si="20"/>
        <v>Afternoon</v>
      </c>
      <c r="V422" s="33"/>
      <c r="W422" s="33"/>
    </row>
    <row r="423" spans="1:23" ht="17.25" thickBot="1">
      <c r="A423" s="6">
        <v>422</v>
      </c>
      <c r="B423" s="7">
        <v>40562</v>
      </c>
      <c r="C423" s="6">
        <v>1</v>
      </c>
      <c r="D423" s="6">
        <v>0</v>
      </c>
      <c r="E423" s="6">
        <v>1</v>
      </c>
      <c r="F423" s="6">
        <v>14</v>
      </c>
      <c r="G423" s="9" t="b">
        <v>0</v>
      </c>
      <c r="H423" s="6">
        <v>3</v>
      </c>
      <c r="I423" s="6">
        <v>1</v>
      </c>
      <c r="J423" s="6">
        <v>0.4</v>
      </c>
      <c r="K423">
        <v>0.40910000000000002</v>
      </c>
      <c r="L423">
        <v>0.57999999999999996</v>
      </c>
      <c r="M423">
        <v>0.25369999999999998</v>
      </c>
      <c r="N423">
        <v>7</v>
      </c>
      <c r="O423">
        <v>68</v>
      </c>
      <c r="P423">
        <v>75</v>
      </c>
      <c r="Q423" t="s">
        <v>28</v>
      </c>
      <c r="R423" t="s">
        <v>124</v>
      </c>
      <c r="S423" s="33" t="str">
        <f t="shared" si="18"/>
        <v>Normal</v>
      </c>
      <c r="T423" s="33" t="str">
        <f t="shared" si="19"/>
        <v>Medium</v>
      </c>
      <c r="U423" s="33" t="str">
        <f t="shared" si="20"/>
        <v>Afternoon</v>
      </c>
      <c r="V423" s="33"/>
      <c r="W423" s="33"/>
    </row>
    <row r="424" spans="1:23" ht="17.25" thickBot="1">
      <c r="A424" s="6">
        <v>423</v>
      </c>
      <c r="B424" s="7">
        <v>40562</v>
      </c>
      <c r="C424" s="6">
        <v>1</v>
      </c>
      <c r="D424" s="6">
        <v>0</v>
      </c>
      <c r="E424" s="6">
        <v>1</v>
      </c>
      <c r="F424" s="6">
        <v>15</v>
      </c>
      <c r="G424" s="9" t="b">
        <v>0</v>
      </c>
      <c r="H424" s="6">
        <v>3</v>
      </c>
      <c r="I424" s="6">
        <v>1</v>
      </c>
      <c r="J424" s="6">
        <v>0.4</v>
      </c>
      <c r="K424">
        <v>0.40910000000000002</v>
      </c>
      <c r="L424">
        <v>0.54</v>
      </c>
      <c r="M424">
        <v>0.28360000000000002</v>
      </c>
      <c r="N424">
        <v>4</v>
      </c>
      <c r="O424">
        <v>78</v>
      </c>
      <c r="P424">
        <v>82</v>
      </c>
      <c r="Q424" t="s">
        <v>28</v>
      </c>
      <c r="R424" t="s">
        <v>124</v>
      </c>
      <c r="S424" s="33" t="str">
        <f t="shared" si="18"/>
        <v>Normal</v>
      </c>
      <c r="T424" s="33" t="str">
        <f t="shared" si="19"/>
        <v>Medium</v>
      </c>
      <c r="U424" s="33" t="str">
        <f t="shared" si="20"/>
        <v>Afternoon</v>
      </c>
      <c r="V424" s="33"/>
      <c r="W424" s="33"/>
    </row>
    <row r="425" spans="1:23" ht="17.25" thickBot="1">
      <c r="A425" s="6">
        <v>424</v>
      </c>
      <c r="B425" s="7">
        <v>40562</v>
      </c>
      <c r="C425" s="6">
        <v>1</v>
      </c>
      <c r="D425" s="6">
        <v>0</v>
      </c>
      <c r="E425" s="6">
        <v>1</v>
      </c>
      <c r="F425" s="6">
        <v>16</v>
      </c>
      <c r="G425" s="9" t="b">
        <v>0</v>
      </c>
      <c r="H425" s="6">
        <v>3</v>
      </c>
      <c r="I425" s="6">
        <v>1</v>
      </c>
      <c r="J425" s="6">
        <v>0.38</v>
      </c>
      <c r="K425">
        <v>0.39389999999999997</v>
      </c>
      <c r="L425">
        <v>0.57999999999999996</v>
      </c>
      <c r="M425">
        <v>0.3881</v>
      </c>
      <c r="N425">
        <v>10</v>
      </c>
      <c r="O425">
        <v>94</v>
      </c>
      <c r="P425">
        <v>104</v>
      </c>
      <c r="Q425" t="s">
        <v>28</v>
      </c>
      <c r="R425" t="s">
        <v>124</v>
      </c>
      <c r="S425" s="33" t="str">
        <f t="shared" si="18"/>
        <v>Normal</v>
      </c>
      <c r="T425" s="33" t="str">
        <f t="shared" si="19"/>
        <v>Medium</v>
      </c>
      <c r="U425" s="33" t="str">
        <f t="shared" si="20"/>
        <v>Afternoon</v>
      </c>
      <c r="V425" s="33"/>
      <c r="W425" s="33"/>
    </row>
    <row r="426" spans="1:23" ht="17.25" thickBot="1">
      <c r="A426" s="6">
        <v>425</v>
      </c>
      <c r="B426" s="7">
        <v>40562</v>
      </c>
      <c r="C426" s="6">
        <v>1</v>
      </c>
      <c r="D426" s="6">
        <v>0</v>
      </c>
      <c r="E426" s="6">
        <v>1</v>
      </c>
      <c r="F426" s="6">
        <v>17</v>
      </c>
      <c r="G426" s="9" t="b">
        <v>0</v>
      </c>
      <c r="H426" s="6">
        <v>3</v>
      </c>
      <c r="I426" s="6">
        <v>1</v>
      </c>
      <c r="J426" s="6">
        <v>0.36</v>
      </c>
      <c r="K426">
        <v>0.33329999999999999</v>
      </c>
      <c r="L426">
        <v>0.56999999999999995</v>
      </c>
      <c r="M426">
        <v>0.32840000000000003</v>
      </c>
      <c r="N426">
        <v>7</v>
      </c>
      <c r="O426">
        <v>190</v>
      </c>
      <c r="P426">
        <v>197</v>
      </c>
      <c r="Q426" t="s">
        <v>28</v>
      </c>
      <c r="R426" t="s">
        <v>124</v>
      </c>
      <c r="S426" s="33" t="str">
        <f t="shared" si="18"/>
        <v>Rush Hour</v>
      </c>
      <c r="T426" s="33" t="str">
        <f t="shared" si="19"/>
        <v>High</v>
      </c>
      <c r="U426" s="33" t="str">
        <f t="shared" si="20"/>
        <v>Afternoon</v>
      </c>
      <c r="V426" s="33"/>
      <c r="W426" s="33"/>
    </row>
    <row r="427" spans="1:23" ht="17.25" thickBot="1">
      <c r="A427" s="6">
        <v>426</v>
      </c>
      <c r="B427" s="7">
        <v>40562</v>
      </c>
      <c r="C427" s="6">
        <v>1</v>
      </c>
      <c r="D427" s="6">
        <v>0</v>
      </c>
      <c r="E427" s="6">
        <v>1</v>
      </c>
      <c r="F427" s="6">
        <v>18</v>
      </c>
      <c r="G427" s="9" t="b">
        <v>0</v>
      </c>
      <c r="H427" s="6">
        <v>3</v>
      </c>
      <c r="I427" s="6">
        <v>1</v>
      </c>
      <c r="J427" s="6">
        <v>0.34</v>
      </c>
      <c r="K427">
        <v>0.31819999999999998</v>
      </c>
      <c r="L427">
        <v>0.61</v>
      </c>
      <c r="M427">
        <v>0.28360000000000002</v>
      </c>
      <c r="N427">
        <v>5</v>
      </c>
      <c r="O427">
        <v>156</v>
      </c>
      <c r="P427">
        <v>161</v>
      </c>
      <c r="Q427" t="s">
        <v>28</v>
      </c>
      <c r="R427" t="s">
        <v>124</v>
      </c>
      <c r="S427" s="33" t="str">
        <f t="shared" si="18"/>
        <v>Rush Hour</v>
      </c>
      <c r="T427" s="33" t="str">
        <f t="shared" si="19"/>
        <v>High</v>
      </c>
      <c r="U427" s="33" t="str">
        <f t="shared" si="20"/>
        <v>Evening</v>
      </c>
      <c r="V427" s="33"/>
      <c r="W427" s="33"/>
    </row>
    <row r="428" spans="1:23" ht="17.25" thickBot="1">
      <c r="A428" s="6">
        <v>427</v>
      </c>
      <c r="B428" s="7">
        <v>40562</v>
      </c>
      <c r="C428" s="6">
        <v>1</v>
      </c>
      <c r="D428" s="6">
        <v>0</v>
      </c>
      <c r="E428" s="6">
        <v>1</v>
      </c>
      <c r="F428" s="6">
        <v>19</v>
      </c>
      <c r="G428" s="9" t="b">
        <v>0</v>
      </c>
      <c r="H428" s="6">
        <v>3</v>
      </c>
      <c r="I428" s="6">
        <v>1</v>
      </c>
      <c r="J428" s="6">
        <v>0.32</v>
      </c>
      <c r="K428">
        <v>0.28789999999999999</v>
      </c>
      <c r="L428">
        <v>0.56999999999999995</v>
      </c>
      <c r="M428">
        <v>0.41789999999999999</v>
      </c>
      <c r="N428">
        <v>4</v>
      </c>
      <c r="O428">
        <v>108</v>
      </c>
      <c r="P428">
        <v>112</v>
      </c>
      <c r="Q428" t="s">
        <v>28</v>
      </c>
      <c r="R428" t="s">
        <v>124</v>
      </c>
      <c r="S428" s="33" t="str">
        <f t="shared" si="18"/>
        <v>Rush Hour</v>
      </c>
      <c r="T428" s="33" t="str">
        <f t="shared" si="19"/>
        <v>Medium</v>
      </c>
      <c r="U428" s="33" t="str">
        <f t="shared" si="20"/>
        <v>Evening</v>
      </c>
      <c r="V428" s="33"/>
      <c r="W428" s="33"/>
    </row>
    <row r="429" spans="1:23" ht="17.25" thickBot="1">
      <c r="A429" s="6">
        <v>428</v>
      </c>
      <c r="B429" s="7">
        <v>40562</v>
      </c>
      <c r="C429" s="6">
        <v>1</v>
      </c>
      <c r="D429" s="6">
        <v>0</v>
      </c>
      <c r="E429" s="6">
        <v>1</v>
      </c>
      <c r="F429" s="6">
        <v>20</v>
      </c>
      <c r="G429" s="9" t="b">
        <v>0</v>
      </c>
      <c r="H429" s="6">
        <v>3</v>
      </c>
      <c r="I429" s="6">
        <v>1</v>
      </c>
      <c r="J429" s="6">
        <v>0.32</v>
      </c>
      <c r="K429">
        <v>0.30299999999999999</v>
      </c>
      <c r="L429">
        <v>0.49</v>
      </c>
      <c r="M429">
        <v>0.29849999999999999</v>
      </c>
      <c r="N429">
        <v>2</v>
      </c>
      <c r="O429">
        <v>74</v>
      </c>
      <c r="P429">
        <v>76</v>
      </c>
      <c r="Q429" t="s">
        <v>28</v>
      </c>
      <c r="R429" t="s">
        <v>124</v>
      </c>
      <c r="S429" s="33" t="str">
        <f t="shared" si="18"/>
        <v>Normal</v>
      </c>
      <c r="T429" s="33" t="str">
        <f t="shared" si="19"/>
        <v>Medium</v>
      </c>
      <c r="U429" s="33" t="str">
        <f t="shared" si="20"/>
        <v>Evening</v>
      </c>
      <c r="V429" s="33"/>
      <c r="W429" s="33"/>
    </row>
    <row r="430" spans="1:23" ht="17.25" thickBot="1">
      <c r="A430" s="6">
        <v>429</v>
      </c>
      <c r="B430" s="7">
        <v>40562</v>
      </c>
      <c r="C430" s="6">
        <v>1</v>
      </c>
      <c r="D430" s="6">
        <v>0</v>
      </c>
      <c r="E430" s="6">
        <v>1</v>
      </c>
      <c r="F430" s="6">
        <v>21</v>
      </c>
      <c r="G430" s="9" t="b">
        <v>0</v>
      </c>
      <c r="H430" s="6">
        <v>3</v>
      </c>
      <c r="I430" s="6">
        <v>1</v>
      </c>
      <c r="J430" s="6">
        <v>0.32</v>
      </c>
      <c r="K430">
        <v>0.28789999999999999</v>
      </c>
      <c r="L430">
        <v>0.49</v>
      </c>
      <c r="M430">
        <v>0.41789999999999999</v>
      </c>
      <c r="N430">
        <v>4</v>
      </c>
      <c r="O430">
        <v>55</v>
      </c>
      <c r="P430">
        <v>59</v>
      </c>
      <c r="Q430" t="s">
        <v>28</v>
      </c>
      <c r="R430" t="s">
        <v>124</v>
      </c>
      <c r="S430" s="33" t="str">
        <f t="shared" si="18"/>
        <v>Normal</v>
      </c>
      <c r="T430" s="33" t="str">
        <f t="shared" si="19"/>
        <v>Medium</v>
      </c>
      <c r="U430" s="33" t="str">
        <f t="shared" si="20"/>
        <v>Evening</v>
      </c>
      <c r="V430" s="33"/>
      <c r="W430" s="33"/>
    </row>
    <row r="431" spans="1:23" ht="17.25" thickBot="1">
      <c r="A431" s="6">
        <v>430</v>
      </c>
      <c r="B431" s="7">
        <v>40562</v>
      </c>
      <c r="C431" s="6">
        <v>1</v>
      </c>
      <c r="D431" s="6">
        <v>0</v>
      </c>
      <c r="E431" s="6">
        <v>1</v>
      </c>
      <c r="F431" s="6">
        <v>22</v>
      </c>
      <c r="G431" s="9" t="b">
        <v>0</v>
      </c>
      <c r="H431" s="6">
        <v>3</v>
      </c>
      <c r="I431" s="6">
        <v>1</v>
      </c>
      <c r="J431" s="6">
        <v>0.3</v>
      </c>
      <c r="K431">
        <v>0.30299999999999999</v>
      </c>
      <c r="L431">
        <v>0.52</v>
      </c>
      <c r="M431">
        <v>0.16420000000000001</v>
      </c>
      <c r="N431">
        <v>6</v>
      </c>
      <c r="O431">
        <v>53</v>
      </c>
      <c r="P431">
        <v>59</v>
      </c>
      <c r="Q431" t="s">
        <v>28</v>
      </c>
      <c r="R431" t="s">
        <v>124</v>
      </c>
      <c r="S431" s="33" t="str">
        <f t="shared" si="18"/>
        <v>Normal</v>
      </c>
      <c r="T431" s="33" t="str">
        <f t="shared" si="19"/>
        <v>Medium</v>
      </c>
      <c r="U431" s="33" t="str">
        <f t="shared" si="20"/>
        <v>Evening</v>
      </c>
      <c r="V431" s="33"/>
      <c r="W431" s="33"/>
    </row>
    <row r="432" spans="1:23" ht="17.25" thickBot="1">
      <c r="A432" s="6">
        <v>431</v>
      </c>
      <c r="B432" s="7">
        <v>40562</v>
      </c>
      <c r="C432" s="6">
        <v>1</v>
      </c>
      <c r="D432" s="6">
        <v>0</v>
      </c>
      <c r="E432" s="6">
        <v>1</v>
      </c>
      <c r="F432" s="6">
        <v>23</v>
      </c>
      <c r="G432" s="9" t="b">
        <v>0</v>
      </c>
      <c r="H432" s="6">
        <v>3</v>
      </c>
      <c r="I432" s="6">
        <v>1</v>
      </c>
      <c r="J432" s="6">
        <v>0.3</v>
      </c>
      <c r="K432">
        <v>0.2727</v>
      </c>
      <c r="L432">
        <v>0.52</v>
      </c>
      <c r="M432">
        <v>0.4627</v>
      </c>
      <c r="N432">
        <v>1</v>
      </c>
      <c r="O432">
        <v>27</v>
      </c>
      <c r="P432">
        <v>28</v>
      </c>
      <c r="Q432" t="s">
        <v>28</v>
      </c>
      <c r="R432" t="s">
        <v>124</v>
      </c>
      <c r="S432" s="33" t="str">
        <f t="shared" si="18"/>
        <v>Normal</v>
      </c>
      <c r="T432" s="33" t="str">
        <f t="shared" si="19"/>
        <v>Low</v>
      </c>
      <c r="U432" s="33" t="str">
        <f t="shared" si="20"/>
        <v>Evening</v>
      </c>
      <c r="V432" s="33"/>
      <c r="W432" s="33"/>
    </row>
    <row r="433" spans="1:23" ht="17.25" thickBot="1">
      <c r="A433" s="6">
        <v>432</v>
      </c>
      <c r="B433" s="7">
        <v>40563</v>
      </c>
      <c r="C433" s="6">
        <v>1</v>
      </c>
      <c r="D433" s="6">
        <v>0</v>
      </c>
      <c r="E433" s="6">
        <v>1</v>
      </c>
      <c r="F433" s="6">
        <v>0</v>
      </c>
      <c r="G433" s="9" t="b">
        <v>0</v>
      </c>
      <c r="H433" s="6">
        <v>4</v>
      </c>
      <c r="I433" s="6">
        <v>1</v>
      </c>
      <c r="J433" s="6">
        <v>0.26</v>
      </c>
      <c r="K433">
        <v>0.2273</v>
      </c>
      <c r="L433">
        <v>0.56000000000000005</v>
      </c>
      <c r="M433">
        <v>0.3881</v>
      </c>
      <c r="N433">
        <v>5</v>
      </c>
      <c r="O433">
        <v>8</v>
      </c>
      <c r="P433">
        <v>13</v>
      </c>
      <c r="Q433" t="s">
        <v>122</v>
      </c>
      <c r="R433" t="s">
        <v>124</v>
      </c>
      <c r="S433" s="33" t="str">
        <f t="shared" si="18"/>
        <v>Normal</v>
      </c>
      <c r="T433" s="33" t="str">
        <f t="shared" si="19"/>
        <v>Low</v>
      </c>
      <c r="U433" s="33" t="str">
        <f t="shared" si="20"/>
        <v>Night</v>
      </c>
      <c r="V433" s="33"/>
      <c r="W433" s="33"/>
    </row>
    <row r="434" spans="1:23" ht="17.25" thickBot="1">
      <c r="A434" s="6">
        <v>433</v>
      </c>
      <c r="B434" s="7">
        <v>40563</v>
      </c>
      <c r="C434" s="6">
        <v>1</v>
      </c>
      <c r="D434" s="6">
        <v>0</v>
      </c>
      <c r="E434" s="6">
        <v>1</v>
      </c>
      <c r="F434" s="6">
        <v>1</v>
      </c>
      <c r="G434" s="9" t="b">
        <v>0</v>
      </c>
      <c r="H434" s="6">
        <v>4</v>
      </c>
      <c r="I434" s="6">
        <v>1</v>
      </c>
      <c r="J434" s="6">
        <v>0.26</v>
      </c>
      <c r="K434">
        <v>0.2727</v>
      </c>
      <c r="L434">
        <v>0.56000000000000005</v>
      </c>
      <c r="M434">
        <v>0</v>
      </c>
      <c r="N434">
        <v>2</v>
      </c>
      <c r="O434">
        <v>3</v>
      </c>
      <c r="P434">
        <v>5</v>
      </c>
      <c r="Q434" t="s">
        <v>122</v>
      </c>
      <c r="R434" t="s">
        <v>124</v>
      </c>
      <c r="S434" s="33" t="str">
        <f t="shared" si="18"/>
        <v>Normal</v>
      </c>
      <c r="T434" s="33" t="str">
        <f t="shared" si="19"/>
        <v>Low</v>
      </c>
      <c r="U434" s="33" t="str">
        <f t="shared" si="20"/>
        <v>Night</v>
      </c>
      <c r="V434" s="33"/>
      <c r="W434" s="33"/>
    </row>
    <row r="435" spans="1:23" ht="17.25" thickBot="1">
      <c r="A435" s="6">
        <v>434</v>
      </c>
      <c r="B435" s="7">
        <v>40563</v>
      </c>
      <c r="C435" s="6">
        <v>1</v>
      </c>
      <c r="D435" s="6">
        <v>0</v>
      </c>
      <c r="E435" s="6">
        <v>1</v>
      </c>
      <c r="F435" s="6">
        <v>2</v>
      </c>
      <c r="G435" s="9" t="b">
        <v>0</v>
      </c>
      <c r="H435" s="6">
        <v>4</v>
      </c>
      <c r="I435" s="6">
        <v>1</v>
      </c>
      <c r="J435" s="6">
        <v>0.26</v>
      </c>
      <c r="K435">
        <v>0.2727</v>
      </c>
      <c r="L435">
        <v>0.56000000000000005</v>
      </c>
      <c r="M435">
        <v>0</v>
      </c>
      <c r="N435">
        <v>0</v>
      </c>
      <c r="O435">
        <v>2</v>
      </c>
      <c r="P435">
        <v>2</v>
      </c>
      <c r="Q435" t="s">
        <v>122</v>
      </c>
      <c r="R435" t="s">
        <v>124</v>
      </c>
      <c r="S435" s="33" t="str">
        <f t="shared" si="18"/>
        <v>Normal</v>
      </c>
      <c r="T435" s="33" t="str">
        <f t="shared" si="19"/>
        <v>Low</v>
      </c>
      <c r="U435" s="33" t="str">
        <f t="shared" si="20"/>
        <v>Night</v>
      </c>
      <c r="V435" s="33"/>
      <c r="W435" s="33"/>
    </row>
    <row r="436" spans="1:23" ht="17.25" thickBot="1">
      <c r="A436" s="6">
        <v>435</v>
      </c>
      <c r="B436" s="7">
        <v>40563</v>
      </c>
      <c r="C436" s="6">
        <v>1</v>
      </c>
      <c r="D436" s="6">
        <v>0</v>
      </c>
      <c r="E436" s="6">
        <v>1</v>
      </c>
      <c r="F436" s="6">
        <v>3</v>
      </c>
      <c r="G436" s="9" t="b">
        <v>0</v>
      </c>
      <c r="H436" s="6">
        <v>4</v>
      </c>
      <c r="I436" s="6">
        <v>1</v>
      </c>
      <c r="J436" s="6">
        <v>0.26</v>
      </c>
      <c r="K436">
        <v>0.2576</v>
      </c>
      <c r="L436">
        <v>0.56000000000000005</v>
      </c>
      <c r="M436">
        <v>0.16420000000000001</v>
      </c>
      <c r="N436">
        <v>0</v>
      </c>
      <c r="O436">
        <v>1</v>
      </c>
      <c r="P436">
        <v>1</v>
      </c>
      <c r="Q436" t="s">
        <v>122</v>
      </c>
      <c r="R436" t="s">
        <v>124</v>
      </c>
      <c r="S436" s="33" t="str">
        <f t="shared" si="18"/>
        <v>Normal</v>
      </c>
      <c r="T436" s="33" t="str">
        <f t="shared" si="19"/>
        <v>Low</v>
      </c>
      <c r="U436" s="33" t="str">
        <f t="shared" si="20"/>
        <v>Night</v>
      </c>
      <c r="V436" s="33"/>
      <c r="W436" s="33"/>
    </row>
    <row r="437" spans="1:23" ht="17.25" thickBot="1">
      <c r="A437" s="6">
        <v>436</v>
      </c>
      <c r="B437" s="7">
        <v>40563</v>
      </c>
      <c r="C437" s="6">
        <v>1</v>
      </c>
      <c r="D437" s="6">
        <v>0</v>
      </c>
      <c r="E437" s="6">
        <v>1</v>
      </c>
      <c r="F437" s="6">
        <v>4</v>
      </c>
      <c r="G437" s="9" t="b">
        <v>0</v>
      </c>
      <c r="H437" s="6">
        <v>4</v>
      </c>
      <c r="I437" s="6">
        <v>1</v>
      </c>
      <c r="J437" s="6">
        <v>0.26</v>
      </c>
      <c r="K437">
        <v>0.2576</v>
      </c>
      <c r="L437">
        <v>0.56000000000000005</v>
      </c>
      <c r="M437">
        <v>0.16420000000000001</v>
      </c>
      <c r="N437">
        <v>0</v>
      </c>
      <c r="O437">
        <v>1</v>
      </c>
      <c r="P437">
        <v>1</v>
      </c>
      <c r="Q437" t="s">
        <v>122</v>
      </c>
      <c r="R437" t="s">
        <v>124</v>
      </c>
      <c r="S437" s="33" t="str">
        <f t="shared" si="18"/>
        <v>Normal</v>
      </c>
      <c r="T437" s="33" t="str">
        <f t="shared" si="19"/>
        <v>Low</v>
      </c>
      <c r="U437" s="33" t="str">
        <f t="shared" si="20"/>
        <v>Night</v>
      </c>
      <c r="V437" s="33"/>
      <c r="W437" s="33"/>
    </row>
    <row r="438" spans="1:23" ht="17.25" thickBot="1">
      <c r="A438" s="6">
        <v>437</v>
      </c>
      <c r="B438" s="7">
        <v>40563</v>
      </c>
      <c r="C438" s="6">
        <v>1</v>
      </c>
      <c r="D438" s="6">
        <v>0</v>
      </c>
      <c r="E438" s="6">
        <v>1</v>
      </c>
      <c r="F438" s="6">
        <v>5</v>
      </c>
      <c r="G438" s="9" t="b">
        <v>0</v>
      </c>
      <c r="H438" s="6">
        <v>4</v>
      </c>
      <c r="I438" s="6">
        <v>1</v>
      </c>
      <c r="J438" s="6">
        <v>0.24</v>
      </c>
      <c r="K438">
        <v>0.2273</v>
      </c>
      <c r="L438">
        <v>0.6</v>
      </c>
      <c r="M438">
        <v>0.22389999999999999</v>
      </c>
      <c r="N438">
        <v>0</v>
      </c>
      <c r="O438">
        <v>6</v>
      </c>
      <c r="P438">
        <v>6</v>
      </c>
      <c r="Q438" t="s">
        <v>122</v>
      </c>
      <c r="R438" t="s">
        <v>124</v>
      </c>
      <c r="S438" s="33" t="str">
        <f t="shared" si="18"/>
        <v>Normal</v>
      </c>
      <c r="T438" s="33" t="str">
        <f t="shared" si="19"/>
        <v>Low</v>
      </c>
      <c r="U438" s="33" t="str">
        <f t="shared" si="20"/>
        <v>Night</v>
      </c>
      <c r="V438" s="33"/>
      <c r="W438" s="33"/>
    </row>
    <row r="439" spans="1:23" ht="17.25" thickBot="1">
      <c r="A439" s="6">
        <v>438</v>
      </c>
      <c r="B439" s="7">
        <v>40563</v>
      </c>
      <c r="C439" s="6">
        <v>1</v>
      </c>
      <c r="D439" s="6">
        <v>0</v>
      </c>
      <c r="E439" s="6">
        <v>1</v>
      </c>
      <c r="F439" s="6">
        <v>6</v>
      </c>
      <c r="G439" s="9" t="b">
        <v>0</v>
      </c>
      <c r="H439" s="6">
        <v>4</v>
      </c>
      <c r="I439" s="6">
        <v>1</v>
      </c>
      <c r="J439" s="6">
        <v>0.22</v>
      </c>
      <c r="K439">
        <v>0.21210000000000001</v>
      </c>
      <c r="L439">
        <v>0.6</v>
      </c>
      <c r="M439">
        <v>0.22389999999999999</v>
      </c>
      <c r="N439">
        <v>0</v>
      </c>
      <c r="O439">
        <v>35</v>
      </c>
      <c r="P439">
        <v>35</v>
      </c>
      <c r="Q439" t="s">
        <v>122</v>
      </c>
      <c r="R439" t="s">
        <v>124</v>
      </c>
      <c r="S439" s="33" t="str">
        <f t="shared" si="18"/>
        <v>Normal</v>
      </c>
      <c r="T439" s="33" t="str">
        <f t="shared" si="19"/>
        <v>Low</v>
      </c>
      <c r="U439" s="33" t="str">
        <f t="shared" si="20"/>
        <v>Morning</v>
      </c>
      <c r="V439" s="33"/>
      <c r="W439" s="33"/>
    </row>
    <row r="440" spans="1:23" ht="17.25" thickBot="1">
      <c r="A440" s="6">
        <v>439</v>
      </c>
      <c r="B440" s="7">
        <v>40563</v>
      </c>
      <c r="C440" s="6">
        <v>1</v>
      </c>
      <c r="D440" s="6">
        <v>0</v>
      </c>
      <c r="E440" s="6">
        <v>1</v>
      </c>
      <c r="F440" s="6">
        <v>7</v>
      </c>
      <c r="G440" s="9" t="b">
        <v>0</v>
      </c>
      <c r="H440" s="6">
        <v>4</v>
      </c>
      <c r="I440" s="6">
        <v>1</v>
      </c>
      <c r="J440" s="6">
        <v>0.22</v>
      </c>
      <c r="K440">
        <v>0.21210000000000001</v>
      </c>
      <c r="L440">
        <v>0.55000000000000004</v>
      </c>
      <c r="M440">
        <v>0.22389999999999999</v>
      </c>
      <c r="N440">
        <v>1</v>
      </c>
      <c r="O440">
        <v>100</v>
      </c>
      <c r="P440">
        <v>101</v>
      </c>
      <c r="Q440" t="s">
        <v>122</v>
      </c>
      <c r="R440" t="s">
        <v>124</v>
      </c>
      <c r="S440" s="33" t="str">
        <f t="shared" si="18"/>
        <v>Rush Hour</v>
      </c>
      <c r="T440" s="33" t="str">
        <f t="shared" si="19"/>
        <v>Medium</v>
      </c>
      <c r="U440" s="33" t="str">
        <f t="shared" si="20"/>
        <v>Morning</v>
      </c>
      <c r="V440" s="33"/>
      <c r="W440" s="33"/>
    </row>
    <row r="441" spans="1:23" ht="17.25" thickBot="1">
      <c r="A441" s="6">
        <v>440</v>
      </c>
      <c r="B441" s="7">
        <v>40563</v>
      </c>
      <c r="C441" s="6">
        <v>1</v>
      </c>
      <c r="D441" s="6">
        <v>0</v>
      </c>
      <c r="E441" s="6">
        <v>1</v>
      </c>
      <c r="F441" s="6">
        <v>8</v>
      </c>
      <c r="G441" s="9" t="b">
        <v>0</v>
      </c>
      <c r="H441" s="6">
        <v>4</v>
      </c>
      <c r="I441" s="6">
        <v>1</v>
      </c>
      <c r="J441" s="6">
        <v>0.22</v>
      </c>
      <c r="K441">
        <v>0.21210000000000001</v>
      </c>
      <c r="L441">
        <v>0.55000000000000004</v>
      </c>
      <c r="M441">
        <v>0.28360000000000002</v>
      </c>
      <c r="N441">
        <v>2</v>
      </c>
      <c r="O441">
        <v>247</v>
      </c>
      <c r="P441">
        <v>249</v>
      </c>
      <c r="Q441" t="s">
        <v>122</v>
      </c>
      <c r="R441" t="s">
        <v>124</v>
      </c>
      <c r="S441" s="33" t="str">
        <f t="shared" si="18"/>
        <v>Rush Hour</v>
      </c>
      <c r="T441" s="33" t="str">
        <f t="shared" si="19"/>
        <v>High</v>
      </c>
      <c r="U441" s="33" t="str">
        <f t="shared" si="20"/>
        <v>Morning</v>
      </c>
      <c r="V441" s="33"/>
      <c r="W441" s="33"/>
    </row>
    <row r="442" spans="1:23" ht="17.25" thickBot="1">
      <c r="A442" s="6">
        <v>441</v>
      </c>
      <c r="B442" s="7">
        <v>40563</v>
      </c>
      <c r="C442" s="6">
        <v>1</v>
      </c>
      <c r="D442" s="6">
        <v>0</v>
      </c>
      <c r="E442" s="6">
        <v>1</v>
      </c>
      <c r="F442" s="6">
        <v>9</v>
      </c>
      <c r="G442" s="9" t="b">
        <v>0</v>
      </c>
      <c r="H442" s="6">
        <v>4</v>
      </c>
      <c r="I442" s="6">
        <v>2</v>
      </c>
      <c r="J442" s="6">
        <v>0.24</v>
      </c>
      <c r="K442">
        <v>0.2273</v>
      </c>
      <c r="L442">
        <v>0.52</v>
      </c>
      <c r="M442">
        <v>0.22389999999999999</v>
      </c>
      <c r="N442">
        <v>3</v>
      </c>
      <c r="O442">
        <v>140</v>
      </c>
      <c r="P442">
        <v>143</v>
      </c>
      <c r="Q442" t="s">
        <v>122</v>
      </c>
      <c r="R442" t="s">
        <v>125</v>
      </c>
      <c r="S442" s="33" t="str">
        <f t="shared" si="18"/>
        <v>Rush Hour</v>
      </c>
      <c r="T442" s="33" t="str">
        <f t="shared" si="19"/>
        <v>Medium</v>
      </c>
      <c r="U442" s="33" t="str">
        <f t="shared" si="20"/>
        <v>Morning</v>
      </c>
      <c r="V442" s="33"/>
      <c r="W442" s="33"/>
    </row>
    <row r="443" spans="1:23" ht="17.25" thickBot="1">
      <c r="A443" s="6">
        <v>442</v>
      </c>
      <c r="B443" s="7">
        <v>40563</v>
      </c>
      <c r="C443" s="6">
        <v>1</v>
      </c>
      <c r="D443" s="6">
        <v>0</v>
      </c>
      <c r="E443" s="6">
        <v>1</v>
      </c>
      <c r="F443" s="6">
        <v>10</v>
      </c>
      <c r="G443" s="9" t="b">
        <v>0</v>
      </c>
      <c r="H443" s="6">
        <v>4</v>
      </c>
      <c r="I443" s="6">
        <v>1</v>
      </c>
      <c r="J443" s="6">
        <v>0.26</v>
      </c>
      <c r="K443">
        <v>0.2273</v>
      </c>
      <c r="L443">
        <v>0.48</v>
      </c>
      <c r="M443">
        <v>0.29849999999999999</v>
      </c>
      <c r="N443">
        <v>1</v>
      </c>
      <c r="O443">
        <v>56</v>
      </c>
      <c r="P443">
        <v>57</v>
      </c>
      <c r="Q443" t="s">
        <v>122</v>
      </c>
      <c r="R443" t="s">
        <v>124</v>
      </c>
      <c r="S443" s="33" t="str">
        <f t="shared" si="18"/>
        <v>Normal</v>
      </c>
      <c r="T443" s="33" t="str">
        <f t="shared" si="19"/>
        <v>Medium</v>
      </c>
      <c r="U443" s="33" t="str">
        <f t="shared" si="20"/>
        <v>Morning</v>
      </c>
      <c r="V443" s="33"/>
      <c r="W443" s="33"/>
    </row>
    <row r="444" spans="1:23" ht="17.25" thickBot="1">
      <c r="A444" s="6">
        <v>443</v>
      </c>
      <c r="B444" s="7">
        <v>40563</v>
      </c>
      <c r="C444" s="6">
        <v>1</v>
      </c>
      <c r="D444" s="6">
        <v>0</v>
      </c>
      <c r="E444" s="6">
        <v>1</v>
      </c>
      <c r="F444" s="6">
        <v>11</v>
      </c>
      <c r="G444" s="9" t="b">
        <v>0</v>
      </c>
      <c r="H444" s="6">
        <v>4</v>
      </c>
      <c r="I444" s="6">
        <v>2</v>
      </c>
      <c r="J444" s="6">
        <v>0.28000000000000003</v>
      </c>
      <c r="K444">
        <v>0.2727</v>
      </c>
      <c r="L444">
        <v>0.45</v>
      </c>
      <c r="M444">
        <v>0.16420000000000001</v>
      </c>
      <c r="N444">
        <v>5</v>
      </c>
      <c r="O444">
        <v>63</v>
      </c>
      <c r="P444">
        <v>68</v>
      </c>
      <c r="Q444" t="s">
        <v>122</v>
      </c>
      <c r="R444" t="s">
        <v>125</v>
      </c>
      <c r="S444" s="33" t="str">
        <f t="shared" si="18"/>
        <v>Normal</v>
      </c>
      <c r="T444" s="33" t="str">
        <f t="shared" si="19"/>
        <v>Medium</v>
      </c>
      <c r="U444" s="33" t="str">
        <f t="shared" si="20"/>
        <v>Morning</v>
      </c>
      <c r="V444" s="33"/>
      <c r="W444" s="33"/>
    </row>
    <row r="445" spans="1:23" ht="17.25" thickBot="1">
      <c r="A445" s="6">
        <v>444</v>
      </c>
      <c r="B445" s="7">
        <v>40563</v>
      </c>
      <c r="C445" s="6">
        <v>1</v>
      </c>
      <c r="D445" s="6">
        <v>0</v>
      </c>
      <c r="E445" s="6">
        <v>1</v>
      </c>
      <c r="F445" s="6">
        <v>12</v>
      </c>
      <c r="G445" s="9" t="b">
        <v>0</v>
      </c>
      <c r="H445" s="6">
        <v>4</v>
      </c>
      <c r="I445" s="6">
        <v>2</v>
      </c>
      <c r="J445" s="6">
        <v>0.3</v>
      </c>
      <c r="K445">
        <v>0.33329999999999999</v>
      </c>
      <c r="L445">
        <v>0.42</v>
      </c>
      <c r="M445">
        <v>0</v>
      </c>
      <c r="N445">
        <v>7</v>
      </c>
      <c r="O445">
        <v>77</v>
      </c>
      <c r="P445">
        <v>84</v>
      </c>
      <c r="Q445" t="s">
        <v>122</v>
      </c>
      <c r="R445" t="s">
        <v>125</v>
      </c>
      <c r="S445" s="33" t="str">
        <f t="shared" si="18"/>
        <v>Normal</v>
      </c>
      <c r="T445" s="33" t="str">
        <f t="shared" si="19"/>
        <v>Medium</v>
      </c>
      <c r="U445" s="33" t="str">
        <f t="shared" si="20"/>
        <v>Afternoon</v>
      </c>
      <c r="V445" s="33"/>
      <c r="W445" s="33"/>
    </row>
    <row r="446" spans="1:23" ht="17.25" thickBot="1">
      <c r="A446" s="6">
        <v>445</v>
      </c>
      <c r="B446" s="7">
        <v>40563</v>
      </c>
      <c r="C446" s="6">
        <v>1</v>
      </c>
      <c r="D446" s="6">
        <v>0</v>
      </c>
      <c r="E446" s="6">
        <v>1</v>
      </c>
      <c r="F446" s="6">
        <v>13</v>
      </c>
      <c r="G446" s="9" t="b">
        <v>0</v>
      </c>
      <c r="H446" s="6">
        <v>4</v>
      </c>
      <c r="I446" s="6">
        <v>2</v>
      </c>
      <c r="J446" s="6">
        <v>0.28000000000000003</v>
      </c>
      <c r="K446">
        <v>0.28789999999999999</v>
      </c>
      <c r="L446">
        <v>0.45</v>
      </c>
      <c r="M446">
        <v>0.1045</v>
      </c>
      <c r="N446">
        <v>12</v>
      </c>
      <c r="O446">
        <v>86</v>
      </c>
      <c r="P446">
        <v>98</v>
      </c>
      <c r="Q446" t="s">
        <v>122</v>
      </c>
      <c r="R446" t="s">
        <v>125</v>
      </c>
      <c r="S446" s="33" t="str">
        <f t="shared" si="18"/>
        <v>Normal</v>
      </c>
      <c r="T446" s="33" t="str">
        <f t="shared" si="19"/>
        <v>Medium</v>
      </c>
      <c r="U446" s="33" t="str">
        <f t="shared" si="20"/>
        <v>Afternoon</v>
      </c>
      <c r="V446" s="33"/>
      <c r="W446" s="33"/>
    </row>
    <row r="447" spans="1:23" ht="17.25" thickBot="1">
      <c r="A447" s="6">
        <v>446</v>
      </c>
      <c r="B447" s="7">
        <v>40563</v>
      </c>
      <c r="C447" s="6">
        <v>1</v>
      </c>
      <c r="D447" s="6">
        <v>0</v>
      </c>
      <c r="E447" s="6">
        <v>1</v>
      </c>
      <c r="F447" s="6">
        <v>14</v>
      </c>
      <c r="G447" s="9" t="b">
        <v>0</v>
      </c>
      <c r="H447" s="6">
        <v>4</v>
      </c>
      <c r="I447" s="6">
        <v>2</v>
      </c>
      <c r="J447" s="6">
        <v>0.3</v>
      </c>
      <c r="K447">
        <v>0.30299999999999999</v>
      </c>
      <c r="L447">
        <v>0.45</v>
      </c>
      <c r="M447">
        <v>0.1343</v>
      </c>
      <c r="N447">
        <v>6</v>
      </c>
      <c r="O447">
        <v>75</v>
      </c>
      <c r="P447">
        <v>81</v>
      </c>
      <c r="Q447" t="s">
        <v>122</v>
      </c>
      <c r="R447" t="s">
        <v>125</v>
      </c>
      <c r="S447" s="33" t="str">
        <f t="shared" si="18"/>
        <v>Normal</v>
      </c>
      <c r="T447" s="33" t="str">
        <f t="shared" si="19"/>
        <v>Medium</v>
      </c>
      <c r="U447" s="33" t="str">
        <f t="shared" si="20"/>
        <v>Afternoon</v>
      </c>
      <c r="V447" s="33"/>
      <c r="W447" s="33"/>
    </row>
    <row r="448" spans="1:23" ht="17.25" thickBot="1">
      <c r="A448" s="6">
        <v>447</v>
      </c>
      <c r="B448" s="7">
        <v>40563</v>
      </c>
      <c r="C448" s="6">
        <v>1</v>
      </c>
      <c r="D448" s="6">
        <v>0</v>
      </c>
      <c r="E448" s="6">
        <v>1</v>
      </c>
      <c r="F448" s="6">
        <v>15</v>
      </c>
      <c r="G448" s="9" t="b">
        <v>0</v>
      </c>
      <c r="H448" s="6">
        <v>4</v>
      </c>
      <c r="I448" s="6">
        <v>2</v>
      </c>
      <c r="J448" s="6">
        <v>0.32</v>
      </c>
      <c r="K448">
        <v>0.31819999999999998</v>
      </c>
      <c r="L448">
        <v>0.45</v>
      </c>
      <c r="M448">
        <v>0.19400000000000001</v>
      </c>
      <c r="N448">
        <v>8</v>
      </c>
      <c r="O448">
        <v>62</v>
      </c>
      <c r="P448">
        <v>70</v>
      </c>
      <c r="Q448" t="s">
        <v>122</v>
      </c>
      <c r="R448" t="s">
        <v>125</v>
      </c>
      <c r="S448" s="33" t="str">
        <f t="shared" si="18"/>
        <v>Normal</v>
      </c>
      <c r="T448" s="33" t="str">
        <f t="shared" si="19"/>
        <v>Medium</v>
      </c>
      <c r="U448" s="33" t="str">
        <f t="shared" si="20"/>
        <v>Afternoon</v>
      </c>
      <c r="V448" s="33"/>
      <c r="W448" s="33"/>
    </row>
    <row r="449" spans="1:23" ht="17.25" thickBot="1">
      <c r="A449" s="6">
        <v>448</v>
      </c>
      <c r="B449" s="7">
        <v>40563</v>
      </c>
      <c r="C449" s="6">
        <v>1</v>
      </c>
      <c r="D449" s="6">
        <v>0</v>
      </c>
      <c r="E449" s="6">
        <v>1</v>
      </c>
      <c r="F449" s="6">
        <v>16</v>
      </c>
      <c r="G449" s="9" t="b">
        <v>0</v>
      </c>
      <c r="H449" s="6">
        <v>4</v>
      </c>
      <c r="I449" s="6">
        <v>2</v>
      </c>
      <c r="J449" s="6">
        <v>0.3</v>
      </c>
      <c r="K449">
        <v>0.30299999999999999</v>
      </c>
      <c r="L449">
        <v>0.49</v>
      </c>
      <c r="M449">
        <v>0.1343</v>
      </c>
      <c r="N449">
        <v>8</v>
      </c>
      <c r="O449">
        <v>83</v>
      </c>
      <c r="P449">
        <v>91</v>
      </c>
      <c r="Q449" t="s">
        <v>122</v>
      </c>
      <c r="R449" t="s">
        <v>125</v>
      </c>
      <c r="S449" s="33" t="str">
        <f t="shared" si="18"/>
        <v>Normal</v>
      </c>
      <c r="T449" s="33" t="str">
        <f t="shared" si="19"/>
        <v>Medium</v>
      </c>
      <c r="U449" s="33" t="str">
        <f t="shared" si="20"/>
        <v>Afternoon</v>
      </c>
      <c r="V449" s="33"/>
      <c r="W449" s="33"/>
    </row>
    <row r="450" spans="1:23" ht="17.25" thickBot="1">
      <c r="A450" s="6">
        <v>449</v>
      </c>
      <c r="B450" s="7">
        <v>40563</v>
      </c>
      <c r="C450" s="6">
        <v>1</v>
      </c>
      <c r="D450" s="6">
        <v>0</v>
      </c>
      <c r="E450" s="6">
        <v>1</v>
      </c>
      <c r="F450" s="6">
        <v>17</v>
      </c>
      <c r="G450" s="9" t="b">
        <v>0</v>
      </c>
      <c r="H450" s="6">
        <v>4</v>
      </c>
      <c r="I450" s="6">
        <v>2</v>
      </c>
      <c r="J450" s="6">
        <v>0.3</v>
      </c>
      <c r="K450">
        <v>0.31819999999999998</v>
      </c>
      <c r="L450">
        <v>0.49</v>
      </c>
      <c r="M450">
        <v>0.1045</v>
      </c>
      <c r="N450">
        <v>8</v>
      </c>
      <c r="O450">
        <v>207</v>
      </c>
      <c r="P450">
        <v>215</v>
      </c>
      <c r="Q450" t="s">
        <v>122</v>
      </c>
      <c r="R450" t="s">
        <v>125</v>
      </c>
      <c r="S450" s="33" t="str">
        <f t="shared" si="18"/>
        <v>Rush Hour</v>
      </c>
      <c r="T450" s="33" t="str">
        <f t="shared" si="19"/>
        <v>High</v>
      </c>
      <c r="U450" s="33" t="str">
        <f t="shared" si="20"/>
        <v>Afternoon</v>
      </c>
      <c r="V450" s="33"/>
      <c r="W450" s="33"/>
    </row>
    <row r="451" spans="1:23" ht="17.25" thickBot="1">
      <c r="A451" s="6">
        <v>450</v>
      </c>
      <c r="B451" s="7">
        <v>40563</v>
      </c>
      <c r="C451" s="6">
        <v>1</v>
      </c>
      <c r="D451" s="6">
        <v>0</v>
      </c>
      <c r="E451" s="6">
        <v>1</v>
      </c>
      <c r="F451" s="6">
        <v>18</v>
      </c>
      <c r="G451" s="9" t="b">
        <v>0</v>
      </c>
      <c r="H451" s="6">
        <v>4</v>
      </c>
      <c r="I451" s="6">
        <v>2</v>
      </c>
      <c r="J451" s="6">
        <v>0.26</v>
      </c>
      <c r="K451">
        <v>0.2576</v>
      </c>
      <c r="L451">
        <v>0.56000000000000005</v>
      </c>
      <c r="M451">
        <v>0.19400000000000001</v>
      </c>
      <c r="N451">
        <v>1</v>
      </c>
      <c r="O451">
        <v>184</v>
      </c>
      <c r="P451">
        <v>185</v>
      </c>
      <c r="Q451" t="s">
        <v>122</v>
      </c>
      <c r="R451" t="s">
        <v>125</v>
      </c>
      <c r="S451" s="33" t="str">
        <f t="shared" ref="S451:S514" si="21">IF(OR(AND(F451&gt;=7,F451&lt;=9),AND(F451&gt;=17,F451&lt;=19)),"Rush Hour","Normal")</f>
        <v>Rush Hour</v>
      </c>
      <c r="T451" s="33" t="str">
        <f t="shared" ref="T451:T514" si="22">IF(P451&gt;150,"High",IF(P451&gt;50,"Medium","Low"))</f>
        <v>High</v>
      </c>
      <c r="U451" s="33" t="str">
        <f t="shared" ref="U451:U514" si="23">IF(F451&lt;6,"Night", IF(F451&lt;12,"Morning", IF(F451&lt;18,"Afternoon","Evening")))</f>
        <v>Evening</v>
      </c>
      <c r="V451" s="33"/>
      <c r="W451" s="33"/>
    </row>
    <row r="452" spans="1:23" ht="17.25" thickBot="1">
      <c r="A452" s="6">
        <v>451</v>
      </c>
      <c r="B452" s="7">
        <v>40563</v>
      </c>
      <c r="C452" s="6">
        <v>1</v>
      </c>
      <c r="D452" s="6">
        <v>0</v>
      </c>
      <c r="E452" s="6">
        <v>1</v>
      </c>
      <c r="F452" s="6">
        <v>19</v>
      </c>
      <c r="G452" s="9" t="b">
        <v>0</v>
      </c>
      <c r="H452" s="6">
        <v>4</v>
      </c>
      <c r="I452" s="6">
        <v>1</v>
      </c>
      <c r="J452" s="6">
        <v>0.26</v>
      </c>
      <c r="K452">
        <v>0.2273</v>
      </c>
      <c r="L452">
        <v>0.56000000000000005</v>
      </c>
      <c r="M452">
        <v>0.32840000000000003</v>
      </c>
      <c r="N452">
        <v>6</v>
      </c>
      <c r="O452">
        <v>146</v>
      </c>
      <c r="P452">
        <v>152</v>
      </c>
      <c r="Q452" t="s">
        <v>122</v>
      </c>
      <c r="R452" t="s">
        <v>124</v>
      </c>
      <c r="S452" s="33" t="str">
        <f t="shared" si="21"/>
        <v>Rush Hour</v>
      </c>
      <c r="T452" s="33" t="str">
        <f t="shared" si="22"/>
        <v>High</v>
      </c>
      <c r="U452" s="33" t="str">
        <f t="shared" si="23"/>
        <v>Evening</v>
      </c>
      <c r="V452" s="33"/>
      <c r="W452" s="33"/>
    </row>
    <row r="453" spans="1:23" ht="17.25" thickBot="1">
      <c r="A453" s="6">
        <v>452</v>
      </c>
      <c r="B453" s="7">
        <v>40563</v>
      </c>
      <c r="C453" s="6">
        <v>1</v>
      </c>
      <c r="D453" s="6">
        <v>0</v>
      </c>
      <c r="E453" s="6">
        <v>1</v>
      </c>
      <c r="F453" s="6">
        <v>20</v>
      </c>
      <c r="G453" s="9" t="b">
        <v>0</v>
      </c>
      <c r="H453" s="6">
        <v>4</v>
      </c>
      <c r="I453" s="6">
        <v>2</v>
      </c>
      <c r="J453" s="6">
        <v>0.26</v>
      </c>
      <c r="K453">
        <v>0.2424</v>
      </c>
      <c r="L453">
        <v>0.6</v>
      </c>
      <c r="M453">
        <v>0.28360000000000002</v>
      </c>
      <c r="N453">
        <v>2</v>
      </c>
      <c r="O453">
        <v>124</v>
      </c>
      <c r="P453">
        <v>126</v>
      </c>
      <c r="Q453" t="s">
        <v>122</v>
      </c>
      <c r="R453" t="s">
        <v>125</v>
      </c>
      <c r="S453" s="33" t="str">
        <f t="shared" si="21"/>
        <v>Normal</v>
      </c>
      <c r="T453" s="33" t="str">
        <f t="shared" si="22"/>
        <v>Medium</v>
      </c>
      <c r="U453" s="33" t="str">
        <f t="shared" si="23"/>
        <v>Evening</v>
      </c>
      <c r="V453" s="33"/>
      <c r="W453" s="33"/>
    </row>
    <row r="454" spans="1:23" ht="17.25" thickBot="1">
      <c r="A454" s="6">
        <v>453</v>
      </c>
      <c r="B454" s="7">
        <v>40563</v>
      </c>
      <c r="C454" s="6">
        <v>1</v>
      </c>
      <c r="D454" s="6">
        <v>0</v>
      </c>
      <c r="E454" s="6">
        <v>1</v>
      </c>
      <c r="F454" s="6">
        <v>21</v>
      </c>
      <c r="G454" s="9" t="b">
        <v>0</v>
      </c>
      <c r="H454" s="6">
        <v>4</v>
      </c>
      <c r="I454" s="6">
        <v>2</v>
      </c>
      <c r="J454" s="6">
        <v>0.24</v>
      </c>
      <c r="K454">
        <v>0.2273</v>
      </c>
      <c r="L454">
        <v>0.6</v>
      </c>
      <c r="M454">
        <v>0.25369999999999998</v>
      </c>
      <c r="N454">
        <v>3</v>
      </c>
      <c r="O454">
        <v>54</v>
      </c>
      <c r="P454">
        <v>57</v>
      </c>
      <c r="Q454" t="s">
        <v>122</v>
      </c>
      <c r="R454" t="s">
        <v>125</v>
      </c>
      <c r="S454" s="33" t="str">
        <f t="shared" si="21"/>
        <v>Normal</v>
      </c>
      <c r="T454" s="33" t="str">
        <f t="shared" si="22"/>
        <v>Medium</v>
      </c>
      <c r="U454" s="33" t="str">
        <f t="shared" si="23"/>
        <v>Evening</v>
      </c>
      <c r="V454" s="33"/>
      <c r="W454" s="33"/>
    </row>
    <row r="455" spans="1:23" ht="17.25" thickBot="1">
      <c r="A455" s="6">
        <v>454</v>
      </c>
      <c r="B455" s="7">
        <v>40563</v>
      </c>
      <c r="C455" s="6">
        <v>1</v>
      </c>
      <c r="D455" s="6">
        <v>0</v>
      </c>
      <c r="E455" s="6">
        <v>1</v>
      </c>
      <c r="F455" s="6">
        <v>22</v>
      </c>
      <c r="G455" s="9" t="b">
        <v>0</v>
      </c>
      <c r="H455" s="6">
        <v>4</v>
      </c>
      <c r="I455" s="6">
        <v>2</v>
      </c>
      <c r="J455" s="6">
        <v>0.24</v>
      </c>
      <c r="K455">
        <v>0.21210000000000001</v>
      </c>
      <c r="L455">
        <v>0.65</v>
      </c>
      <c r="M455">
        <v>0.28360000000000002</v>
      </c>
      <c r="N455">
        <v>0</v>
      </c>
      <c r="O455">
        <v>56</v>
      </c>
      <c r="P455">
        <v>56</v>
      </c>
      <c r="Q455" t="s">
        <v>122</v>
      </c>
      <c r="R455" t="s">
        <v>125</v>
      </c>
      <c r="S455" s="33" t="str">
        <f t="shared" si="21"/>
        <v>Normal</v>
      </c>
      <c r="T455" s="33" t="str">
        <f t="shared" si="22"/>
        <v>Medium</v>
      </c>
      <c r="U455" s="33" t="str">
        <f t="shared" si="23"/>
        <v>Evening</v>
      </c>
      <c r="V455" s="33"/>
      <c r="W455" s="33"/>
    </row>
    <row r="456" spans="1:23" ht="17.25" thickBot="1">
      <c r="A456" s="6">
        <v>455</v>
      </c>
      <c r="B456" s="7">
        <v>40563</v>
      </c>
      <c r="C456" s="6">
        <v>1</v>
      </c>
      <c r="D456" s="6">
        <v>0</v>
      </c>
      <c r="E456" s="6">
        <v>1</v>
      </c>
      <c r="F456" s="6">
        <v>23</v>
      </c>
      <c r="G456" s="9" t="b">
        <v>0</v>
      </c>
      <c r="H456" s="6">
        <v>4</v>
      </c>
      <c r="I456" s="6">
        <v>2</v>
      </c>
      <c r="J456" s="6">
        <v>0.24</v>
      </c>
      <c r="K456">
        <v>0.21210000000000001</v>
      </c>
      <c r="L456">
        <v>0.65</v>
      </c>
      <c r="M456">
        <v>0.32840000000000003</v>
      </c>
      <c r="N456">
        <v>3</v>
      </c>
      <c r="O456">
        <v>28</v>
      </c>
      <c r="P456">
        <v>31</v>
      </c>
      <c r="Q456" t="s">
        <v>122</v>
      </c>
      <c r="R456" t="s">
        <v>125</v>
      </c>
      <c r="S456" s="33" t="str">
        <f t="shared" si="21"/>
        <v>Normal</v>
      </c>
      <c r="T456" s="33" t="str">
        <f t="shared" si="22"/>
        <v>Low</v>
      </c>
      <c r="U456" s="33" t="str">
        <f t="shared" si="23"/>
        <v>Evening</v>
      </c>
      <c r="V456" s="33"/>
      <c r="W456" s="33"/>
    </row>
    <row r="457" spans="1:23" ht="17.25" thickBot="1">
      <c r="A457" s="6">
        <v>456</v>
      </c>
      <c r="B457" s="7">
        <v>40564</v>
      </c>
      <c r="C457" s="6">
        <v>1</v>
      </c>
      <c r="D457" s="6">
        <v>0</v>
      </c>
      <c r="E457" s="6">
        <v>1</v>
      </c>
      <c r="F457" s="6">
        <v>0</v>
      </c>
      <c r="G457" s="9" t="b">
        <v>0</v>
      </c>
      <c r="H457" s="6">
        <v>5</v>
      </c>
      <c r="I457" s="6">
        <v>2</v>
      </c>
      <c r="J457" s="6">
        <v>0.24</v>
      </c>
      <c r="K457">
        <v>0.2273</v>
      </c>
      <c r="L457">
        <v>0.7</v>
      </c>
      <c r="M457">
        <v>0.25369999999999998</v>
      </c>
      <c r="N457">
        <v>1</v>
      </c>
      <c r="O457">
        <v>20</v>
      </c>
      <c r="P457">
        <v>21</v>
      </c>
      <c r="Q457" t="s">
        <v>30</v>
      </c>
      <c r="R457" t="s">
        <v>125</v>
      </c>
      <c r="S457" s="33" t="str">
        <f t="shared" si="21"/>
        <v>Normal</v>
      </c>
      <c r="T457" s="33" t="str">
        <f t="shared" si="22"/>
        <v>Low</v>
      </c>
      <c r="U457" s="33" t="str">
        <f t="shared" si="23"/>
        <v>Night</v>
      </c>
      <c r="V457" s="33"/>
      <c r="W457" s="33"/>
    </row>
    <row r="458" spans="1:23" ht="17.25" thickBot="1">
      <c r="A458" s="6">
        <v>457</v>
      </c>
      <c r="B458" s="7">
        <v>40564</v>
      </c>
      <c r="C458" s="6">
        <v>1</v>
      </c>
      <c r="D458" s="6">
        <v>0</v>
      </c>
      <c r="E458" s="6">
        <v>1</v>
      </c>
      <c r="F458" s="6">
        <v>1</v>
      </c>
      <c r="G458" s="9" t="b">
        <v>0</v>
      </c>
      <c r="H458" s="6">
        <v>5</v>
      </c>
      <c r="I458" s="6">
        <v>2</v>
      </c>
      <c r="J458" s="6">
        <v>0.24</v>
      </c>
      <c r="K458">
        <v>0.2273</v>
      </c>
      <c r="L458">
        <v>0.7</v>
      </c>
      <c r="M458">
        <v>0.25369999999999998</v>
      </c>
      <c r="N458">
        <v>0</v>
      </c>
      <c r="O458">
        <v>6</v>
      </c>
      <c r="P458">
        <v>6</v>
      </c>
      <c r="Q458" t="s">
        <v>30</v>
      </c>
      <c r="R458" t="s">
        <v>125</v>
      </c>
      <c r="S458" s="33" t="str">
        <f t="shared" si="21"/>
        <v>Normal</v>
      </c>
      <c r="T458" s="33" t="str">
        <f t="shared" si="22"/>
        <v>Low</v>
      </c>
      <c r="U458" s="33" t="str">
        <f t="shared" si="23"/>
        <v>Night</v>
      </c>
      <c r="V458" s="33"/>
      <c r="W458" s="33"/>
    </row>
    <row r="459" spans="1:23" ht="17.25" thickBot="1">
      <c r="A459" s="6">
        <v>458</v>
      </c>
      <c r="B459" s="7">
        <v>40564</v>
      </c>
      <c r="C459" s="6">
        <v>1</v>
      </c>
      <c r="D459" s="6">
        <v>0</v>
      </c>
      <c r="E459" s="6">
        <v>1</v>
      </c>
      <c r="F459" s="6">
        <v>2</v>
      </c>
      <c r="G459" s="9" t="b">
        <v>0</v>
      </c>
      <c r="H459" s="6">
        <v>5</v>
      </c>
      <c r="I459" s="6">
        <v>3</v>
      </c>
      <c r="J459" s="6">
        <v>0.24</v>
      </c>
      <c r="K459">
        <v>0.2424</v>
      </c>
      <c r="L459">
        <v>0.75</v>
      </c>
      <c r="M459">
        <v>0.16420000000000001</v>
      </c>
      <c r="N459">
        <v>0</v>
      </c>
      <c r="O459">
        <v>2</v>
      </c>
      <c r="P459">
        <v>2</v>
      </c>
      <c r="Q459" t="s">
        <v>30</v>
      </c>
      <c r="R459" t="s">
        <v>24</v>
      </c>
      <c r="S459" s="33" t="str">
        <f t="shared" si="21"/>
        <v>Normal</v>
      </c>
      <c r="T459" s="33" t="str">
        <f t="shared" si="22"/>
        <v>Low</v>
      </c>
      <c r="U459" s="33" t="str">
        <f t="shared" si="23"/>
        <v>Night</v>
      </c>
      <c r="V459" s="33"/>
      <c r="W459" s="33"/>
    </row>
    <row r="460" spans="1:23" ht="17.25" thickBot="1">
      <c r="A460" s="6">
        <v>459</v>
      </c>
      <c r="B460" s="7">
        <v>40564</v>
      </c>
      <c r="C460" s="6">
        <v>1</v>
      </c>
      <c r="D460" s="6">
        <v>0</v>
      </c>
      <c r="E460" s="6">
        <v>1</v>
      </c>
      <c r="F460" s="6">
        <v>3</v>
      </c>
      <c r="G460" s="9" t="b">
        <v>0</v>
      </c>
      <c r="H460" s="6">
        <v>5</v>
      </c>
      <c r="I460" s="6">
        <v>3</v>
      </c>
      <c r="J460" s="6">
        <v>0.22</v>
      </c>
      <c r="K460">
        <v>0.21210000000000001</v>
      </c>
      <c r="L460">
        <v>0.8</v>
      </c>
      <c r="M460">
        <v>0.29849999999999999</v>
      </c>
      <c r="N460">
        <v>0</v>
      </c>
      <c r="O460">
        <v>1</v>
      </c>
      <c r="P460">
        <v>1</v>
      </c>
      <c r="Q460" t="s">
        <v>30</v>
      </c>
      <c r="R460" t="s">
        <v>24</v>
      </c>
      <c r="S460" s="33" t="str">
        <f t="shared" si="21"/>
        <v>Normal</v>
      </c>
      <c r="T460" s="33" t="str">
        <f t="shared" si="22"/>
        <v>Low</v>
      </c>
      <c r="U460" s="33" t="str">
        <f t="shared" si="23"/>
        <v>Night</v>
      </c>
      <c r="V460" s="33"/>
      <c r="W460" s="33"/>
    </row>
    <row r="461" spans="1:23" ht="17.25" thickBot="1">
      <c r="A461" s="6">
        <v>460</v>
      </c>
      <c r="B461" s="7">
        <v>40564</v>
      </c>
      <c r="C461" s="6">
        <v>1</v>
      </c>
      <c r="D461" s="6">
        <v>0</v>
      </c>
      <c r="E461" s="6">
        <v>1</v>
      </c>
      <c r="F461" s="6">
        <v>4</v>
      </c>
      <c r="G461" s="9" t="b">
        <v>0</v>
      </c>
      <c r="H461" s="6">
        <v>5</v>
      </c>
      <c r="I461" s="6">
        <v>2</v>
      </c>
      <c r="J461" s="6">
        <v>0.22</v>
      </c>
      <c r="K461">
        <v>0.2576</v>
      </c>
      <c r="L461">
        <v>0.87</v>
      </c>
      <c r="M461">
        <v>8.9599999999999999E-2</v>
      </c>
      <c r="N461">
        <v>0</v>
      </c>
      <c r="O461">
        <v>1</v>
      </c>
      <c r="P461">
        <v>1</v>
      </c>
      <c r="Q461" t="s">
        <v>30</v>
      </c>
      <c r="R461" t="s">
        <v>125</v>
      </c>
      <c r="S461" s="33" t="str">
        <f t="shared" si="21"/>
        <v>Normal</v>
      </c>
      <c r="T461" s="33" t="str">
        <f t="shared" si="22"/>
        <v>Low</v>
      </c>
      <c r="U461" s="33" t="str">
        <f t="shared" si="23"/>
        <v>Night</v>
      </c>
      <c r="V461" s="33"/>
      <c r="W461" s="33"/>
    </row>
    <row r="462" spans="1:23" ht="17.25" thickBot="1">
      <c r="A462" s="6">
        <v>461</v>
      </c>
      <c r="B462" s="7">
        <v>40564</v>
      </c>
      <c r="C462" s="6">
        <v>1</v>
      </c>
      <c r="D462" s="6">
        <v>0</v>
      </c>
      <c r="E462" s="6">
        <v>1</v>
      </c>
      <c r="F462" s="6">
        <v>5</v>
      </c>
      <c r="G462" s="9" t="b">
        <v>0</v>
      </c>
      <c r="H462" s="6">
        <v>5</v>
      </c>
      <c r="I462" s="6">
        <v>1</v>
      </c>
      <c r="J462" s="6">
        <v>0.24</v>
      </c>
      <c r="K462">
        <v>0.19700000000000001</v>
      </c>
      <c r="L462">
        <v>0.6</v>
      </c>
      <c r="M462">
        <v>0.41789999999999999</v>
      </c>
      <c r="N462">
        <v>1</v>
      </c>
      <c r="O462">
        <v>4</v>
      </c>
      <c r="P462">
        <v>5</v>
      </c>
      <c r="Q462" t="s">
        <v>30</v>
      </c>
      <c r="R462" t="s">
        <v>124</v>
      </c>
      <c r="S462" s="33" t="str">
        <f t="shared" si="21"/>
        <v>Normal</v>
      </c>
      <c r="T462" s="33" t="str">
        <f t="shared" si="22"/>
        <v>Low</v>
      </c>
      <c r="U462" s="33" t="str">
        <f t="shared" si="23"/>
        <v>Night</v>
      </c>
      <c r="V462" s="33"/>
      <c r="W462" s="33"/>
    </row>
    <row r="463" spans="1:23" ht="17.25" thickBot="1">
      <c r="A463" s="6">
        <v>462</v>
      </c>
      <c r="B463" s="7">
        <v>40564</v>
      </c>
      <c r="C463" s="6">
        <v>1</v>
      </c>
      <c r="D463" s="6">
        <v>0</v>
      </c>
      <c r="E463" s="6">
        <v>1</v>
      </c>
      <c r="F463" s="6">
        <v>6</v>
      </c>
      <c r="G463" s="9" t="b">
        <v>0</v>
      </c>
      <c r="H463" s="6">
        <v>5</v>
      </c>
      <c r="I463" s="6">
        <v>1</v>
      </c>
      <c r="J463" s="6">
        <v>0.22</v>
      </c>
      <c r="K463">
        <v>0.21210000000000001</v>
      </c>
      <c r="L463">
        <v>0.55000000000000004</v>
      </c>
      <c r="M463">
        <v>0.25369999999999998</v>
      </c>
      <c r="N463">
        <v>0</v>
      </c>
      <c r="O463">
        <v>27</v>
      </c>
      <c r="P463">
        <v>27</v>
      </c>
      <c r="Q463" t="s">
        <v>30</v>
      </c>
      <c r="R463" t="s">
        <v>124</v>
      </c>
      <c r="S463" s="33" t="str">
        <f t="shared" si="21"/>
        <v>Normal</v>
      </c>
      <c r="T463" s="33" t="str">
        <f t="shared" si="22"/>
        <v>Low</v>
      </c>
      <c r="U463" s="33" t="str">
        <f t="shared" si="23"/>
        <v>Morning</v>
      </c>
      <c r="V463" s="33"/>
      <c r="W463" s="33"/>
    </row>
    <row r="464" spans="1:23" ht="17.25" thickBot="1">
      <c r="A464" s="6">
        <v>463</v>
      </c>
      <c r="B464" s="7">
        <v>40564</v>
      </c>
      <c r="C464" s="6">
        <v>1</v>
      </c>
      <c r="D464" s="6">
        <v>0</v>
      </c>
      <c r="E464" s="6">
        <v>1</v>
      </c>
      <c r="F464" s="6">
        <v>7</v>
      </c>
      <c r="G464" s="9" t="b">
        <v>0</v>
      </c>
      <c r="H464" s="6">
        <v>5</v>
      </c>
      <c r="I464" s="6">
        <v>1</v>
      </c>
      <c r="J464" s="6">
        <v>0.2</v>
      </c>
      <c r="K464">
        <v>0.18179999999999999</v>
      </c>
      <c r="L464">
        <v>0.51</v>
      </c>
      <c r="M464">
        <v>0.28360000000000002</v>
      </c>
      <c r="N464">
        <v>2</v>
      </c>
      <c r="O464">
        <v>66</v>
      </c>
      <c r="P464">
        <v>68</v>
      </c>
      <c r="Q464" t="s">
        <v>30</v>
      </c>
      <c r="R464" t="s">
        <v>124</v>
      </c>
      <c r="S464" s="33" t="str">
        <f t="shared" si="21"/>
        <v>Rush Hour</v>
      </c>
      <c r="T464" s="33" t="str">
        <f t="shared" si="22"/>
        <v>Medium</v>
      </c>
      <c r="U464" s="33" t="str">
        <f t="shared" si="23"/>
        <v>Morning</v>
      </c>
      <c r="V464" s="33"/>
      <c r="W464" s="33"/>
    </row>
    <row r="465" spans="1:23" ht="17.25" thickBot="1">
      <c r="A465" s="6">
        <v>464</v>
      </c>
      <c r="B465" s="7">
        <v>40564</v>
      </c>
      <c r="C465" s="6">
        <v>1</v>
      </c>
      <c r="D465" s="6">
        <v>0</v>
      </c>
      <c r="E465" s="6">
        <v>1</v>
      </c>
      <c r="F465" s="6">
        <v>8</v>
      </c>
      <c r="G465" s="9" t="b">
        <v>0</v>
      </c>
      <c r="H465" s="6">
        <v>5</v>
      </c>
      <c r="I465" s="6">
        <v>1</v>
      </c>
      <c r="J465" s="6">
        <v>0.2</v>
      </c>
      <c r="K465">
        <v>0.18179999999999999</v>
      </c>
      <c r="L465">
        <v>0.47</v>
      </c>
      <c r="M465">
        <v>0.32840000000000003</v>
      </c>
      <c r="N465">
        <v>7</v>
      </c>
      <c r="O465">
        <v>210</v>
      </c>
      <c r="P465">
        <v>217</v>
      </c>
      <c r="Q465" t="s">
        <v>30</v>
      </c>
      <c r="R465" t="s">
        <v>124</v>
      </c>
      <c r="S465" s="33" t="str">
        <f t="shared" si="21"/>
        <v>Rush Hour</v>
      </c>
      <c r="T465" s="33" t="str">
        <f t="shared" si="22"/>
        <v>High</v>
      </c>
      <c r="U465" s="33" t="str">
        <f t="shared" si="23"/>
        <v>Morning</v>
      </c>
      <c r="V465" s="33"/>
      <c r="W465" s="33"/>
    </row>
    <row r="466" spans="1:23" ht="17.25" thickBot="1">
      <c r="A466" s="6">
        <v>465</v>
      </c>
      <c r="B466" s="7">
        <v>40564</v>
      </c>
      <c r="C466" s="6">
        <v>1</v>
      </c>
      <c r="D466" s="6">
        <v>0</v>
      </c>
      <c r="E466" s="6">
        <v>1</v>
      </c>
      <c r="F466" s="6">
        <v>9</v>
      </c>
      <c r="G466" s="9" t="b">
        <v>0</v>
      </c>
      <c r="H466" s="6">
        <v>5</v>
      </c>
      <c r="I466" s="6">
        <v>1</v>
      </c>
      <c r="J466" s="6">
        <v>0.2</v>
      </c>
      <c r="K466">
        <v>0.18179999999999999</v>
      </c>
      <c r="L466">
        <v>0.51</v>
      </c>
      <c r="M466">
        <v>0.35820000000000002</v>
      </c>
      <c r="N466">
        <v>7</v>
      </c>
      <c r="O466">
        <v>159</v>
      </c>
      <c r="P466">
        <v>166</v>
      </c>
      <c r="Q466" t="s">
        <v>30</v>
      </c>
      <c r="R466" t="s">
        <v>124</v>
      </c>
      <c r="S466" s="33" t="str">
        <f t="shared" si="21"/>
        <v>Rush Hour</v>
      </c>
      <c r="T466" s="33" t="str">
        <f t="shared" si="22"/>
        <v>High</v>
      </c>
      <c r="U466" s="33" t="str">
        <f t="shared" si="23"/>
        <v>Morning</v>
      </c>
      <c r="V466" s="33"/>
      <c r="W466" s="33"/>
    </row>
    <row r="467" spans="1:23" ht="17.25" thickBot="1">
      <c r="A467" s="6">
        <v>466</v>
      </c>
      <c r="B467" s="7">
        <v>40564</v>
      </c>
      <c r="C467" s="6">
        <v>1</v>
      </c>
      <c r="D467" s="6">
        <v>0</v>
      </c>
      <c r="E467" s="6">
        <v>1</v>
      </c>
      <c r="F467" s="6">
        <v>10</v>
      </c>
      <c r="G467" s="9" t="b">
        <v>0</v>
      </c>
      <c r="H467" s="6">
        <v>5</v>
      </c>
      <c r="I467" s="6">
        <v>1</v>
      </c>
      <c r="J467" s="6">
        <v>0.2</v>
      </c>
      <c r="K467">
        <v>0.16669999999999999</v>
      </c>
      <c r="L467">
        <v>0.47</v>
      </c>
      <c r="M467">
        <v>0.4627</v>
      </c>
      <c r="N467">
        <v>6</v>
      </c>
      <c r="O467">
        <v>57</v>
      </c>
      <c r="P467">
        <v>63</v>
      </c>
      <c r="Q467" t="s">
        <v>30</v>
      </c>
      <c r="R467" t="s">
        <v>124</v>
      </c>
      <c r="S467" s="33" t="str">
        <f t="shared" si="21"/>
        <v>Normal</v>
      </c>
      <c r="T467" s="33" t="str">
        <f t="shared" si="22"/>
        <v>Medium</v>
      </c>
      <c r="U467" s="33" t="str">
        <f t="shared" si="23"/>
        <v>Morning</v>
      </c>
      <c r="V467" s="33"/>
      <c r="W467" s="33"/>
    </row>
    <row r="468" spans="1:23" ht="17.25" thickBot="1">
      <c r="A468" s="6">
        <v>467</v>
      </c>
      <c r="B468" s="7">
        <v>40564</v>
      </c>
      <c r="C468" s="6">
        <v>1</v>
      </c>
      <c r="D468" s="6">
        <v>0</v>
      </c>
      <c r="E468" s="6">
        <v>1</v>
      </c>
      <c r="F468" s="6">
        <v>11</v>
      </c>
      <c r="G468" s="9" t="b">
        <v>0</v>
      </c>
      <c r="H468" s="6">
        <v>5</v>
      </c>
      <c r="I468" s="6">
        <v>1</v>
      </c>
      <c r="J468" s="6">
        <v>0.22</v>
      </c>
      <c r="K468">
        <v>0.18179999999999999</v>
      </c>
      <c r="L468">
        <v>0.41</v>
      </c>
      <c r="M468">
        <v>0.4627</v>
      </c>
      <c r="N468">
        <v>6</v>
      </c>
      <c r="O468">
        <v>53</v>
      </c>
      <c r="P468">
        <v>59</v>
      </c>
      <c r="Q468" t="s">
        <v>30</v>
      </c>
      <c r="R468" t="s">
        <v>124</v>
      </c>
      <c r="S468" s="33" t="str">
        <f t="shared" si="21"/>
        <v>Normal</v>
      </c>
      <c r="T468" s="33" t="str">
        <f t="shared" si="22"/>
        <v>Medium</v>
      </c>
      <c r="U468" s="33" t="str">
        <f t="shared" si="23"/>
        <v>Morning</v>
      </c>
      <c r="V468" s="33"/>
      <c r="W468" s="33"/>
    </row>
    <row r="469" spans="1:23" ht="17.25" thickBot="1">
      <c r="A469" s="6">
        <v>468</v>
      </c>
      <c r="B469" s="7">
        <v>40564</v>
      </c>
      <c r="C469" s="6">
        <v>1</v>
      </c>
      <c r="D469" s="6">
        <v>0</v>
      </c>
      <c r="E469" s="6">
        <v>1</v>
      </c>
      <c r="F469" s="6">
        <v>12</v>
      </c>
      <c r="G469" s="9" t="b">
        <v>0</v>
      </c>
      <c r="H469" s="6">
        <v>5</v>
      </c>
      <c r="I469" s="6">
        <v>1</v>
      </c>
      <c r="J469" s="6">
        <v>0.22</v>
      </c>
      <c r="K469">
        <v>0.18179999999999999</v>
      </c>
      <c r="L469">
        <v>0.27</v>
      </c>
      <c r="M469">
        <v>0.58209999999999995</v>
      </c>
      <c r="N469">
        <v>11</v>
      </c>
      <c r="O469">
        <v>67</v>
      </c>
      <c r="P469">
        <v>78</v>
      </c>
      <c r="Q469" t="s">
        <v>30</v>
      </c>
      <c r="R469" t="s">
        <v>124</v>
      </c>
      <c r="S469" s="33" t="str">
        <f t="shared" si="21"/>
        <v>Normal</v>
      </c>
      <c r="T469" s="33" t="str">
        <f t="shared" si="22"/>
        <v>Medium</v>
      </c>
      <c r="U469" s="33" t="str">
        <f t="shared" si="23"/>
        <v>Afternoon</v>
      </c>
      <c r="V469" s="33"/>
      <c r="W469" s="33"/>
    </row>
    <row r="470" spans="1:23" ht="17.25" thickBot="1">
      <c r="A470" s="6">
        <v>469</v>
      </c>
      <c r="B470" s="7">
        <v>40564</v>
      </c>
      <c r="C470" s="6">
        <v>1</v>
      </c>
      <c r="D470" s="6">
        <v>0</v>
      </c>
      <c r="E470" s="6">
        <v>1</v>
      </c>
      <c r="F470" s="6">
        <v>13</v>
      </c>
      <c r="G470" s="9" t="b">
        <v>0</v>
      </c>
      <c r="H470" s="6">
        <v>5</v>
      </c>
      <c r="I470" s="6">
        <v>1</v>
      </c>
      <c r="J470" s="6">
        <v>0.2</v>
      </c>
      <c r="K470">
        <v>0.1515</v>
      </c>
      <c r="L470">
        <v>0.21</v>
      </c>
      <c r="M470">
        <v>0.58209999999999995</v>
      </c>
      <c r="N470">
        <v>8</v>
      </c>
      <c r="O470">
        <v>65</v>
      </c>
      <c r="P470">
        <v>73</v>
      </c>
      <c r="Q470" t="s">
        <v>30</v>
      </c>
      <c r="R470" t="s">
        <v>124</v>
      </c>
      <c r="S470" s="33" t="str">
        <f t="shared" si="21"/>
        <v>Normal</v>
      </c>
      <c r="T470" s="33" t="str">
        <f t="shared" si="22"/>
        <v>Medium</v>
      </c>
      <c r="U470" s="33" t="str">
        <f t="shared" si="23"/>
        <v>Afternoon</v>
      </c>
      <c r="V470" s="33"/>
      <c r="W470" s="33"/>
    </row>
    <row r="471" spans="1:23" ht="17.25" thickBot="1">
      <c r="A471" s="6">
        <v>470</v>
      </c>
      <c r="B471" s="7">
        <v>40564</v>
      </c>
      <c r="C471" s="6">
        <v>1</v>
      </c>
      <c r="D471" s="6">
        <v>0</v>
      </c>
      <c r="E471" s="6">
        <v>1</v>
      </c>
      <c r="F471" s="6">
        <v>14</v>
      </c>
      <c r="G471" s="9" t="b">
        <v>0</v>
      </c>
      <c r="H471" s="6">
        <v>5</v>
      </c>
      <c r="I471" s="6">
        <v>1</v>
      </c>
      <c r="J471" s="6">
        <v>0.2</v>
      </c>
      <c r="K471">
        <v>0.1515</v>
      </c>
      <c r="L471">
        <v>0.25</v>
      </c>
      <c r="M471">
        <v>0.52239999999999998</v>
      </c>
      <c r="N471">
        <v>6</v>
      </c>
      <c r="O471">
        <v>56</v>
      </c>
      <c r="P471">
        <v>62</v>
      </c>
      <c r="Q471" t="s">
        <v>30</v>
      </c>
      <c r="R471" t="s">
        <v>124</v>
      </c>
      <c r="S471" s="33" t="str">
        <f t="shared" si="21"/>
        <v>Normal</v>
      </c>
      <c r="T471" s="33" t="str">
        <f t="shared" si="22"/>
        <v>Medium</v>
      </c>
      <c r="U471" s="33" t="str">
        <f t="shared" si="23"/>
        <v>Afternoon</v>
      </c>
      <c r="V471" s="33"/>
      <c r="W471" s="33"/>
    </row>
    <row r="472" spans="1:23" ht="17.25" thickBot="1">
      <c r="A472" s="6">
        <v>471</v>
      </c>
      <c r="B472" s="7">
        <v>40564</v>
      </c>
      <c r="C472" s="6">
        <v>1</v>
      </c>
      <c r="D472" s="6">
        <v>0</v>
      </c>
      <c r="E472" s="6">
        <v>1</v>
      </c>
      <c r="F472" s="6">
        <v>15</v>
      </c>
      <c r="G472" s="9" t="b">
        <v>0</v>
      </c>
      <c r="H472" s="6">
        <v>5</v>
      </c>
      <c r="I472" s="6">
        <v>1</v>
      </c>
      <c r="J472" s="6">
        <v>0.16</v>
      </c>
      <c r="K472">
        <v>0.1212</v>
      </c>
      <c r="L472">
        <v>0.26</v>
      </c>
      <c r="M472">
        <v>0.44779999999999998</v>
      </c>
      <c r="N472">
        <v>4</v>
      </c>
      <c r="O472">
        <v>61</v>
      </c>
      <c r="P472">
        <v>65</v>
      </c>
      <c r="Q472" t="s">
        <v>30</v>
      </c>
      <c r="R472" t="s">
        <v>124</v>
      </c>
      <c r="S472" s="33" t="str">
        <f t="shared" si="21"/>
        <v>Normal</v>
      </c>
      <c r="T472" s="33" t="str">
        <f t="shared" si="22"/>
        <v>Medium</v>
      </c>
      <c r="U472" s="33" t="str">
        <f t="shared" si="23"/>
        <v>Afternoon</v>
      </c>
      <c r="V472" s="33"/>
      <c r="W472" s="33"/>
    </row>
    <row r="473" spans="1:23" ht="17.25" thickBot="1">
      <c r="A473" s="6">
        <v>472</v>
      </c>
      <c r="B473" s="7">
        <v>40564</v>
      </c>
      <c r="C473" s="6">
        <v>1</v>
      </c>
      <c r="D473" s="6">
        <v>0</v>
      </c>
      <c r="E473" s="6">
        <v>1</v>
      </c>
      <c r="F473" s="6">
        <v>16</v>
      </c>
      <c r="G473" s="9" t="b">
        <v>0</v>
      </c>
      <c r="H473" s="6">
        <v>5</v>
      </c>
      <c r="I473" s="6">
        <v>1</v>
      </c>
      <c r="J473" s="6">
        <v>0.16</v>
      </c>
      <c r="K473">
        <v>0.13639999999999999</v>
      </c>
      <c r="L473">
        <v>0.26</v>
      </c>
      <c r="M473">
        <v>0.35820000000000002</v>
      </c>
      <c r="N473">
        <v>0</v>
      </c>
      <c r="O473">
        <v>97</v>
      </c>
      <c r="P473">
        <v>97</v>
      </c>
      <c r="Q473" t="s">
        <v>30</v>
      </c>
      <c r="R473" t="s">
        <v>124</v>
      </c>
      <c r="S473" s="33" t="str">
        <f t="shared" si="21"/>
        <v>Normal</v>
      </c>
      <c r="T473" s="33" t="str">
        <f t="shared" si="22"/>
        <v>Medium</v>
      </c>
      <c r="U473" s="33" t="str">
        <f t="shared" si="23"/>
        <v>Afternoon</v>
      </c>
      <c r="V473" s="33"/>
      <c r="W473" s="33"/>
    </row>
    <row r="474" spans="1:23" ht="17.25" thickBot="1">
      <c r="A474" s="6">
        <v>473</v>
      </c>
      <c r="B474" s="7">
        <v>40564</v>
      </c>
      <c r="C474" s="6">
        <v>1</v>
      </c>
      <c r="D474" s="6">
        <v>0</v>
      </c>
      <c r="E474" s="6">
        <v>1</v>
      </c>
      <c r="F474" s="6">
        <v>17</v>
      </c>
      <c r="G474" s="9" t="b">
        <v>0</v>
      </c>
      <c r="H474" s="6">
        <v>5</v>
      </c>
      <c r="I474" s="6">
        <v>1</v>
      </c>
      <c r="J474" s="6">
        <v>0.14000000000000001</v>
      </c>
      <c r="K474">
        <v>0.1212</v>
      </c>
      <c r="L474">
        <v>0.28000000000000003</v>
      </c>
      <c r="M474">
        <v>0.35820000000000002</v>
      </c>
      <c r="N474">
        <v>10</v>
      </c>
      <c r="O474">
        <v>151</v>
      </c>
      <c r="P474">
        <v>161</v>
      </c>
      <c r="Q474" t="s">
        <v>30</v>
      </c>
      <c r="R474" t="s">
        <v>124</v>
      </c>
      <c r="S474" s="33" t="str">
        <f t="shared" si="21"/>
        <v>Rush Hour</v>
      </c>
      <c r="T474" s="33" t="str">
        <f t="shared" si="22"/>
        <v>High</v>
      </c>
      <c r="U474" s="33" t="str">
        <f t="shared" si="23"/>
        <v>Afternoon</v>
      </c>
      <c r="V474" s="33"/>
      <c r="W474" s="33"/>
    </row>
    <row r="475" spans="1:23" ht="17.25" thickBot="1">
      <c r="A475" s="6">
        <v>474</v>
      </c>
      <c r="B475" s="7">
        <v>40564</v>
      </c>
      <c r="C475" s="6">
        <v>1</v>
      </c>
      <c r="D475" s="6">
        <v>0</v>
      </c>
      <c r="E475" s="6">
        <v>1</v>
      </c>
      <c r="F475" s="6">
        <v>18</v>
      </c>
      <c r="G475" s="9" t="b">
        <v>0</v>
      </c>
      <c r="H475" s="6">
        <v>5</v>
      </c>
      <c r="I475" s="6">
        <v>1</v>
      </c>
      <c r="J475" s="6">
        <v>0.12</v>
      </c>
      <c r="K475">
        <v>0.1212</v>
      </c>
      <c r="L475">
        <v>0.3</v>
      </c>
      <c r="M475">
        <v>0.25369999999999998</v>
      </c>
      <c r="N475">
        <v>1</v>
      </c>
      <c r="O475">
        <v>119</v>
      </c>
      <c r="P475">
        <v>120</v>
      </c>
      <c r="Q475" t="s">
        <v>30</v>
      </c>
      <c r="R475" t="s">
        <v>124</v>
      </c>
      <c r="S475" s="33" t="str">
        <f t="shared" si="21"/>
        <v>Rush Hour</v>
      </c>
      <c r="T475" s="33" t="str">
        <f t="shared" si="22"/>
        <v>Medium</v>
      </c>
      <c r="U475" s="33" t="str">
        <f t="shared" si="23"/>
        <v>Evening</v>
      </c>
      <c r="V475" s="33"/>
      <c r="W475" s="33"/>
    </row>
    <row r="476" spans="1:23" ht="17.25" thickBot="1">
      <c r="A476" s="6">
        <v>475</v>
      </c>
      <c r="B476" s="7">
        <v>40564</v>
      </c>
      <c r="C476" s="6">
        <v>1</v>
      </c>
      <c r="D476" s="6">
        <v>0</v>
      </c>
      <c r="E476" s="6">
        <v>1</v>
      </c>
      <c r="F476" s="6">
        <v>19</v>
      </c>
      <c r="G476" s="9" t="b">
        <v>0</v>
      </c>
      <c r="H476" s="6">
        <v>5</v>
      </c>
      <c r="I476" s="6">
        <v>1</v>
      </c>
      <c r="J476" s="6">
        <v>0.12</v>
      </c>
      <c r="K476">
        <v>0.1061</v>
      </c>
      <c r="L476">
        <v>0.3</v>
      </c>
      <c r="M476">
        <v>0.32840000000000003</v>
      </c>
      <c r="N476">
        <v>3</v>
      </c>
      <c r="O476">
        <v>93</v>
      </c>
      <c r="P476">
        <v>96</v>
      </c>
      <c r="Q476" t="s">
        <v>30</v>
      </c>
      <c r="R476" t="s">
        <v>124</v>
      </c>
      <c r="S476" s="33" t="str">
        <f t="shared" si="21"/>
        <v>Rush Hour</v>
      </c>
      <c r="T476" s="33" t="str">
        <f t="shared" si="22"/>
        <v>Medium</v>
      </c>
      <c r="U476" s="33" t="str">
        <f t="shared" si="23"/>
        <v>Evening</v>
      </c>
      <c r="V476" s="33"/>
      <c r="W476" s="33"/>
    </row>
    <row r="477" spans="1:23" ht="17.25" thickBot="1">
      <c r="A477" s="6">
        <v>476</v>
      </c>
      <c r="B477" s="7">
        <v>40564</v>
      </c>
      <c r="C477" s="6">
        <v>1</v>
      </c>
      <c r="D477" s="6">
        <v>0</v>
      </c>
      <c r="E477" s="6">
        <v>1</v>
      </c>
      <c r="F477" s="6">
        <v>20</v>
      </c>
      <c r="G477" s="9" t="b">
        <v>0</v>
      </c>
      <c r="H477" s="6">
        <v>5</v>
      </c>
      <c r="I477" s="6">
        <v>1</v>
      </c>
      <c r="J477" s="6">
        <v>0.1</v>
      </c>
      <c r="K477">
        <v>7.5800000000000006E-2</v>
      </c>
      <c r="L477">
        <v>0.33</v>
      </c>
      <c r="M477">
        <v>0.41789999999999999</v>
      </c>
      <c r="N477">
        <v>1</v>
      </c>
      <c r="O477">
        <v>52</v>
      </c>
      <c r="P477">
        <v>53</v>
      </c>
      <c r="Q477" t="s">
        <v>30</v>
      </c>
      <c r="R477" t="s">
        <v>124</v>
      </c>
      <c r="S477" s="33" t="str">
        <f t="shared" si="21"/>
        <v>Normal</v>
      </c>
      <c r="T477" s="33" t="str">
        <f t="shared" si="22"/>
        <v>Medium</v>
      </c>
      <c r="U477" s="33" t="str">
        <f t="shared" si="23"/>
        <v>Evening</v>
      </c>
      <c r="V477" s="33"/>
      <c r="W477" s="33"/>
    </row>
    <row r="478" spans="1:23" ht="17.25" thickBot="1">
      <c r="A478" s="6">
        <v>477</v>
      </c>
      <c r="B478" s="7">
        <v>40564</v>
      </c>
      <c r="C478" s="6">
        <v>1</v>
      </c>
      <c r="D478" s="6">
        <v>0</v>
      </c>
      <c r="E478" s="6">
        <v>1</v>
      </c>
      <c r="F478" s="6">
        <v>21</v>
      </c>
      <c r="G478" s="9" t="b">
        <v>0</v>
      </c>
      <c r="H478" s="6">
        <v>5</v>
      </c>
      <c r="I478" s="6">
        <v>1</v>
      </c>
      <c r="J478" s="6">
        <v>0.08</v>
      </c>
      <c r="K478">
        <v>7.5800000000000006E-2</v>
      </c>
      <c r="L478">
        <v>0.38</v>
      </c>
      <c r="M478">
        <v>0.28360000000000002</v>
      </c>
      <c r="N478">
        <v>0</v>
      </c>
      <c r="O478">
        <v>41</v>
      </c>
      <c r="P478">
        <v>41</v>
      </c>
      <c r="Q478" t="s">
        <v>30</v>
      </c>
      <c r="R478" t="s">
        <v>124</v>
      </c>
      <c r="S478" s="33" t="str">
        <f t="shared" si="21"/>
        <v>Normal</v>
      </c>
      <c r="T478" s="33" t="str">
        <f t="shared" si="22"/>
        <v>Low</v>
      </c>
      <c r="U478" s="33" t="str">
        <f t="shared" si="23"/>
        <v>Evening</v>
      </c>
      <c r="V478" s="33"/>
      <c r="W478" s="33"/>
    </row>
    <row r="479" spans="1:23" ht="17.25" thickBot="1">
      <c r="A479" s="6">
        <v>478</v>
      </c>
      <c r="B479" s="7">
        <v>40564</v>
      </c>
      <c r="C479" s="6">
        <v>1</v>
      </c>
      <c r="D479" s="6">
        <v>0</v>
      </c>
      <c r="E479" s="6">
        <v>1</v>
      </c>
      <c r="F479" s="6">
        <v>22</v>
      </c>
      <c r="G479" s="9" t="b">
        <v>0</v>
      </c>
      <c r="H479" s="6">
        <v>5</v>
      </c>
      <c r="I479" s="6">
        <v>1</v>
      </c>
      <c r="J479" s="6">
        <v>0.06</v>
      </c>
      <c r="K479">
        <v>3.0300000000000001E-2</v>
      </c>
      <c r="L479">
        <v>0.41</v>
      </c>
      <c r="M479">
        <v>0.3881</v>
      </c>
      <c r="N479">
        <v>1</v>
      </c>
      <c r="O479">
        <v>33</v>
      </c>
      <c r="P479">
        <v>34</v>
      </c>
      <c r="Q479" t="s">
        <v>30</v>
      </c>
      <c r="R479" t="s">
        <v>124</v>
      </c>
      <c r="S479" s="33" t="str">
        <f t="shared" si="21"/>
        <v>Normal</v>
      </c>
      <c r="T479" s="33" t="str">
        <f t="shared" si="22"/>
        <v>Low</v>
      </c>
      <c r="U479" s="33" t="str">
        <f t="shared" si="23"/>
        <v>Evening</v>
      </c>
      <c r="V479" s="33"/>
      <c r="W479" s="33"/>
    </row>
    <row r="480" spans="1:23" ht="17.25" thickBot="1">
      <c r="A480" s="6">
        <v>479</v>
      </c>
      <c r="B480" s="7">
        <v>40564</v>
      </c>
      <c r="C480" s="6">
        <v>1</v>
      </c>
      <c r="D480" s="6">
        <v>0</v>
      </c>
      <c r="E480" s="6">
        <v>1</v>
      </c>
      <c r="F480" s="6">
        <v>23</v>
      </c>
      <c r="G480" s="9" t="b">
        <v>0</v>
      </c>
      <c r="H480" s="6">
        <v>5</v>
      </c>
      <c r="I480" s="6">
        <v>1</v>
      </c>
      <c r="J480" s="6">
        <v>0.06</v>
      </c>
      <c r="K480">
        <v>4.5499999999999999E-2</v>
      </c>
      <c r="L480">
        <v>0.38</v>
      </c>
      <c r="M480">
        <v>0.32840000000000003</v>
      </c>
      <c r="N480">
        <v>0</v>
      </c>
      <c r="O480">
        <v>27</v>
      </c>
      <c r="P480">
        <v>27</v>
      </c>
      <c r="Q480" t="s">
        <v>30</v>
      </c>
      <c r="R480" t="s">
        <v>124</v>
      </c>
      <c r="S480" s="33" t="str">
        <f t="shared" si="21"/>
        <v>Normal</v>
      </c>
      <c r="T480" s="33" t="str">
        <f t="shared" si="22"/>
        <v>Low</v>
      </c>
      <c r="U480" s="33" t="str">
        <f t="shared" si="23"/>
        <v>Evening</v>
      </c>
      <c r="V480" s="33"/>
      <c r="W480" s="33"/>
    </row>
    <row r="481" spans="1:23" ht="17.25" thickBot="1">
      <c r="A481" s="6">
        <v>480</v>
      </c>
      <c r="B481" s="7">
        <v>40565</v>
      </c>
      <c r="C481" s="6">
        <v>1</v>
      </c>
      <c r="D481" s="6">
        <v>0</v>
      </c>
      <c r="E481" s="6">
        <v>1</v>
      </c>
      <c r="F481" s="6">
        <v>0</v>
      </c>
      <c r="G481" s="9" t="b">
        <v>0</v>
      </c>
      <c r="H481" s="6">
        <v>6</v>
      </c>
      <c r="I481" s="6">
        <v>1</v>
      </c>
      <c r="J481" s="6">
        <v>0.04</v>
      </c>
      <c r="K481">
        <v>3.0300000000000001E-2</v>
      </c>
      <c r="L481">
        <v>0.45</v>
      </c>
      <c r="M481">
        <v>0.25369999999999998</v>
      </c>
      <c r="N481">
        <v>0</v>
      </c>
      <c r="O481">
        <v>13</v>
      </c>
      <c r="P481">
        <v>13</v>
      </c>
      <c r="Q481" t="s">
        <v>13</v>
      </c>
      <c r="R481" t="s">
        <v>124</v>
      </c>
      <c r="S481" s="33" t="str">
        <f t="shared" si="21"/>
        <v>Normal</v>
      </c>
      <c r="T481" s="33" t="str">
        <f t="shared" si="22"/>
        <v>Low</v>
      </c>
      <c r="U481" s="33" t="str">
        <f t="shared" si="23"/>
        <v>Night</v>
      </c>
      <c r="V481" s="33"/>
      <c r="W481" s="33"/>
    </row>
    <row r="482" spans="1:23" ht="17.25" thickBot="1">
      <c r="A482" s="6">
        <v>481</v>
      </c>
      <c r="B482" s="7">
        <v>40565</v>
      </c>
      <c r="C482" s="6">
        <v>1</v>
      </c>
      <c r="D482" s="6">
        <v>0</v>
      </c>
      <c r="E482" s="6">
        <v>1</v>
      </c>
      <c r="F482" s="6">
        <v>1</v>
      </c>
      <c r="G482" s="9" t="b">
        <v>0</v>
      </c>
      <c r="H482" s="6">
        <v>6</v>
      </c>
      <c r="I482" s="6">
        <v>2</v>
      </c>
      <c r="J482" s="6">
        <v>0.04</v>
      </c>
      <c r="K482">
        <v>0</v>
      </c>
      <c r="L482">
        <v>0.41</v>
      </c>
      <c r="M482">
        <v>0.3881</v>
      </c>
      <c r="N482">
        <v>3</v>
      </c>
      <c r="O482">
        <v>9</v>
      </c>
      <c r="P482">
        <v>12</v>
      </c>
      <c r="Q482" t="s">
        <v>13</v>
      </c>
      <c r="R482" t="s">
        <v>125</v>
      </c>
      <c r="S482" s="33" t="str">
        <f t="shared" si="21"/>
        <v>Normal</v>
      </c>
      <c r="T482" s="33" t="str">
        <f t="shared" si="22"/>
        <v>Low</v>
      </c>
      <c r="U482" s="33" t="str">
        <f t="shared" si="23"/>
        <v>Night</v>
      </c>
      <c r="V482" s="33"/>
      <c r="W482" s="33"/>
    </row>
    <row r="483" spans="1:23" ht="17.25" thickBot="1">
      <c r="A483" s="6">
        <v>482</v>
      </c>
      <c r="B483" s="7">
        <v>40565</v>
      </c>
      <c r="C483" s="6">
        <v>1</v>
      </c>
      <c r="D483" s="6">
        <v>0</v>
      </c>
      <c r="E483" s="6">
        <v>1</v>
      </c>
      <c r="F483" s="6">
        <v>2</v>
      </c>
      <c r="G483" s="9" t="b">
        <v>0</v>
      </c>
      <c r="H483" s="6">
        <v>6</v>
      </c>
      <c r="I483" s="6">
        <v>2</v>
      </c>
      <c r="J483" s="6">
        <v>0.04</v>
      </c>
      <c r="K483">
        <v>3.0300000000000001E-2</v>
      </c>
      <c r="L483">
        <v>0.41</v>
      </c>
      <c r="M483">
        <v>0.25369999999999998</v>
      </c>
      <c r="N483">
        <v>0</v>
      </c>
      <c r="O483">
        <v>11</v>
      </c>
      <c r="P483">
        <v>11</v>
      </c>
      <c r="Q483" t="s">
        <v>13</v>
      </c>
      <c r="R483" t="s">
        <v>125</v>
      </c>
      <c r="S483" s="33" t="str">
        <f t="shared" si="21"/>
        <v>Normal</v>
      </c>
      <c r="T483" s="33" t="str">
        <f t="shared" si="22"/>
        <v>Low</v>
      </c>
      <c r="U483" s="33" t="str">
        <f t="shared" si="23"/>
        <v>Night</v>
      </c>
      <c r="V483" s="33"/>
      <c r="W483" s="33"/>
    </row>
    <row r="484" spans="1:23" ht="17.25" thickBot="1">
      <c r="A484" s="6">
        <v>483</v>
      </c>
      <c r="B484" s="7">
        <v>40565</v>
      </c>
      <c r="C484" s="6">
        <v>1</v>
      </c>
      <c r="D484" s="6">
        <v>0</v>
      </c>
      <c r="E484" s="6">
        <v>1</v>
      </c>
      <c r="F484" s="6">
        <v>3</v>
      </c>
      <c r="G484" s="9" t="b">
        <v>0</v>
      </c>
      <c r="H484" s="6">
        <v>6</v>
      </c>
      <c r="I484" s="6">
        <v>2</v>
      </c>
      <c r="J484" s="6">
        <v>0.04</v>
      </c>
      <c r="K484">
        <v>3.0300000000000001E-2</v>
      </c>
      <c r="L484">
        <v>0.41</v>
      </c>
      <c r="M484">
        <v>0.28360000000000002</v>
      </c>
      <c r="N484">
        <v>1</v>
      </c>
      <c r="O484">
        <v>6</v>
      </c>
      <c r="P484">
        <v>7</v>
      </c>
      <c r="Q484" t="s">
        <v>13</v>
      </c>
      <c r="R484" t="s">
        <v>125</v>
      </c>
      <c r="S484" s="33" t="str">
        <f t="shared" si="21"/>
        <v>Normal</v>
      </c>
      <c r="T484" s="33" t="str">
        <f t="shared" si="22"/>
        <v>Low</v>
      </c>
      <c r="U484" s="33" t="str">
        <f t="shared" si="23"/>
        <v>Night</v>
      </c>
      <c r="V484" s="33"/>
      <c r="W484" s="33"/>
    </row>
    <row r="485" spans="1:23" ht="17.25" thickBot="1">
      <c r="A485" s="6">
        <v>484</v>
      </c>
      <c r="B485" s="7">
        <v>40565</v>
      </c>
      <c r="C485" s="6">
        <v>1</v>
      </c>
      <c r="D485" s="6">
        <v>0</v>
      </c>
      <c r="E485" s="6">
        <v>1</v>
      </c>
      <c r="F485" s="6">
        <v>4</v>
      </c>
      <c r="G485" s="9" t="b">
        <v>0</v>
      </c>
      <c r="H485" s="6">
        <v>6</v>
      </c>
      <c r="I485" s="6">
        <v>2</v>
      </c>
      <c r="J485" s="6">
        <v>0.02</v>
      </c>
      <c r="K485">
        <v>1.52E-2</v>
      </c>
      <c r="L485">
        <v>0.48</v>
      </c>
      <c r="M485">
        <v>0.29849999999999999</v>
      </c>
      <c r="N485">
        <v>0</v>
      </c>
      <c r="O485">
        <v>3</v>
      </c>
      <c r="P485">
        <v>3</v>
      </c>
      <c r="Q485" t="s">
        <v>13</v>
      </c>
      <c r="R485" t="s">
        <v>125</v>
      </c>
      <c r="S485" s="33" t="str">
        <f t="shared" si="21"/>
        <v>Normal</v>
      </c>
      <c r="T485" s="33" t="str">
        <f t="shared" si="22"/>
        <v>Low</v>
      </c>
      <c r="U485" s="33" t="str">
        <f t="shared" si="23"/>
        <v>Night</v>
      </c>
      <c r="V485" s="33"/>
      <c r="W485" s="33"/>
    </row>
    <row r="486" spans="1:23" ht="17.25" thickBot="1">
      <c r="A486" s="6">
        <v>485</v>
      </c>
      <c r="B486" s="7">
        <v>40565</v>
      </c>
      <c r="C486" s="6">
        <v>1</v>
      </c>
      <c r="D486" s="6">
        <v>0</v>
      </c>
      <c r="E486" s="6">
        <v>1</v>
      </c>
      <c r="F486" s="6">
        <v>6</v>
      </c>
      <c r="G486" s="9" t="b">
        <v>0</v>
      </c>
      <c r="H486" s="6">
        <v>6</v>
      </c>
      <c r="I486" s="6">
        <v>2</v>
      </c>
      <c r="J486" s="6">
        <v>0.02</v>
      </c>
      <c r="K486">
        <v>3.0300000000000001E-2</v>
      </c>
      <c r="L486">
        <v>0.44</v>
      </c>
      <c r="M486">
        <v>0.22389999999999999</v>
      </c>
      <c r="N486">
        <v>0</v>
      </c>
      <c r="O486">
        <v>2</v>
      </c>
      <c r="P486">
        <v>2</v>
      </c>
      <c r="Q486" t="s">
        <v>13</v>
      </c>
      <c r="R486" t="s">
        <v>125</v>
      </c>
      <c r="S486" s="33" t="str">
        <f t="shared" si="21"/>
        <v>Normal</v>
      </c>
      <c r="T486" s="33" t="str">
        <f t="shared" si="22"/>
        <v>Low</v>
      </c>
      <c r="U486" s="33" t="str">
        <f t="shared" si="23"/>
        <v>Morning</v>
      </c>
      <c r="V486" s="33"/>
      <c r="W486" s="33"/>
    </row>
    <row r="487" spans="1:23" ht="17.25" thickBot="1">
      <c r="A487" s="6">
        <v>486</v>
      </c>
      <c r="B487" s="7">
        <v>40565</v>
      </c>
      <c r="C487" s="6">
        <v>1</v>
      </c>
      <c r="D487" s="6">
        <v>0</v>
      </c>
      <c r="E487" s="6">
        <v>1</v>
      </c>
      <c r="F487" s="6">
        <v>7</v>
      </c>
      <c r="G487" s="9" t="b">
        <v>0</v>
      </c>
      <c r="H487" s="6">
        <v>6</v>
      </c>
      <c r="I487" s="6">
        <v>1</v>
      </c>
      <c r="J487" s="6">
        <v>0.02</v>
      </c>
      <c r="K487">
        <v>1.52E-2</v>
      </c>
      <c r="L487">
        <v>0.44</v>
      </c>
      <c r="M487">
        <v>0.28360000000000002</v>
      </c>
      <c r="N487">
        <v>0</v>
      </c>
      <c r="O487">
        <v>8</v>
      </c>
      <c r="P487">
        <v>8</v>
      </c>
      <c r="Q487" t="s">
        <v>13</v>
      </c>
      <c r="R487" t="s">
        <v>124</v>
      </c>
      <c r="S487" s="33" t="str">
        <f t="shared" si="21"/>
        <v>Rush Hour</v>
      </c>
      <c r="T487" s="33" t="str">
        <f t="shared" si="22"/>
        <v>Low</v>
      </c>
      <c r="U487" s="33" t="str">
        <f t="shared" si="23"/>
        <v>Morning</v>
      </c>
      <c r="V487" s="33"/>
      <c r="W487" s="33"/>
    </row>
    <row r="488" spans="1:23" ht="17.25" thickBot="1">
      <c r="A488" s="6">
        <v>487</v>
      </c>
      <c r="B488" s="7">
        <v>40565</v>
      </c>
      <c r="C488" s="6">
        <v>1</v>
      </c>
      <c r="D488" s="6">
        <v>0</v>
      </c>
      <c r="E488" s="6">
        <v>1</v>
      </c>
      <c r="F488" s="6">
        <v>8</v>
      </c>
      <c r="G488" s="9" t="b">
        <v>0</v>
      </c>
      <c r="H488" s="6">
        <v>6</v>
      </c>
      <c r="I488" s="6">
        <v>1</v>
      </c>
      <c r="J488" s="6">
        <v>0.02</v>
      </c>
      <c r="K488">
        <v>0</v>
      </c>
      <c r="L488">
        <v>0.44</v>
      </c>
      <c r="M488">
        <v>0.32840000000000003</v>
      </c>
      <c r="N488">
        <v>1</v>
      </c>
      <c r="O488">
        <v>26</v>
      </c>
      <c r="P488">
        <v>27</v>
      </c>
      <c r="Q488" t="s">
        <v>13</v>
      </c>
      <c r="R488" t="s">
        <v>124</v>
      </c>
      <c r="S488" s="33" t="str">
        <f t="shared" si="21"/>
        <v>Rush Hour</v>
      </c>
      <c r="T488" s="33" t="str">
        <f t="shared" si="22"/>
        <v>Low</v>
      </c>
      <c r="U488" s="33" t="str">
        <f t="shared" si="23"/>
        <v>Morning</v>
      </c>
      <c r="V488" s="33"/>
      <c r="W488" s="33"/>
    </row>
    <row r="489" spans="1:23" ht="17.25" thickBot="1">
      <c r="A489" s="6">
        <v>488</v>
      </c>
      <c r="B489" s="7">
        <v>40565</v>
      </c>
      <c r="C489" s="6">
        <v>1</v>
      </c>
      <c r="D489" s="6">
        <v>0</v>
      </c>
      <c r="E489" s="6">
        <v>1</v>
      </c>
      <c r="F489" s="6">
        <v>9</v>
      </c>
      <c r="G489" s="9" t="b">
        <v>0</v>
      </c>
      <c r="H489" s="6">
        <v>6</v>
      </c>
      <c r="I489" s="6">
        <v>1</v>
      </c>
      <c r="J489" s="6">
        <v>0.04</v>
      </c>
      <c r="K489">
        <v>3.0300000000000001E-2</v>
      </c>
      <c r="L489">
        <v>0.41</v>
      </c>
      <c r="M489">
        <v>0.25369999999999998</v>
      </c>
      <c r="N489">
        <v>3</v>
      </c>
      <c r="O489">
        <v>37</v>
      </c>
      <c r="P489">
        <v>40</v>
      </c>
      <c r="Q489" t="s">
        <v>13</v>
      </c>
      <c r="R489" t="s">
        <v>124</v>
      </c>
      <c r="S489" s="33" t="str">
        <f t="shared" si="21"/>
        <v>Rush Hour</v>
      </c>
      <c r="T489" s="33" t="str">
        <f t="shared" si="22"/>
        <v>Low</v>
      </c>
      <c r="U489" s="33" t="str">
        <f t="shared" si="23"/>
        <v>Morning</v>
      </c>
      <c r="V489" s="33"/>
      <c r="W489" s="33"/>
    </row>
    <row r="490" spans="1:23" ht="17.25" thickBot="1">
      <c r="A490" s="6">
        <v>489</v>
      </c>
      <c r="B490" s="7">
        <v>40565</v>
      </c>
      <c r="C490" s="6">
        <v>1</v>
      </c>
      <c r="D490" s="6">
        <v>0</v>
      </c>
      <c r="E490" s="6">
        <v>1</v>
      </c>
      <c r="F490" s="6">
        <v>10</v>
      </c>
      <c r="G490" s="9" t="b">
        <v>0</v>
      </c>
      <c r="H490" s="6">
        <v>6</v>
      </c>
      <c r="I490" s="6">
        <v>2</v>
      </c>
      <c r="J490" s="6">
        <v>0.04</v>
      </c>
      <c r="K490">
        <v>6.0600000000000001E-2</v>
      </c>
      <c r="L490">
        <v>0.41</v>
      </c>
      <c r="M490">
        <v>0.16420000000000001</v>
      </c>
      <c r="N490">
        <v>3</v>
      </c>
      <c r="O490">
        <v>50</v>
      </c>
      <c r="P490">
        <v>53</v>
      </c>
      <c r="Q490" t="s">
        <v>13</v>
      </c>
      <c r="R490" t="s">
        <v>125</v>
      </c>
      <c r="S490" s="33" t="str">
        <f t="shared" si="21"/>
        <v>Normal</v>
      </c>
      <c r="T490" s="33" t="str">
        <f t="shared" si="22"/>
        <v>Medium</v>
      </c>
      <c r="U490" s="33" t="str">
        <f t="shared" si="23"/>
        <v>Morning</v>
      </c>
      <c r="V490" s="33"/>
      <c r="W490" s="33"/>
    </row>
    <row r="491" spans="1:23" ht="17.25" thickBot="1">
      <c r="A491" s="6">
        <v>490</v>
      </c>
      <c r="B491" s="7">
        <v>40565</v>
      </c>
      <c r="C491" s="6">
        <v>1</v>
      </c>
      <c r="D491" s="6">
        <v>0</v>
      </c>
      <c r="E491" s="6">
        <v>1</v>
      </c>
      <c r="F491" s="6">
        <v>11</v>
      </c>
      <c r="G491" s="9" t="b">
        <v>0</v>
      </c>
      <c r="H491" s="6">
        <v>6</v>
      </c>
      <c r="I491" s="6">
        <v>2</v>
      </c>
      <c r="J491" s="6">
        <v>0.06</v>
      </c>
      <c r="K491">
        <v>7.5800000000000006E-2</v>
      </c>
      <c r="L491">
        <v>0.38</v>
      </c>
      <c r="M491">
        <v>0.1343</v>
      </c>
      <c r="N491">
        <v>4</v>
      </c>
      <c r="O491">
        <v>59</v>
      </c>
      <c r="P491">
        <v>63</v>
      </c>
      <c r="Q491" t="s">
        <v>13</v>
      </c>
      <c r="R491" t="s">
        <v>125</v>
      </c>
      <c r="S491" s="33" t="str">
        <f t="shared" si="21"/>
        <v>Normal</v>
      </c>
      <c r="T491" s="33" t="str">
        <f t="shared" si="22"/>
        <v>Medium</v>
      </c>
      <c r="U491" s="33" t="str">
        <f t="shared" si="23"/>
        <v>Morning</v>
      </c>
      <c r="V491" s="33"/>
      <c r="W491" s="33"/>
    </row>
    <row r="492" spans="1:23" ht="17.25" thickBot="1">
      <c r="A492" s="6">
        <v>491</v>
      </c>
      <c r="B492" s="7">
        <v>40565</v>
      </c>
      <c r="C492" s="6">
        <v>1</v>
      </c>
      <c r="D492" s="6">
        <v>0</v>
      </c>
      <c r="E492" s="6">
        <v>1</v>
      </c>
      <c r="F492" s="6">
        <v>12</v>
      </c>
      <c r="G492" s="9" t="b">
        <v>0</v>
      </c>
      <c r="H492" s="6">
        <v>6</v>
      </c>
      <c r="I492" s="6">
        <v>2</v>
      </c>
      <c r="J492" s="6">
        <v>0.06</v>
      </c>
      <c r="K492">
        <v>0.1061</v>
      </c>
      <c r="L492">
        <v>0.38</v>
      </c>
      <c r="M492">
        <v>0.1045</v>
      </c>
      <c r="N492">
        <v>10</v>
      </c>
      <c r="O492">
        <v>60</v>
      </c>
      <c r="P492">
        <v>70</v>
      </c>
      <c r="Q492" t="s">
        <v>13</v>
      </c>
      <c r="R492" t="s">
        <v>125</v>
      </c>
      <c r="S492" s="33" t="str">
        <f t="shared" si="21"/>
        <v>Normal</v>
      </c>
      <c r="T492" s="33" t="str">
        <f t="shared" si="22"/>
        <v>Medium</v>
      </c>
      <c r="U492" s="33" t="str">
        <f t="shared" si="23"/>
        <v>Afternoon</v>
      </c>
      <c r="V492" s="33"/>
      <c r="W492" s="33"/>
    </row>
    <row r="493" spans="1:23" ht="17.25" thickBot="1">
      <c r="A493" s="6">
        <v>492</v>
      </c>
      <c r="B493" s="7">
        <v>40565</v>
      </c>
      <c r="C493" s="6">
        <v>1</v>
      </c>
      <c r="D493" s="6">
        <v>0</v>
      </c>
      <c r="E493" s="6">
        <v>1</v>
      </c>
      <c r="F493" s="6">
        <v>13</v>
      </c>
      <c r="G493" s="9" t="b">
        <v>0</v>
      </c>
      <c r="H493" s="6">
        <v>6</v>
      </c>
      <c r="I493" s="6">
        <v>1</v>
      </c>
      <c r="J493" s="6">
        <v>0.08</v>
      </c>
      <c r="K493">
        <v>0.16669999999999999</v>
      </c>
      <c r="L493">
        <v>0.35</v>
      </c>
      <c r="M493">
        <v>0</v>
      </c>
      <c r="N493">
        <v>12</v>
      </c>
      <c r="O493">
        <v>72</v>
      </c>
      <c r="P493">
        <v>84</v>
      </c>
      <c r="Q493" t="s">
        <v>13</v>
      </c>
      <c r="R493" t="s">
        <v>124</v>
      </c>
      <c r="S493" s="33" t="str">
        <f t="shared" si="21"/>
        <v>Normal</v>
      </c>
      <c r="T493" s="33" t="str">
        <f t="shared" si="22"/>
        <v>Medium</v>
      </c>
      <c r="U493" s="33" t="str">
        <f t="shared" si="23"/>
        <v>Afternoon</v>
      </c>
      <c r="V493" s="33"/>
      <c r="W493" s="33"/>
    </row>
    <row r="494" spans="1:23" ht="17.25" thickBot="1">
      <c r="A494" s="6">
        <v>493</v>
      </c>
      <c r="B494" s="7">
        <v>40565</v>
      </c>
      <c r="C494" s="6">
        <v>1</v>
      </c>
      <c r="D494" s="6">
        <v>0</v>
      </c>
      <c r="E494" s="6">
        <v>1</v>
      </c>
      <c r="F494" s="6">
        <v>14</v>
      </c>
      <c r="G494" s="9" t="b">
        <v>0</v>
      </c>
      <c r="H494" s="6">
        <v>6</v>
      </c>
      <c r="I494" s="6">
        <v>1</v>
      </c>
      <c r="J494" s="6">
        <v>0.1</v>
      </c>
      <c r="K494">
        <v>0.13639999999999999</v>
      </c>
      <c r="L494">
        <v>0.33</v>
      </c>
      <c r="M494">
        <v>0.1045</v>
      </c>
      <c r="N494">
        <v>11</v>
      </c>
      <c r="O494">
        <v>64</v>
      </c>
      <c r="P494">
        <v>75</v>
      </c>
      <c r="Q494" t="s">
        <v>13</v>
      </c>
      <c r="R494" t="s">
        <v>124</v>
      </c>
      <c r="S494" s="33" t="str">
        <f t="shared" si="21"/>
        <v>Normal</v>
      </c>
      <c r="T494" s="33" t="str">
        <f t="shared" si="22"/>
        <v>Medium</v>
      </c>
      <c r="U494" s="33" t="str">
        <f t="shared" si="23"/>
        <v>Afternoon</v>
      </c>
      <c r="V494" s="33"/>
      <c r="W494" s="33"/>
    </row>
    <row r="495" spans="1:23" ht="17.25" thickBot="1">
      <c r="A495" s="6">
        <v>494</v>
      </c>
      <c r="B495" s="7">
        <v>40565</v>
      </c>
      <c r="C495" s="6">
        <v>1</v>
      </c>
      <c r="D495" s="6">
        <v>0</v>
      </c>
      <c r="E495" s="6">
        <v>1</v>
      </c>
      <c r="F495" s="6">
        <v>15</v>
      </c>
      <c r="G495" s="9" t="b">
        <v>0</v>
      </c>
      <c r="H495" s="6">
        <v>6</v>
      </c>
      <c r="I495" s="6">
        <v>1</v>
      </c>
      <c r="J495" s="6">
        <v>0.12</v>
      </c>
      <c r="K495">
        <v>0.1515</v>
      </c>
      <c r="L495">
        <v>0.28000000000000003</v>
      </c>
      <c r="M495">
        <v>0</v>
      </c>
      <c r="N495">
        <v>10</v>
      </c>
      <c r="O495">
        <v>93</v>
      </c>
      <c r="P495">
        <v>103</v>
      </c>
      <c r="Q495" t="s">
        <v>13</v>
      </c>
      <c r="R495" t="s">
        <v>124</v>
      </c>
      <c r="S495" s="33" t="str">
        <f t="shared" si="21"/>
        <v>Normal</v>
      </c>
      <c r="T495" s="33" t="str">
        <f t="shared" si="22"/>
        <v>Medium</v>
      </c>
      <c r="U495" s="33" t="str">
        <f t="shared" si="23"/>
        <v>Afternoon</v>
      </c>
      <c r="V495" s="33"/>
      <c r="W495" s="33"/>
    </row>
    <row r="496" spans="1:23" ht="17.25" thickBot="1">
      <c r="A496" s="6">
        <v>495</v>
      </c>
      <c r="B496" s="7">
        <v>40565</v>
      </c>
      <c r="C496" s="6">
        <v>1</v>
      </c>
      <c r="D496" s="6">
        <v>0</v>
      </c>
      <c r="E496" s="6">
        <v>1</v>
      </c>
      <c r="F496" s="6">
        <v>16</v>
      </c>
      <c r="G496" s="9" t="b">
        <v>0</v>
      </c>
      <c r="H496" s="6">
        <v>6</v>
      </c>
      <c r="I496" s="6">
        <v>1</v>
      </c>
      <c r="J496" s="6">
        <v>0.12</v>
      </c>
      <c r="K496">
        <v>0.13639999999999999</v>
      </c>
      <c r="L496">
        <v>0.28000000000000003</v>
      </c>
      <c r="M496">
        <v>0.19400000000000001</v>
      </c>
      <c r="N496">
        <v>11</v>
      </c>
      <c r="O496">
        <v>72</v>
      </c>
      <c r="P496">
        <v>83</v>
      </c>
      <c r="Q496" t="s">
        <v>13</v>
      </c>
      <c r="R496" t="s">
        <v>124</v>
      </c>
      <c r="S496" s="33" t="str">
        <f t="shared" si="21"/>
        <v>Normal</v>
      </c>
      <c r="T496" s="33" t="str">
        <f t="shared" si="22"/>
        <v>Medium</v>
      </c>
      <c r="U496" s="33" t="str">
        <f t="shared" si="23"/>
        <v>Afternoon</v>
      </c>
      <c r="V496" s="33"/>
      <c r="W496" s="33"/>
    </row>
    <row r="497" spans="1:23" ht="17.25" thickBot="1">
      <c r="A497" s="6">
        <v>496</v>
      </c>
      <c r="B497" s="7">
        <v>40565</v>
      </c>
      <c r="C497" s="6">
        <v>1</v>
      </c>
      <c r="D497" s="6">
        <v>0</v>
      </c>
      <c r="E497" s="6">
        <v>1</v>
      </c>
      <c r="F497" s="6">
        <v>17</v>
      </c>
      <c r="G497" s="9" t="b">
        <v>0</v>
      </c>
      <c r="H497" s="6">
        <v>6</v>
      </c>
      <c r="I497" s="6">
        <v>1</v>
      </c>
      <c r="J497" s="6">
        <v>0.12</v>
      </c>
      <c r="K497">
        <v>0.19700000000000001</v>
      </c>
      <c r="L497">
        <v>0.28000000000000003</v>
      </c>
      <c r="M497">
        <v>0</v>
      </c>
      <c r="N497">
        <v>8</v>
      </c>
      <c r="O497">
        <v>59</v>
      </c>
      <c r="P497">
        <v>67</v>
      </c>
      <c r="Q497" t="s">
        <v>13</v>
      </c>
      <c r="R497" t="s">
        <v>124</v>
      </c>
      <c r="S497" s="33" t="str">
        <f t="shared" si="21"/>
        <v>Rush Hour</v>
      </c>
      <c r="T497" s="33" t="str">
        <f t="shared" si="22"/>
        <v>Medium</v>
      </c>
      <c r="U497" s="33" t="str">
        <f t="shared" si="23"/>
        <v>Afternoon</v>
      </c>
      <c r="V497" s="33"/>
      <c r="W497" s="33"/>
    </row>
    <row r="498" spans="1:23" ht="17.25" thickBot="1">
      <c r="A498" s="6">
        <v>497</v>
      </c>
      <c r="B498" s="7">
        <v>40565</v>
      </c>
      <c r="C498" s="6">
        <v>1</v>
      </c>
      <c r="D498" s="6">
        <v>0</v>
      </c>
      <c r="E498" s="6">
        <v>1</v>
      </c>
      <c r="F498" s="6">
        <v>18</v>
      </c>
      <c r="G498" s="9" t="b">
        <v>0</v>
      </c>
      <c r="H498" s="6">
        <v>6</v>
      </c>
      <c r="I498" s="6">
        <v>1</v>
      </c>
      <c r="J498" s="6">
        <v>0.08</v>
      </c>
      <c r="K498">
        <v>9.0899999999999995E-2</v>
      </c>
      <c r="L498">
        <v>0.35</v>
      </c>
      <c r="M498">
        <v>0.19400000000000001</v>
      </c>
      <c r="N498">
        <v>0</v>
      </c>
      <c r="O498">
        <v>54</v>
      </c>
      <c r="P498">
        <v>54</v>
      </c>
      <c r="Q498" t="s">
        <v>13</v>
      </c>
      <c r="R498" t="s">
        <v>124</v>
      </c>
      <c r="S498" s="33" t="str">
        <f t="shared" si="21"/>
        <v>Rush Hour</v>
      </c>
      <c r="T498" s="33" t="str">
        <f t="shared" si="22"/>
        <v>Medium</v>
      </c>
      <c r="U498" s="33" t="str">
        <f t="shared" si="23"/>
        <v>Evening</v>
      </c>
      <c r="V498" s="33"/>
      <c r="W498" s="33"/>
    </row>
    <row r="499" spans="1:23" ht="17.25" thickBot="1">
      <c r="A499" s="6">
        <v>498</v>
      </c>
      <c r="B499" s="7">
        <v>40565</v>
      </c>
      <c r="C499" s="6">
        <v>1</v>
      </c>
      <c r="D499" s="6">
        <v>0</v>
      </c>
      <c r="E499" s="6">
        <v>1</v>
      </c>
      <c r="F499" s="6">
        <v>19</v>
      </c>
      <c r="G499" s="9" t="b">
        <v>0</v>
      </c>
      <c r="H499" s="6">
        <v>6</v>
      </c>
      <c r="I499" s="6">
        <v>1</v>
      </c>
      <c r="J499" s="6">
        <v>0.08</v>
      </c>
      <c r="K499">
        <v>0.1061</v>
      </c>
      <c r="L499">
        <v>0.35</v>
      </c>
      <c r="M499">
        <v>0.1343</v>
      </c>
      <c r="N499">
        <v>6</v>
      </c>
      <c r="O499">
        <v>53</v>
      </c>
      <c r="P499">
        <v>59</v>
      </c>
      <c r="Q499" t="s">
        <v>13</v>
      </c>
      <c r="R499" t="s">
        <v>124</v>
      </c>
      <c r="S499" s="33" t="str">
        <f t="shared" si="21"/>
        <v>Rush Hour</v>
      </c>
      <c r="T499" s="33" t="str">
        <f t="shared" si="22"/>
        <v>Medium</v>
      </c>
      <c r="U499" s="33" t="str">
        <f t="shared" si="23"/>
        <v>Evening</v>
      </c>
      <c r="V499" s="33"/>
      <c r="W499" s="33"/>
    </row>
    <row r="500" spans="1:23" ht="17.25" thickBot="1">
      <c r="A500" s="6">
        <v>499</v>
      </c>
      <c r="B500" s="7">
        <v>40565</v>
      </c>
      <c r="C500" s="6">
        <v>1</v>
      </c>
      <c r="D500" s="6">
        <v>0</v>
      </c>
      <c r="E500" s="6">
        <v>1</v>
      </c>
      <c r="F500" s="6">
        <v>20</v>
      </c>
      <c r="G500" s="9" t="b">
        <v>0</v>
      </c>
      <c r="H500" s="6">
        <v>6</v>
      </c>
      <c r="I500" s="6">
        <v>1</v>
      </c>
      <c r="J500" s="6">
        <v>0.06</v>
      </c>
      <c r="K500">
        <v>7.5800000000000006E-2</v>
      </c>
      <c r="L500">
        <v>0.45</v>
      </c>
      <c r="M500">
        <v>0.16420000000000001</v>
      </c>
      <c r="N500">
        <v>1</v>
      </c>
      <c r="O500">
        <v>44</v>
      </c>
      <c r="P500">
        <v>45</v>
      </c>
      <c r="Q500" t="s">
        <v>13</v>
      </c>
      <c r="R500" t="s">
        <v>124</v>
      </c>
      <c r="S500" s="33" t="str">
        <f t="shared" si="21"/>
        <v>Normal</v>
      </c>
      <c r="T500" s="33" t="str">
        <f t="shared" si="22"/>
        <v>Low</v>
      </c>
      <c r="U500" s="33" t="str">
        <f t="shared" si="23"/>
        <v>Evening</v>
      </c>
      <c r="V500" s="33"/>
      <c r="W500" s="33"/>
    </row>
    <row r="501" spans="1:23" ht="17.25" thickBot="1">
      <c r="A501" s="6">
        <v>500</v>
      </c>
      <c r="B501" s="7">
        <v>40565</v>
      </c>
      <c r="C501" s="6">
        <v>1</v>
      </c>
      <c r="D501" s="6">
        <v>0</v>
      </c>
      <c r="E501" s="6">
        <v>1</v>
      </c>
      <c r="F501" s="6">
        <v>21</v>
      </c>
      <c r="G501" s="9" t="b">
        <v>0</v>
      </c>
      <c r="H501" s="6">
        <v>6</v>
      </c>
      <c r="I501" s="6">
        <v>1</v>
      </c>
      <c r="J501" s="6">
        <v>0.06</v>
      </c>
      <c r="K501">
        <v>0.1061</v>
      </c>
      <c r="L501">
        <v>0.41</v>
      </c>
      <c r="M501">
        <v>8.9599999999999999E-2</v>
      </c>
      <c r="N501">
        <v>0</v>
      </c>
      <c r="O501">
        <v>39</v>
      </c>
      <c r="P501">
        <v>39</v>
      </c>
      <c r="Q501" t="s">
        <v>13</v>
      </c>
      <c r="R501" t="s">
        <v>124</v>
      </c>
      <c r="S501" s="33" t="str">
        <f t="shared" si="21"/>
        <v>Normal</v>
      </c>
      <c r="T501" s="33" t="str">
        <f t="shared" si="22"/>
        <v>Low</v>
      </c>
      <c r="U501" s="33" t="str">
        <f t="shared" si="23"/>
        <v>Evening</v>
      </c>
      <c r="V501" s="33"/>
      <c r="W501" s="33"/>
    </row>
    <row r="502" spans="1:23" ht="17.25" thickBot="1">
      <c r="A502" s="6">
        <v>501</v>
      </c>
      <c r="B502" s="7">
        <v>40565</v>
      </c>
      <c r="C502" s="6">
        <v>1</v>
      </c>
      <c r="D502" s="6">
        <v>0</v>
      </c>
      <c r="E502" s="6">
        <v>1</v>
      </c>
      <c r="F502" s="6">
        <v>22</v>
      </c>
      <c r="G502" s="9" t="b">
        <v>0</v>
      </c>
      <c r="H502" s="6">
        <v>6</v>
      </c>
      <c r="I502" s="6">
        <v>1</v>
      </c>
      <c r="J502" s="6">
        <v>0.06</v>
      </c>
      <c r="K502">
        <v>0.1515</v>
      </c>
      <c r="L502">
        <v>0.49</v>
      </c>
      <c r="M502">
        <v>0</v>
      </c>
      <c r="N502">
        <v>7</v>
      </c>
      <c r="O502">
        <v>23</v>
      </c>
      <c r="P502">
        <v>30</v>
      </c>
      <c r="Q502" t="s">
        <v>13</v>
      </c>
      <c r="R502" t="s">
        <v>124</v>
      </c>
      <c r="S502" s="33" t="str">
        <f t="shared" si="21"/>
        <v>Normal</v>
      </c>
      <c r="T502" s="33" t="str">
        <f t="shared" si="22"/>
        <v>Low</v>
      </c>
      <c r="U502" s="33" t="str">
        <f t="shared" si="23"/>
        <v>Evening</v>
      </c>
      <c r="V502" s="33"/>
      <c r="W502" s="33"/>
    </row>
    <row r="503" spans="1:23" ht="17.25" thickBot="1">
      <c r="A503" s="6">
        <v>502</v>
      </c>
      <c r="B503" s="7">
        <v>40565</v>
      </c>
      <c r="C503" s="6">
        <v>1</v>
      </c>
      <c r="D503" s="6">
        <v>0</v>
      </c>
      <c r="E503" s="6">
        <v>1</v>
      </c>
      <c r="F503" s="6">
        <v>23</v>
      </c>
      <c r="G503" s="9" t="b">
        <v>0</v>
      </c>
      <c r="H503" s="6">
        <v>6</v>
      </c>
      <c r="I503" s="6">
        <v>1</v>
      </c>
      <c r="J503" s="6">
        <v>0.04</v>
      </c>
      <c r="K503">
        <v>7.5800000000000006E-2</v>
      </c>
      <c r="L503">
        <v>0.56999999999999995</v>
      </c>
      <c r="M503">
        <v>0.1045</v>
      </c>
      <c r="N503">
        <v>2</v>
      </c>
      <c r="O503">
        <v>31</v>
      </c>
      <c r="P503">
        <v>33</v>
      </c>
      <c r="Q503" t="s">
        <v>13</v>
      </c>
      <c r="R503" t="s">
        <v>124</v>
      </c>
      <c r="S503" s="33" t="str">
        <f t="shared" si="21"/>
        <v>Normal</v>
      </c>
      <c r="T503" s="33" t="str">
        <f t="shared" si="22"/>
        <v>Low</v>
      </c>
      <c r="U503" s="33" t="str">
        <f t="shared" si="23"/>
        <v>Evening</v>
      </c>
      <c r="V503" s="33"/>
      <c r="W503" s="33"/>
    </row>
    <row r="504" spans="1:23" ht="17.25" thickBot="1">
      <c r="A504" s="6">
        <v>503</v>
      </c>
      <c r="B504" s="7">
        <v>40566</v>
      </c>
      <c r="C504" s="6">
        <v>1</v>
      </c>
      <c r="D504" s="6">
        <v>0</v>
      </c>
      <c r="E504" s="6">
        <v>1</v>
      </c>
      <c r="F504" s="6">
        <v>0</v>
      </c>
      <c r="G504" s="9" t="b">
        <v>0</v>
      </c>
      <c r="H504" s="6">
        <v>0</v>
      </c>
      <c r="I504" s="6">
        <v>1</v>
      </c>
      <c r="J504" s="6">
        <v>0.04</v>
      </c>
      <c r="K504">
        <v>7.5800000000000006E-2</v>
      </c>
      <c r="L504">
        <v>0.56999999999999995</v>
      </c>
      <c r="M504">
        <v>0.1045</v>
      </c>
      <c r="N504">
        <v>2</v>
      </c>
      <c r="O504">
        <v>20</v>
      </c>
      <c r="P504">
        <v>22</v>
      </c>
      <c r="Q504" t="s">
        <v>25</v>
      </c>
      <c r="R504" t="s">
        <v>124</v>
      </c>
      <c r="S504" s="33" t="str">
        <f t="shared" si="21"/>
        <v>Normal</v>
      </c>
      <c r="T504" s="33" t="str">
        <f t="shared" si="22"/>
        <v>Low</v>
      </c>
      <c r="U504" s="33" t="str">
        <f t="shared" si="23"/>
        <v>Night</v>
      </c>
      <c r="V504" s="33"/>
      <c r="W504" s="33"/>
    </row>
    <row r="505" spans="1:23" ht="17.25" thickBot="1">
      <c r="A505" s="6">
        <v>504</v>
      </c>
      <c r="B505" s="7">
        <v>40566</v>
      </c>
      <c r="C505" s="6">
        <v>1</v>
      </c>
      <c r="D505" s="6">
        <v>0</v>
      </c>
      <c r="E505" s="6">
        <v>1</v>
      </c>
      <c r="F505" s="6">
        <v>1</v>
      </c>
      <c r="G505" s="9" t="b">
        <v>0</v>
      </c>
      <c r="H505" s="6">
        <v>0</v>
      </c>
      <c r="I505" s="6">
        <v>1</v>
      </c>
      <c r="J505" s="6">
        <v>0.04</v>
      </c>
      <c r="K505">
        <v>7.5800000000000006E-2</v>
      </c>
      <c r="L505">
        <v>0.56999999999999995</v>
      </c>
      <c r="M505">
        <v>0.1045</v>
      </c>
      <c r="N505">
        <v>1</v>
      </c>
      <c r="O505">
        <v>12</v>
      </c>
      <c r="P505">
        <v>13</v>
      </c>
      <c r="Q505" t="s">
        <v>25</v>
      </c>
      <c r="R505" t="s">
        <v>124</v>
      </c>
      <c r="S505" s="33" t="str">
        <f t="shared" si="21"/>
        <v>Normal</v>
      </c>
      <c r="T505" s="33" t="str">
        <f t="shared" si="22"/>
        <v>Low</v>
      </c>
      <c r="U505" s="33" t="str">
        <f t="shared" si="23"/>
        <v>Night</v>
      </c>
      <c r="V505" s="33"/>
      <c r="W505" s="33"/>
    </row>
    <row r="506" spans="1:23" ht="17.25" thickBot="1">
      <c r="A506" s="6">
        <v>505</v>
      </c>
      <c r="B506" s="7">
        <v>40566</v>
      </c>
      <c r="C506" s="6">
        <v>1</v>
      </c>
      <c r="D506" s="6">
        <v>0</v>
      </c>
      <c r="E506" s="6">
        <v>1</v>
      </c>
      <c r="F506" s="6">
        <v>2</v>
      </c>
      <c r="G506" s="9" t="b">
        <v>0</v>
      </c>
      <c r="H506" s="6">
        <v>0</v>
      </c>
      <c r="I506" s="6">
        <v>1</v>
      </c>
      <c r="J506" s="6">
        <v>0.02</v>
      </c>
      <c r="K506">
        <v>6.0600000000000001E-2</v>
      </c>
      <c r="L506">
        <v>0.62</v>
      </c>
      <c r="M506">
        <v>0.1343</v>
      </c>
      <c r="N506">
        <v>3</v>
      </c>
      <c r="O506">
        <v>15</v>
      </c>
      <c r="P506">
        <v>18</v>
      </c>
      <c r="Q506" t="s">
        <v>25</v>
      </c>
      <c r="R506" t="s">
        <v>124</v>
      </c>
      <c r="S506" s="33" t="str">
        <f t="shared" si="21"/>
        <v>Normal</v>
      </c>
      <c r="T506" s="33" t="str">
        <f t="shared" si="22"/>
        <v>Low</v>
      </c>
      <c r="U506" s="33" t="str">
        <f t="shared" si="23"/>
        <v>Night</v>
      </c>
      <c r="V506" s="33"/>
      <c r="W506" s="33"/>
    </row>
    <row r="507" spans="1:23" ht="17.25" thickBot="1">
      <c r="A507" s="6">
        <v>506</v>
      </c>
      <c r="B507" s="7">
        <v>40566</v>
      </c>
      <c r="C507" s="6">
        <v>1</v>
      </c>
      <c r="D507" s="6">
        <v>0</v>
      </c>
      <c r="E507" s="6">
        <v>1</v>
      </c>
      <c r="F507" s="6">
        <v>3</v>
      </c>
      <c r="G507" s="9" t="b">
        <v>0</v>
      </c>
      <c r="H507" s="6">
        <v>0</v>
      </c>
      <c r="I507" s="6">
        <v>1</v>
      </c>
      <c r="J507" s="6">
        <v>0.02</v>
      </c>
      <c r="K507">
        <v>6.0600000000000001E-2</v>
      </c>
      <c r="L507">
        <v>0.62</v>
      </c>
      <c r="M507">
        <v>0.1343</v>
      </c>
      <c r="N507">
        <v>1</v>
      </c>
      <c r="O507">
        <v>4</v>
      </c>
      <c r="P507">
        <v>5</v>
      </c>
      <c r="Q507" t="s">
        <v>25</v>
      </c>
      <c r="R507" t="s">
        <v>124</v>
      </c>
      <c r="S507" s="33" t="str">
        <f t="shared" si="21"/>
        <v>Normal</v>
      </c>
      <c r="T507" s="33" t="str">
        <f t="shared" si="22"/>
        <v>Low</v>
      </c>
      <c r="U507" s="33" t="str">
        <f t="shared" si="23"/>
        <v>Night</v>
      </c>
      <c r="V507" s="33"/>
      <c r="W507" s="33"/>
    </row>
    <row r="508" spans="1:23" ht="17.25" thickBot="1">
      <c r="A508" s="6">
        <v>507</v>
      </c>
      <c r="B508" s="7">
        <v>40566</v>
      </c>
      <c r="C508" s="6">
        <v>1</v>
      </c>
      <c r="D508" s="6">
        <v>0</v>
      </c>
      <c r="E508" s="6">
        <v>1</v>
      </c>
      <c r="F508" s="6">
        <v>5</v>
      </c>
      <c r="G508" s="9" t="b">
        <v>0</v>
      </c>
      <c r="H508" s="6">
        <v>0</v>
      </c>
      <c r="I508" s="6">
        <v>2</v>
      </c>
      <c r="J508" s="6">
        <v>0.04</v>
      </c>
      <c r="K508">
        <v>7.5800000000000006E-2</v>
      </c>
      <c r="L508">
        <v>0.56999999999999995</v>
      </c>
      <c r="M508">
        <v>0.1045</v>
      </c>
      <c r="N508">
        <v>0</v>
      </c>
      <c r="O508">
        <v>3</v>
      </c>
      <c r="P508">
        <v>3</v>
      </c>
      <c r="Q508" t="s">
        <v>25</v>
      </c>
      <c r="R508" t="s">
        <v>125</v>
      </c>
      <c r="S508" s="33" t="str">
        <f t="shared" si="21"/>
        <v>Normal</v>
      </c>
      <c r="T508" s="33" t="str">
        <f t="shared" si="22"/>
        <v>Low</v>
      </c>
      <c r="U508" s="33" t="str">
        <f t="shared" si="23"/>
        <v>Night</v>
      </c>
      <c r="V508" s="33"/>
      <c r="W508" s="33"/>
    </row>
    <row r="509" spans="1:23" ht="17.25" thickBot="1">
      <c r="A509" s="6">
        <v>508</v>
      </c>
      <c r="B509" s="7">
        <v>40566</v>
      </c>
      <c r="C509" s="6">
        <v>1</v>
      </c>
      <c r="D509" s="6">
        <v>0</v>
      </c>
      <c r="E509" s="6">
        <v>1</v>
      </c>
      <c r="F509" s="6">
        <v>6</v>
      </c>
      <c r="G509" s="9" t="b">
        <v>0</v>
      </c>
      <c r="H509" s="6">
        <v>0</v>
      </c>
      <c r="I509" s="6">
        <v>2</v>
      </c>
      <c r="J509" s="6">
        <v>0.04</v>
      </c>
      <c r="K509">
        <v>7.5800000000000006E-2</v>
      </c>
      <c r="L509">
        <v>0.56999999999999995</v>
      </c>
      <c r="M509">
        <v>0.1045</v>
      </c>
      <c r="N509">
        <v>0</v>
      </c>
      <c r="O509">
        <v>1</v>
      </c>
      <c r="P509">
        <v>1</v>
      </c>
      <c r="Q509" t="s">
        <v>25</v>
      </c>
      <c r="R509" t="s">
        <v>125</v>
      </c>
      <c r="S509" s="33" t="str">
        <f t="shared" si="21"/>
        <v>Normal</v>
      </c>
      <c r="T509" s="33" t="str">
        <f t="shared" si="22"/>
        <v>Low</v>
      </c>
      <c r="U509" s="33" t="str">
        <f t="shared" si="23"/>
        <v>Morning</v>
      </c>
      <c r="V509" s="33"/>
      <c r="W509" s="33"/>
    </row>
    <row r="510" spans="1:23" ht="17.25" thickBot="1">
      <c r="A510" s="6">
        <v>509</v>
      </c>
      <c r="B510" s="7">
        <v>40566</v>
      </c>
      <c r="C510" s="6">
        <v>1</v>
      </c>
      <c r="D510" s="6">
        <v>0</v>
      </c>
      <c r="E510" s="6">
        <v>1</v>
      </c>
      <c r="F510" s="6">
        <v>7</v>
      </c>
      <c r="G510" s="9" t="b">
        <v>0</v>
      </c>
      <c r="H510" s="6">
        <v>0</v>
      </c>
      <c r="I510" s="6">
        <v>1</v>
      </c>
      <c r="J510" s="6">
        <v>0.08</v>
      </c>
      <c r="K510">
        <v>0.1061</v>
      </c>
      <c r="L510">
        <v>0.57999999999999996</v>
      </c>
      <c r="M510">
        <v>0.16420000000000001</v>
      </c>
      <c r="N510">
        <v>1</v>
      </c>
      <c r="O510">
        <v>1</v>
      </c>
      <c r="P510">
        <v>2</v>
      </c>
      <c r="Q510" t="s">
        <v>25</v>
      </c>
      <c r="R510" t="s">
        <v>124</v>
      </c>
      <c r="S510" s="33" t="str">
        <f t="shared" si="21"/>
        <v>Rush Hour</v>
      </c>
      <c r="T510" s="33" t="str">
        <f t="shared" si="22"/>
        <v>Low</v>
      </c>
      <c r="U510" s="33" t="str">
        <f t="shared" si="23"/>
        <v>Morning</v>
      </c>
      <c r="V510" s="33"/>
      <c r="W510" s="33"/>
    </row>
    <row r="511" spans="1:23" ht="17.25" thickBot="1">
      <c r="A511" s="6">
        <v>510</v>
      </c>
      <c r="B511" s="7">
        <v>40566</v>
      </c>
      <c r="C511" s="6">
        <v>1</v>
      </c>
      <c r="D511" s="6">
        <v>0</v>
      </c>
      <c r="E511" s="6">
        <v>1</v>
      </c>
      <c r="F511" s="6">
        <v>8</v>
      </c>
      <c r="G511" s="9" t="b">
        <v>0</v>
      </c>
      <c r="H511" s="6">
        <v>0</v>
      </c>
      <c r="I511" s="6">
        <v>1</v>
      </c>
      <c r="J511" s="6">
        <v>0.06</v>
      </c>
      <c r="K511">
        <v>7.5800000000000006E-2</v>
      </c>
      <c r="L511">
        <v>0.62</v>
      </c>
      <c r="M511">
        <v>0.16420000000000001</v>
      </c>
      <c r="N511">
        <v>2</v>
      </c>
      <c r="O511">
        <v>17</v>
      </c>
      <c r="P511">
        <v>19</v>
      </c>
      <c r="Q511" t="s">
        <v>25</v>
      </c>
      <c r="R511" t="s">
        <v>124</v>
      </c>
      <c r="S511" s="33" t="str">
        <f t="shared" si="21"/>
        <v>Rush Hour</v>
      </c>
      <c r="T511" s="33" t="str">
        <f t="shared" si="22"/>
        <v>Low</v>
      </c>
      <c r="U511" s="33" t="str">
        <f t="shared" si="23"/>
        <v>Morning</v>
      </c>
      <c r="V511" s="33"/>
      <c r="W511" s="33"/>
    </row>
    <row r="512" spans="1:23" ht="17.25" thickBot="1">
      <c r="A512" s="6">
        <v>511</v>
      </c>
      <c r="B512" s="7">
        <v>40566</v>
      </c>
      <c r="C512" s="6">
        <v>1</v>
      </c>
      <c r="D512" s="6">
        <v>0</v>
      </c>
      <c r="E512" s="6">
        <v>1</v>
      </c>
      <c r="F512" s="6">
        <v>9</v>
      </c>
      <c r="G512" s="9" t="b">
        <v>0</v>
      </c>
      <c r="H512" s="6">
        <v>0</v>
      </c>
      <c r="I512" s="6">
        <v>1</v>
      </c>
      <c r="J512" s="6">
        <v>0.1</v>
      </c>
      <c r="K512">
        <v>7.5800000000000006E-2</v>
      </c>
      <c r="L512">
        <v>0.54</v>
      </c>
      <c r="M512">
        <v>0.35820000000000002</v>
      </c>
      <c r="N512">
        <v>3</v>
      </c>
      <c r="O512">
        <v>25</v>
      </c>
      <c r="P512">
        <v>28</v>
      </c>
      <c r="Q512" t="s">
        <v>25</v>
      </c>
      <c r="R512" t="s">
        <v>124</v>
      </c>
      <c r="S512" s="33" t="str">
        <f t="shared" si="21"/>
        <v>Rush Hour</v>
      </c>
      <c r="T512" s="33" t="str">
        <f t="shared" si="22"/>
        <v>Low</v>
      </c>
      <c r="U512" s="33" t="str">
        <f t="shared" si="23"/>
        <v>Morning</v>
      </c>
      <c r="V512" s="33"/>
      <c r="W512" s="33"/>
    </row>
    <row r="513" spans="1:23" ht="17.25" thickBot="1">
      <c r="A513" s="6">
        <v>512</v>
      </c>
      <c r="B513" s="7">
        <v>40566</v>
      </c>
      <c r="C513" s="6">
        <v>1</v>
      </c>
      <c r="D513" s="6">
        <v>0</v>
      </c>
      <c r="E513" s="6">
        <v>1</v>
      </c>
      <c r="F513" s="6">
        <v>10</v>
      </c>
      <c r="G513" s="9" t="b">
        <v>0</v>
      </c>
      <c r="H513" s="6">
        <v>0</v>
      </c>
      <c r="I513" s="6">
        <v>1</v>
      </c>
      <c r="J513" s="6">
        <v>0.14000000000000001</v>
      </c>
      <c r="K513">
        <v>0.1061</v>
      </c>
      <c r="L513">
        <v>0.46</v>
      </c>
      <c r="M513">
        <v>0.3881</v>
      </c>
      <c r="N513">
        <v>7</v>
      </c>
      <c r="O513">
        <v>51</v>
      </c>
      <c r="P513">
        <v>58</v>
      </c>
      <c r="Q513" t="s">
        <v>25</v>
      </c>
      <c r="R513" t="s">
        <v>124</v>
      </c>
      <c r="S513" s="33" t="str">
        <f t="shared" si="21"/>
        <v>Normal</v>
      </c>
      <c r="T513" s="33" t="str">
        <f t="shared" si="22"/>
        <v>Medium</v>
      </c>
      <c r="U513" s="33" t="str">
        <f t="shared" si="23"/>
        <v>Morning</v>
      </c>
      <c r="V513" s="33"/>
      <c r="W513" s="33"/>
    </row>
    <row r="514" spans="1:23" ht="17.25" thickBot="1">
      <c r="A514" s="6">
        <v>513</v>
      </c>
      <c r="B514" s="7">
        <v>40566</v>
      </c>
      <c r="C514" s="6">
        <v>1</v>
      </c>
      <c r="D514" s="6">
        <v>0</v>
      </c>
      <c r="E514" s="6">
        <v>1</v>
      </c>
      <c r="F514" s="6">
        <v>11</v>
      </c>
      <c r="G514" s="9" t="b">
        <v>0</v>
      </c>
      <c r="H514" s="6">
        <v>0</v>
      </c>
      <c r="I514" s="6">
        <v>1</v>
      </c>
      <c r="J514" s="6">
        <v>0.14000000000000001</v>
      </c>
      <c r="K514">
        <v>0.13639999999999999</v>
      </c>
      <c r="L514">
        <v>0.43</v>
      </c>
      <c r="M514">
        <v>0.22389999999999999</v>
      </c>
      <c r="N514">
        <v>22</v>
      </c>
      <c r="O514">
        <v>77</v>
      </c>
      <c r="P514">
        <v>99</v>
      </c>
      <c r="Q514" t="s">
        <v>25</v>
      </c>
      <c r="R514" t="s">
        <v>124</v>
      </c>
      <c r="S514" s="33" t="str">
        <f t="shared" si="21"/>
        <v>Normal</v>
      </c>
      <c r="T514" s="33" t="str">
        <f t="shared" si="22"/>
        <v>Medium</v>
      </c>
      <c r="U514" s="33" t="str">
        <f t="shared" si="23"/>
        <v>Morning</v>
      </c>
      <c r="V514" s="33"/>
      <c r="W514" s="33"/>
    </row>
    <row r="515" spans="1:23" ht="17.25" thickBot="1">
      <c r="A515" s="6">
        <v>514</v>
      </c>
      <c r="B515" s="7">
        <v>40566</v>
      </c>
      <c r="C515" s="6">
        <v>1</v>
      </c>
      <c r="D515" s="6">
        <v>0</v>
      </c>
      <c r="E515" s="6">
        <v>1</v>
      </c>
      <c r="F515" s="6">
        <v>12</v>
      </c>
      <c r="G515" s="9" t="b">
        <v>0</v>
      </c>
      <c r="H515" s="6">
        <v>0</v>
      </c>
      <c r="I515" s="6">
        <v>1</v>
      </c>
      <c r="J515" s="6">
        <v>0.16</v>
      </c>
      <c r="K515">
        <v>0.1212</v>
      </c>
      <c r="L515">
        <v>0.37</v>
      </c>
      <c r="M515">
        <v>0.4627</v>
      </c>
      <c r="N515">
        <v>24</v>
      </c>
      <c r="O515">
        <v>92</v>
      </c>
      <c r="P515">
        <v>116</v>
      </c>
      <c r="Q515" t="s">
        <v>25</v>
      </c>
      <c r="R515" t="s">
        <v>124</v>
      </c>
      <c r="S515" s="33" t="str">
        <f t="shared" ref="S515:S578" si="24">IF(OR(AND(F515&gt;=7,F515&lt;=9),AND(F515&gt;=17,F515&lt;=19)),"Rush Hour","Normal")</f>
        <v>Normal</v>
      </c>
      <c r="T515" s="33" t="str">
        <f t="shared" ref="T515:T578" si="25">IF(P515&gt;150,"High",IF(P515&gt;50,"Medium","Low"))</f>
        <v>Medium</v>
      </c>
      <c r="U515" s="33" t="str">
        <f t="shared" ref="U515:U578" si="26">IF(F515&lt;6,"Night", IF(F515&lt;12,"Morning", IF(F515&lt;18,"Afternoon","Evening")))</f>
        <v>Afternoon</v>
      </c>
      <c r="V515" s="33"/>
      <c r="W515" s="33"/>
    </row>
    <row r="516" spans="1:23" ht="17.25" thickBot="1">
      <c r="A516" s="6">
        <v>515</v>
      </c>
      <c r="B516" s="7">
        <v>40566</v>
      </c>
      <c r="C516" s="6">
        <v>1</v>
      </c>
      <c r="D516" s="6">
        <v>0</v>
      </c>
      <c r="E516" s="6">
        <v>1</v>
      </c>
      <c r="F516" s="6">
        <v>13</v>
      </c>
      <c r="G516" s="9" t="b">
        <v>0</v>
      </c>
      <c r="H516" s="6">
        <v>0</v>
      </c>
      <c r="I516" s="6">
        <v>1</v>
      </c>
      <c r="J516" s="6">
        <v>0.14000000000000001</v>
      </c>
      <c r="K516">
        <v>0.1061</v>
      </c>
      <c r="L516">
        <v>0.33</v>
      </c>
      <c r="M516">
        <v>0.3881</v>
      </c>
      <c r="N516">
        <v>12</v>
      </c>
      <c r="O516">
        <v>75</v>
      </c>
      <c r="P516">
        <v>87</v>
      </c>
      <c r="Q516" t="s">
        <v>25</v>
      </c>
      <c r="R516" t="s">
        <v>124</v>
      </c>
      <c r="S516" s="33" t="str">
        <f t="shared" si="24"/>
        <v>Normal</v>
      </c>
      <c r="T516" s="33" t="str">
        <f t="shared" si="25"/>
        <v>Medium</v>
      </c>
      <c r="U516" s="33" t="str">
        <f t="shared" si="26"/>
        <v>Afternoon</v>
      </c>
      <c r="V516" s="33"/>
      <c r="W516" s="33"/>
    </row>
    <row r="517" spans="1:23" ht="17.25" thickBot="1">
      <c r="A517" s="6">
        <v>516</v>
      </c>
      <c r="B517" s="7">
        <v>40566</v>
      </c>
      <c r="C517" s="6">
        <v>1</v>
      </c>
      <c r="D517" s="6">
        <v>0</v>
      </c>
      <c r="E517" s="6">
        <v>1</v>
      </c>
      <c r="F517" s="6">
        <v>14</v>
      </c>
      <c r="G517" s="9" t="b">
        <v>0</v>
      </c>
      <c r="H517" s="6">
        <v>0</v>
      </c>
      <c r="I517" s="6">
        <v>1</v>
      </c>
      <c r="J517" s="6">
        <v>0.16</v>
      </c>
      <c r="K517">
        <v>0.13639999999999999</v>
      </c>
      <c r="L517">
        <v>0.28000000000000003</v>
      </c>
      <c r="M517">
        <v>0.35820000000000002</v>
      </c>
      <c r="N517">
        <v>17</v>
      </c>
      <c r="O517">
        <v>93</v>
      </c>
      <c r="P517">
        <v>110</v>
      </c>
      <c r="Q517" t="s">
        <v>25</v>
      </c>
      <c r="R517" t="s">
        <v>124</v>
      </c>
      <c r="S517" s="33" t="str">
        <f t="shared" si="24"/>
        <v>Normal</v>
      </c>
      <c r="T517" s="33" t="str">
        <f t="shared" si="25"/>
        <v>Medium</v>
      </c>
      <c r="U517" s="33" t="str">
        <f t="shared" si="26"/>
        <v>Afternoon</v>
      </c>
      <c r="V517" s="33"/>
      <c r="W517" s="33"/>
    </row>
    <row r="518" spans="1:23" ht="17.25" thickBot="1">
      <c r="A518" s="6">
        <v>517</v>
      </c>
      <c r="B518" s="7">
        <v>40566</v>
      </c>
      <c r="C518" s="6">
        <v>1</v>
      </c>
      <c r="D518" s="6">
        <v>0</v>
      </c>
      <c r="E518" s="6">
        <v>1</v>
      </c>
      <c r="F518" s="6">
        <v>15</v>
      </c>
      <c r="G518" s="9" t="b">
        <v>0</v>
      </c>
      <c r="H518" s="6">
        <v>0</v>
      </c>
      <c r="I518" s="6">
        <v>1</v>
      </c>
      <c r="J518" s="6">
        <v>0.16</v>
      </c>
      <c r="K518">
        <v>0.13639999999999999</v>
      </c>
      <c r="L518">
        <v>0.28000000000000003</v>
      </c>
      <c r="M518">
        <v>0.35820000000000002</v>
      </c>
      <c r="N518">
        <v>13</v>
      </c>
      <c r="O518">
        <v>64</v>
      </c>
      <c r="P518">
        <v>77</v>
      </c>
      <c r="Q518" t="s">
        <v>25</v>
      </c>
      <c r="R518" t="s">
        <v>124</v>
      </c>
      <c r="S518" s="33" t="str">
        <f t="shared" si="24"/>
        <v>Normal</v>
      </c>
      <c r="T518" s="33" t="str">
        <f t="shared" si="25"/>
        <v>Medium</v>
      </c>
      <c r="U518" s="33" t="str">
        <f t="shared" si="26"/>
        <v>Afternoon</v>
      </c>
      <c r="V518" s="33"/>
      <c r="W518" s="33"/>
    </row>
    <row r="519" spans="1:23" ht="17.25" thickBot="1">
      <c r="A519" s="6">
        <v>518</v>
      </c>
      <c r="B519" s="7">
        <v>40566</v>
      </c>
      <c r="C519" s="6">
        <v>1</v>
      </c>
      <c r="D519" s="6">
        <v>0</v>
      </c>
      <c r="E519" s="6">
        <v>1</v>
      </c>
      <c r="F519" s="6">
        <v>16</v>
      </c>
      <c r="G519" s="9" t="b">
        <v>0</v>
      </c>
      <c r="H519" s="6">
        <v>0</v>
      </c>
      <c r="I519" s="6">
        <v>1</v>
      </c>
      <c r="J519" s="6">
        <v>0.16</v>
      </c>
      <c r="K519">
        <v>0.13639999999999999</v>
      </c>
      <c r="L519">
        <v>0.26</v>
      </c>
      <c r="M519">
        <v>0.32840000000000003</v>
      </c>
      <c r="N519">
        <v>9</v>
      </c>
      <c r="O519">
        <v>56</v>
      </c>
      <c r="P519">
        <v>65</v>
      </c>
      <c r="Q519" t="s">
        <v>25</v>
      </c>
      <c r="R519" t="s">
        <v>124</v>
      </c>
      <c r="S519" s="33" t="str">
        <f t="shared" si="24"/>
        <v>Normal</v>
      </c>
      <c r="T519" s="33" t="str">
        <f t="shared" si="25"/>
        <v>Medium</v>
      </c>
      <c r="U519" s="33" t="str">
        <f t="shared" si="26"/>
        <v>Afternoon</v>
      </c>
      <c r="V519" s="33"/>
      <c r="W519" s="33"/>
    </row>
    <row r="520" spans="1:23" ht="17.25" thickBot="1">
      <c r="A520" s="6">
        <v>519</v>
      </c>
      <c r="B520" s="7">
        <v>40566</v>
      </c>
      <c r="C520" s="6">
        <v>1</v>
      </c>
      <c r="D520" s="6">
        <v>0</v>
      </c>
      <c r="E520" s="6">
        <v>1</v>
      </c>
      <c r="F520" s="6">
        <v>17</v>
      </c>
      <c r="G520" s="9" t="b">
        <v>0</v>
      </c>
      <c r="H520" s="6">
        <v>0</v>
      </c>
      <c r="I520" s="6">
        <v>1</v>
      </c>
      <c r="J520" s="6">
        <v>0.14000000000000001</v>
      </c>
      <c r="K520">
        <v>0.1061</v>
      </c>
      <c r="L520">
        <v>0.26</v>
      </c>
      <c r="M520">
        <v>0.3881</v>
      </c>
      <c r="N520">
        <v>5</v>
      </c>
      <c r="O520">
        <v>50</v>
      </c>
      <c r="P520">
        <v>55</v>
      </c>
      <c r="Q520" t="s">
        <v>25</v>
      </c>
      <c r="R520" t="s">
        <v>124</v>
      </c>
      <c r="S520" s="33" t="str">
        <f t="shared" si="24"/>
        <v>Rush Hour</v>
      </c>
      <c r="T520" s="33" t="str">
        <f t="shared" si="25"/>
        <v>Medium</v>
      </c>
      <c r="U520" s="33" t="str">
        <f t="shared" si="26"/>
        <v>Afternoon</v>
      </c>
      <c r="V520" s="33"/>
      <c r="W520" s="33"/>
    </row>
    <row r="521" spans="1:23" ht="17.25" thickBot="1">
      <c r="A521" s="6">
        <v>520</v>
      </c>
      <c r="B521" s="7">
        <v>40566</v>
      </c>
      <c r="C521" s="6">
        <v>1</v>
      </c>
      <c r="D521" s="6">
        <v>0</v>
      </c>
      <c r="E521" s="6">
        <v>1</v>
      </c>
      <c r="F521" s="6">
        <v>18</v>
      </c>
      <c r="G521" s="9" t="b">
        <v>0</v>
      </c>
      <c r="H521" s="6">
        <v>0</v>
      </c>
      <c r="I521" s="6">
        <v>1</v>
      </c>
      <c r="J521" s="6">
        <v>0.12</v>
      </c>
      <c r="K521">
        <v>0.1212</v>
      </c>
      <c r="L521">
        <v>0.3</v>
      </c>
      <c r="M521">
        <v>0.25369999999999998</v>
      </c>
      <c r="N521">
        <v>5</v>
      </c>
      <c r="O521">
        <v>44</v>
      </c>
      <c r="P521">
        <v>49</v>
      </c>
      <c r="Q521" t="s">
        <v>25</v>
      </c>
      <c r="R521" t="s">
        <v>124</v>
      </c>
      <c r="S521" s="33" t="str">
        <f t="shared" si="24"/>
        <v>Rush Hour</v>
      </c>
      <c r="T521" s="33" t="str">
        <f t="shared" si="25"/>
        <v>Low</v>
      </c>
      <c r="U521" s="33" t="str">
        <f t="shared" si="26"/>
        <v>Evening</v>
      </c>
      <c r="V521" s="33"/>
      <c r="W521" s="33"/>
    </row>
    <row r="522" spans="1:23" ht="17.25" thickBot="1">
      <c r="A522" s="6">
        <v>521</v>
      </c>
      <c r="B522" s="7">
        <v>40566</v>
      </c>
      <c r="C522" s="6">
        <v>1</v>
      </c>
      <c r="D522" s="6">
        <v>0</v>
      </c>
      <c r="E522" s="6">
        <v>1</v>
      </c>
      <c r="F522" s="6">
        <v>19</v>
      </c>
      <c r="G522" s="9" t="b">
        <v>0</v>
      </c>
      <c r="H522" s="6">
        <v>0</v>
      </c>
      <c r="I522" s="6">
        <v>1</v>
      </c>
      <c r="J522" s="6">
        <v>0.12</v>
      </c>
      <c r="K522">
        <v>0.1212</v>
      </c>
      <c r="L522">
        <v>0.3</v>
      </c>
      <c r="M522">
        <v>0.28360000000000002</v>
      </c>
      <c r="N522">
        <v>5</v>
      </c>
      <c r="O522">
        <v>45</v>
      </c>
      <c r="P522">
        <v>50</v>
      </c>
      <c r="Q522" t="s">
        <v>25</v>
      </c>
      <c r="R522" t="s">
        <v>124</v>
      </c>
      <c r="S522" s="33" t="str">
        <f t="shared" si="24"/>
        <v>Rush Hour</v>
      </c>
      <c r="T522" s="33" t="str">
        <f t="shared" si="25"/>
        <v>Low</v>
      </c>
      <c r="U522" s="33" t="str">
        <f t="shared" si="26"/>
        <v>Evening</v>
      </c>
      <c r="V522" s="33"/>
      <c r="W522" s="33"/>
    </row>
    <row r="523" spans="1:23" ht="17.25" thickBot="1">
      <c r="A523" s="6">
        <v>522</v>
      </c>
      <c r="B523" s="7">
        <v>40566</v>
      </c>
      <c r="C523" s="6">
        <v>1</v>
      </c>
      <c r="D523" s="6">
        <v>0</v>
      </c>
      <c r="E523" s="6">
        <v>1</v>
      </c>
      <c r="F523" s="6">
        <v>20</v>
      </c>
      <c r="G523" s="9" t="b">
        <v>0</v>
      </c>
      <c r="H523" s="6">
        <v>0</v>
      </c>
      <c r="I523" s="6">
        <v>1</v>
      </c>
      <c r="J523" s="6">
        <v>0.1</v>
      </c>
      <c r="K523">
        <v>0.1061</v>
      </c>
      <c r="L523">
        <v>0.36</v>
      </c>
      <c r="M523">
        <v>0.25369999999999998</v>
      </c>
      <c r="N523">
        <v>4</v>
      </c>
      <c r="O523">
        <v>31</v>
      </c>
      <c r="P523">
        <v>35</v>
      </c>
      <c r="Q523" t="s">
        <v>25</v>
      </c>
      <c r="R523" t="s">
        <v>124</v>
      </c>
      <c r="S523" s="33" t="str">
        <f t="shared" si="24"/>
        <v>Normal</v>
      </c>
      <c r="T523" s="33" t="str">
        <f t="shared" si="25"/>
        <v>Low</v>
      </c>
      <c r="U523" s="33" t="str">
        <f t="shared" si="26"/>
        <v>Evening</v>
      </c>
      <c r="V523" s="33"/>
      <c r="W523" s="33"/>
    </row>
    <row r="524" spans="1:23" ht="17.25" thickBot="1">
      <c r="A524" s="6">
        <v>523</v>
      </c>
      <c r="B524" s="7">
        <v>40566</v>
      </c>
      <c r="C524" s="6">
        <v>1</v>
      </c>
      <c r="D524" s="6">
        <v>0</v>
      </c>
      <c r="E524" s="6">
        <v>1</v>
      </c>
      <c r="F524" s="6">
        <v>21</v>
      </c>
      <c r="G524" s="9" t="b">
        <v>0</v>
      </c>
      <c r="H524" s="6">
        <v>0</v>
      </c>
      <c r="I524" s="6">
        <v>1</v>
      </c>
      <c r="J524" s="6">
        <v>0.1</v>
      </c>
      <c r="K524">
        <v>0.1061</v>
      </c>
      <c r="L524">
        <v>0.36</v>
      </c>
      <c r="M524">
        <v>0.19400000000000001</v>
      </c>
      <c r="N524">
        <v>5</v>
      </c>
      <c r="O524">
        <v>20</v>
      </c>
      <c r="P524">
        <v>25</v>
      </c>
      <c r="Q524" t="s">
        <v>25</v>
      </c>
      <c r="R524" t="s">
        <v>124</v>
      </c>
      <c r="S524" s="33" t="str">
        <f t="shared" si="24"/>
        <v>Normal</v>
      </c>
      <c r="T524" s="33" t="str">
        <f t="shared" si="25"/>
        <v>Low</v>
      </c>
      <c r="U524" s="33" t="str">
        <f t="shared" si="26"/>
        <v>Evening</v>
      </c>
      <c r="V524" s="33"/>
      <c r="W524" s="33"/>
    </row>
    <row r="525" spans="1:23" ht="17.25" thickBot="1">
      <c r="A525" s="6">
        <v>524</v>
      </c>
      <c r="B525" s="7">
        <v>40566</v>
      </c>
      <c r="C525" s="6">
        <v>1</v>
      </c>
      <c r="D525" s="6">
        <v>0</v>
      </c>
      <c r="E525" s="6">
        <v>1</v>
      </c>
      <c r="F525" s="6">
        <v>22</v>
      </c>
      <c r="G525" s="9" t="b">
        <v>0</v>
      </c>
      <c r="H525" s="6">
        <v>0</v>
      </c>
      <c r="I525" s="6">
        <v>1</v>
      </c>
      <c r="J525" s="6">
        <v>0.08</v>
      </c>
      <c r="K525">
        <v>9.0899999999999995E-2</v>
      </c>
      <c r="L525">
        <v>0.38</v>
      </c>
      <c r="M525">
        <v>0.19400000000000001</v>
      </c>
      <c r="N525">
        <v>5</v>
      </c>
      <c r="O525">
        <v>23</v>
      </c>
      <c r="P525">
        <v>28</v>
      </c>
      <c r="Q525" t="s">
        <v>25</v>
      </c>
      <c r="R525" t="s">
        <v>124</v>
      </c>
      <c r="S525" s="33" t="str">
        <f t="shared" si="24"/>
        <v>Normal</v>
      </c>
      <c r="T525" s="33" t="str">
        <f t="shared" si="25"/>
        <v>Low</v>
      </c>
      <c r="U525" s="33" t="str">
        <f t="shared" si="26"/>
        <v>Evening</v>
      </c>
      <c r="V525" s="33"/>
      <c r="W525" s="33"/>
    </row>
    <row r="526" spans="1:23" ht="17.25" thickBot="1">
      <c r="A526" s="6">
        <v>525</v>
      </c>
      <c r="B526" s="7">
        <v>40566</v>
      </c>
      <c r="C526" s="6">
        <v>1</v>
      </c>
      <c r="D526" s="6">
        <v>0</v>
      </c>
      <c r="E526" s="6">
        <v>1</v>
      </c>
      <c r="F526" s="6">
        <v>23</v>
      </c>
      <c r="G526" s="9" t="b">
        <v>0</v>
      </c>
      <c r="H526" s="6">
        <v>0</v>
      </c>
      <c r="I526" s="6">
        <v>1</v>
      </c>
      <c r="J526" s="6">
        <v>0.06</v>
      </c>
      <c r="K526">
        <v>6.0600000000000001E-2</v>
      </c>
      <c r="L526">
        <v>0.41</v>
      </c>
      <c r="M526">
        <v>0.22389999999999999</v>
      </c>
      <c r="N526">
        <v>4</v>
      </c>
      <c r="O526">
        <v>17</v>
      </c>
      <c r="P526">
        <v>21</v>
      </c>
      <c r="Q526" t="s">
        <v>25</v>
      </c>
      <c r="R526" t="s">
        <v>124</v>
      </c>
      <c r="S526" s="33" t="str">
        <f t="shared" si="24"/>
        <v>Normal</v>
      </c>
      <c r="T526" s="33" t="str">
        <f t="shared" si="25"/>
        <v>Low</v>
      </c>
      <c r="U526" s="33" t="str">
        <f t="shared" si="26"/>
        <v>Evening</v>
      </c>
      <c r="V526" s="33"/>
      <c r="W526" s="33"/>
    </row>
    <row r="527" spans="1:23" ht="17.25" thickBot="1">
      <c r="A527" s="6">
        <v>526</v>
      </c>
      <c r="B527" s="7">
        <v>40567</v>
      </c>
      <c r="C527" s="6">
        <v>1</v>
      </c>
      <c r="D527" s="6">
        <v>0</v>
      </c>
      <c r="E527" s="6">
        <v>1</v>
      </c>
      <c r="F527" s="6">
        <v>0</v>
      </c>
      <c r="G527" s="9" t="b">
        <v>0</v>
      </c>
      <c r="H527" s="6">
        <v>1</v>
      </c>
      <c r="I527" s="6">
        <v>1</v>
      </c>
      <c r="J527" s="6">
        <v>0.06</v>
      </c>
      <c r="K527">
        <v>6.0600000000000001E-2</v>
      </c>
      <c r="L527">
        <v>0.41</v>
      </c>
      <c r="M527">
        <v>0.19400000000000001</v>
      </c>
      <c r="N527">
        <v>0</v>
      </c>
      <c r="O527">
        <v>7</v>
      </c>
      <c r="P527">
        <v>7</v>
      </c>
      <c r="Q527" t="s">
        <v>26</v>
      </c>
      <c r="R527" t="s">
        <v>124</v>
      </c>
      <c r="S527" s="33" t="str">
        <f t="shared" si="24"/>
        <v>Normal</v>
      </c>
      <c r="T527" s="33" t="str">
        <f t="shared" si="25"/>
        <v>Low</v>
      </c>
      <c r="U527" s="33" t="str">
        <f t="shared" si="26"/>
        <v>Night</v>
      </c>
      <c r="V527" s="33"/>
      <c r="W527" s="33"/>
    </row>
    <row r="528" spans="1:23" ht="17.25" thickBot="1">
      <c r="A528" s="6">
        <v>527</v>
      </c>
      <c r="B528" s="7">
        <v>40567</v>
      </c>
      <c r="C528" s="6">
        <v>1</v>
      </c>
      <c r="D528" s="6">
        <v>0</v>
      </c>
      <c r="E528" s="6">
        <v>1</v>
      </c>
      <c r="F528" s="6">
        <v>1</v>
      </c>
      <c r="G528" s="9" t="b">
        <v>0</v>
      </c>
      <c r="H528" s="6">
        <v>1</v>
      </c>
      <c r="I528" s="6">
        <v>1</v>
      </c>
      <c r="J528" s="6">
        <v>0.04</v>
      </c>
      <c r="K528">
        <v>4.5499999999999999E-2</v>
      </c>
      <c r="L528">
        <v>0.45</v>
      </c>
      <c r="M528">
        <v>0.19400000000000001</v>
      </c>
      <c r="N528">
        <v>0</v>
      </c>
      <c r="O528">
        <v>1</v>
      </c>
      <c r="P528">
        <v>1</v>
      </c>
      <c r="Q528" t="s">
        <v>26</v>
      </c>
      <c r="R528" t="s">
        <v>124</v>
      </c>
      <c r="S528" s="33" t="str">
        <f t="shared" si="24"/>
        <v>Normal</v>
      </c>
      <c r="T528" s="33" t="str">
        <f t="shared" si="25"/>
        <v>Low</v>
      </c>
      <c r="U528" s="33" t="str">
        <f t="shared" si="26"/>
        <v>Night</v>
      </c>
      <c r="V528" s="33"/>
      <c r="W528" s="33"/>
    </row>
    <row r="529" spans="1:23" ht="17.25" thickBot="1">
      <c r="A529" s="6">
        <v>528</v>
      </c>
      <c r="B529" s="7">
        <v>40567</v>
      </c>
      <c r="C529" s="6">
        <v>1</v>
      </c>
      <c r="D529" s="6">
        <v>0</v>
      </c>
      <c r="E529" s="6">
        <v>1</v>
      </c>
      <c r="F529" s="6">
        <v>3</v>
      </c>
      <c r="G529" s="9" t="b">
        <v>0</v>
      </c>
      <c r="H529" s="6">
        <v>1</v>
      </c>
      <c r="I529" s="6">
        <v>1</v>
      </c>
      <c r="J529" s="6">
        <v>0.04</v>
      </c>
      <c r="K529">
        <v>3.0300000000000001E-2</v>
      </c>
      <c r="L529">
        <v>0.45</v>
      </c>
      <c r="M529">
        <v>0.25369999999999998</v>
      </c>
      <c r="N529">
        <v>0</v>
      </c>
      <c r="O529">
        <v>1</v>
      </c>
      <c r="P529">
        <v>1</v>
      </c>
      <c r="Q529" t="s">
        <v>26</v>
      </c>
      <c r="R529" t="s">
        <v>124</v>
      </c>
      <c r="S529" s="33" t="str">
        <f t="shared" si="24"/>
        <v>Normal</v>
      </c>
      <c r="T529" s="33" t="str">
        <f t="shared" si="25"/>
        <v>Low</v>
      </c>
      <c r="U529" s="33" t="str">
        <f t="shared" si="26"/>
        <v>Night</v>
      </c>
      <c r="V529" s="33"/>
      <c r="W529" s="33"/>
    </row>
    <row r="530" spans="1:23" ht="17.25" thickBot="1">
      <c r="A530" s="6">
        <v>529</v>
      </c>
      <c r="B530" s="7">
        <v>40567</v>
      </c>
      <c r="C530" s="6">
        <v>1</v>
      </c>
      <c r="D530" s="6">
        <v>0</v>
      </c>
      <c r="E530" s="6">
        <v>1</v>
      </c>
      <c r="F530" s="6">
        <v>4</v>
      </c>
      <c r="G530" s="9" t="b">
        <v>0</v>
      </c>
      <c r="H530" s="6">
        <v>1</v>
      </c>
      <c r="I530" s="6">
        <v>1</v>
      </c>
      <c r="J530" s="6">
        <v>0.02</v>
      </c>
      <c r="K530">
        <v>6.0600000000000001E-2</v>
      </c>
      <c r="L530">
        <v>0.48</v>
      </c>
      <c r="M530">
        <v>0.1343</v>
      </c>
      <c r="N530">
        <v>0</v>
      </c>
      <c r="O530">
        <v>1</v>
      </c>
      <c r="P530">
        <v>1</v>
      </c>
      <c r="Q530" t="s">
        <v>26</v>
      </c>
      <c r="R530" t="s">
        <v>124</v>
      </c>
      <c r="S530" s="33" t="str">
        <f t="shared" si="24"/>
        <v>Normal</v>
      </c>
      <c r="T530" s="33" t="str">
        <f t="shared" si="25"/>
        <v>Low</v>
      </c>
      <c r="U530" s="33" t="str">
        <f t="shared" si="26"/>
        <v>Night</v>
      </c>
      <c r="V530" s="33"/>
      <c r="W530" s="33"/>
    </row>
    <row r="531" spans="1:23" ht="17.25" thickBot="1">
      <c r="A531" s="6">
        <v>530</v>
      </c>
      <c r="B531" s="7">
        <v>40567</v>
      </c>
      <c r="C531" s="6">
        <v>1</v>
      </c>
      <c r="D531" s="6">
        <v>0</v>
      </c>
      <c r="E531" s="6">
        <v>1</v>
      </c>
      <c r="F531" s="6">
        <v>5</v>
      </c>
      <c r="G531" s="9" t="b">
        <v>0</v>
      </c>
      <c r="H531" s="6">
        <v>1</v>
      </c>
      <c r="I531" s="6">
        <v>1</v>
      </c>
      <c r="J531" s="6">
        <v>0.02</v>
      </c>
      <c r="K531">
        <v>6.0600000000000001E-2</v>
      </c>
      <c r="L531">
        <v>0.48</v>
      </c>
      <c r="M531">
        <v>0.1343</v>
      </c>
      <c r="N531">
        <v>0</v>
      </c>
      <c r="O531">
        <v>5</v>
      </c>
      <c r="P531">
        <v>5</v>
      </c>
      <c r="Q531" t="s">
        <v>26</v>
      </c>
      <c r="R531" t="s">
        <v>124</v>
      </c>
      <c r="S531" s="33" t="str">
        <f t="shared" si="24"/>
        <v>Normal</v>
      </c>
      <c r="T531" s="33" t="str">
        <f t="shared" si="25"/>
        <v>Low</v>
      </c>
      <c r="U531" s="33" t="str">
        <f t="shared" si="26"/>
        <v>Night</v>
      </c>
      <c r="V531" s="33"/>
      <c r="W531" s="33"/>
    </row>
    <row r="532" spans="1:23" ht="17.25" thickBot="1">
      <c r="A532" s="6">
        <v>531</v>
      </c>
      <c r="B532" s="7">
        <v>40567</v>
      </c>
      <c r="C532" s="6">
        <v>1</v>
      </c>
      <c r="D532" s="6">
        <v>0</v>
      </c>
      <c r="E532" s="6">
        <v>1</v>
      </c>
      <c r="F532" s="6">
        <v>6</v>
      </c>
      <c r="G532" s="9" t="b">
        <v>0</v>
      </c>
      <c r="H532" s="6">
        <v>1</v>
      </c>
      <c r="I532" s="6">
        <v>1</v>
      </c>
      <c r="J532" s="6">
        <v>0.02</v>
      </c>
      <c r="K532">
        <v>7.5800000000000006E-2</v>
      </c>
      <c r="L532">
        <v>0.48</v>
      </c>
      <c r="M532">
        <v>8.9599999999999999E-2</v>
      </c>
      <c r="N532">
        <v>0</v>
      </c>
      <c r="O532">
        <v>15</v>
      </c>
      <c r="P532">
        <v>15</v>
      </c>
      <c r="Q532" t="s">
        <v>26</v>
      </c>
      <c r="R532" t="s">
        <v>124</v>
      </c>
      <c r="S532" s="33" t="str">
        <f t="shared" si="24"/>
        <v>Normal</v>
      </c>
      <c r="T532" s="33" t="str">
        <f t="shared" si="25"/>
        <v>Low</v>
      </c>
      <c r="U532" s="33" t="str">
        <f t="shared" si="26"/>
        <v>Morning</v>
      </c>
      <c r="V532" s="33"/>
      <c r="W532" s="33"/>
    </row>
    <row r="533" spans="1:23" ht="17.25" thickBot="1">
      <c r="A533" s="6">
        <v>532</v>
      </c>
      <c r="B533" s="7">
        <v>40567</v>
      </c>
      <c r="C533" s="6">
        <v>1</v>
      </c>
      <c r="D533" s="6">
        <v>0</v>
      </c>
      <c r="E533" s="6">
        <v>1</v>
      </c>
      <c r="F533" s="6">
        <v>7</v>
      </c>
      <c r="G533" s="9" t="b">
        <v>0</v>
      </c>
      <c r="H533" s="6">
        <v>1</v>
      </c>
      <c r="I533" s="6">
        <v>1</v>
      </c>
      <c r="J533" s="6">
        <v>0.02</v>
      </c>
      <c r="K533">
        <v>0.1212</v>
      </c>
      <c r="L533">
        <v>0.48</v>
      </c>
      <c r="M533">
        <v>0</v>
      </c>
      <c r="N533">
        <v>5</v>
      </c>
      <c r="O533">
        <v>79</v>
      </c>
      <c r="P533">
        <v>84</v>
      </c>
      <c r="Q533" t="s">
        <v>26</v>
      </c>
      <c r="R533" t="s">
        <v>124</v>
      </c>
      <c r="S533" s="33" t="str">
        <f t="shared" si="24"/>
        <v>Rush Hour</v>
      </c>
      <c r="T533" s="33" t="str">
        <f t="shared" si="25"/>
        <v>Medium</v>
      </c>
      <c r="U533" s="33" t="str">
        <f t="shared" si="26"/>
        <v>Morning</v>
      </c>
      <c r="V533" s="33"/>
      <c r="W533" s="33"/>
    </row>
    <row r="534" spans="1:23" ht="17.25" thickBot="1">
      <c r="A534" s="6">
        <v>533</v>
      </c>
      <c r="B534" s="7">
        <v>40567</v>
      </c>
      <c r="C534" s="6">
        <v>1</v>
      </c>
      <c r="D534" s="6">
        <v>0</v>
      </c>
      <c r="E534" s="6">
        <v>1</v>
      </c>
      <c r="F534" s="6">
        <v>8</v>
      </c>
      <c r="G534" s="9" t="b">
        <v>0</v>
      </c>
      <c r="H534" s="6">
        <v>1</v>
      </c>
      <c r="I534" s="6">
        <v>1</v>
      </c>
      <c r="J534" s="6">
        <v>0.04</v>
      </c>
      <c r="K534">
        <v>0.13639999999999999</v>
      </c>
      <c r="L534">
        <v>0.49</v>
      </c>
      <c r="M534">
        <v>0</v>
      </c>
      <c r="N534">
        <v>6</v>
      </c>
      <c r="O534">
        <v>171</v>
      </c>
      <c r="P534">
        <v>177</v>
      </c>
      <c r="Q534" t="s">
        <v>26</v>
      </c>
      <c r="R534" t="s">
        <v>124</v>
      </c>
      <c r="S534" s="33" t="str">
        <f t="shared" si="24"/>
        <v>Rush Hour</v>
      </c>
      <c r="T534" s="33" t="str">
        <f t="shared" si="25"/>
        <v>High</v>
      </c>
      <c r="U534" s="33" t="str">
        <f t="shared" si="26"/>
        <v>Morning</v>
      </c>
      <c r="V534" s="33"/>
      <c r="W534" s="33"/>
    </row>
    <row r="535" spans="1:23" ht="17.25" thickBot="1">
      <c r="A535" s="6">
        <v>534</v>
      </c>
      <c r="B535" s="7">
        <v>40567</v>
      </c>
      <c r="C535" s="6">
        <v>1</v>
      </c>
      <c r="D535" s="6">
        <v>0</v>
      </c>
      <c r="E535" s="6">
        <v>1</v>
      </c>
      <c r="F535" s="6">
        <v>9</v>
      </c>
      <c r="G535" s="9" t="b">
        <v>0</v>
      </c>
      <c r="H535" s="6">
        <v>1</v>
      </c>
      <c r="I535" s="6">
        <v>1</v>
      </c>
      <c r="J535" s="6">
        <v>0.06</v>
      </c>
      <c r="K535">
        <v>0.1515</v>
      </c>
      <c r="L535">
        <v>0.41</v>
      </c>
      <c r="M535">
        <v>0</v>
      </c>
      <c r="N535">
        <v>4</v>
      </c>
      <c r="O535">
        <v>98</v>
      </c>
      <c r="P535">
        <v>102</v>
      </c>
      <c r="Q535" t="s">
        <v>26</v>
      </c>
      <c r="R535" t="s">
        <v>124</v>
      </c>
      <c r="S535" s="33" t="str">
        <f t="shared" si="24"/>
        <v>Rush Hour</v>
      </c>
      <c r="T535" s="33" t="str">
        <f t="shared" si="25"/>
        <v>Medium</v>
      </c>
      <c r="U535" s="33" t="str">
        <f t="shared" si="26"/>
        <v>Morning</v>
      </c>
      <c r="V535" s="33"/>
      <c r="W535" s="33"/>
    </row>
    <row r="536" spans="1:23" ht="17.25" thickBot="1">
      <c r="A536" s="6">
        <v>535</v>
      </c>
      <c r="B536" s="7">
        <v>40567</v>
      </c>
      <c r="C536" s="6">
        <v>1</v>
      </c>
      <c r="D536" s="6">
        <v>0</v>
      </c>
      <c r="E536" s="6">
        <v>1</v>
      </c>
      <c r="F536" s="6">
        <v>10</v>
      </c>
      <c r="G536" s="9" t="b">
        <v>0</v>
      </c>
      <c r="H536" s="6">
        <v>1</v>
      </c>
      <c r="I536" s="6">
        <v>1</v>
      </c>
      <c r="J536" s="6">
        <v>0.1</v>
      </c>
      <c r="K536">
        <v>0.13639999999999999</v>
      </c>
      <c r="L536">
        <v>0.42</v>
      </c>
      <c r="M536">
        <v>0</v>
      </c>
      <c r="N536">
        <v>6</v>
      </c>
      <c r="O536">
        <v>34</v>
      </c>
      <c r="P536">
        <v>40</v>
      </c>
      <c r="Q536" t="s">
        <v>26</v>
      </c>
      <c r="R536" t="s">
        <v>124</v>
      </c>
      <c r="S536" s="33" t="str">
        <f t="shared" si="24"/>
        <v>Normal</v>
      </c>
      <c r="T536" s="33" t="str">
        <f t="shared" si="25"/>
        <v>Low</v>
      </c>
      <c r="U536" s="33" t="str">
        <f t="shared" si="26"/>
        <v>Morning</v>
      </c>
      <c r="V536" s="33"/>
      <c r="W536" s="33"/>
    </row>
    <row r="537" spans="1:23" ht="17.25" thickBot="1">
      <c r="A537" s="6">
        <v>536</v>
      </c>
      <c r="B537" s="7">
        <v>40567</v>
      </c>
      <c r="C537" s="6">
        <v>1</v>
      </c>
      <c r="D537" s="6">
        <v>0</v>
      </c>
      <c r="E537" s="6">
        <v>1</v>
      </c>
      <c r="F537" s="6">
        <v>11</v>
      </c>
      <c r="G537" s="9" t="b">
        <v>0</v>
      </c>
      <c r="H537" s="6">
        <v>1</v>
      </c>
      <c r="I537" s="6">
        <v>1</v>
      </c>
      <c r="J537" s="6">
        <v>0.1</v>
      </c>
      <c r="K537">
        <v>0.1212</v>
      </c>
      <c r="L537">
        <v>0.46</v>
      </c>
      <c r="M537">
        <v>0.1343</v>
      </c>
      <c r="N537">
        <v>3</v>
      </c>
      <c r="O537">
        <v>43</v>
      </c>
      <c r="P537">
        <v>46</v>
      </c>
      <c r="Q537" t="s">
        <v>26</v>
      </c>
      <c r="R537" t="s">
        <v>124</v>
      </c>
      <c r="S537" s="33" t="str">
        <f t="shared" si="24"/>
        <v>Normal</v>
      </c>
      <c r="T537" s="33" t="str">
        <f t="shared" si="25"/>
        <v>Low</v>
      </c>
      <c r="U537" s="33" t="str">
        <f t="shared" si="26"/>
        <v>Morning</v>
      </c>
      <c r="V537" s="33"/>
      <c r="W537" s="33"/>
    </row>
    <row r="538" spans="1:23" ht="17.25" thickBot="1">
      <c r="A538" s="6">
        <v>537</v>
      </c>
      <c r="B538" s="7">
        <v>40567</v>
      </c>
      <c r="C538" s="6">
        <v>1</v>
      </c>
      <c r="D538" s="6">
        <v>0</v>
      </c>
      <c r="E538" s="6">
        <v>1</v>
      </c>
      <c r="F538" s="6">
        <v>12</v>
      </c>
      <c r="G538" s="9" t="b">
        <v>0</v>
      </c>
      <c r="H538" s="6">
        <v>1</v>
      </c>
      <c r="I538" s="6">
        <v>2</v>
      </c>
      <c r="J538" s="6">
        <v>0.12</v>
      </c>
      <c r="K538">
        <v>0.13639999999999999</v>
      </c>
      <c r="L538">
        <v>0.42</v>
      </c>
      <c r="M538">
        <v>0.19400000000000001</v>
      </c>
      <c r="N538">
        <v>11</v>
      </c>
      <c r="O538">
        <v>52</v>
      </c>
      <c r="P538">
        <v>63</v>
      </c>
      <c r="Q538" t="s">
        <v>26</v>
      </c>
      <c r="R538" t="s">
        <v>125</v>
      </c>
      <c r="S538" s="33" t="str">
        <f t="shared" si="24"/>
        <v>Normal</v>
      </c>
      <c r="T538" s="33" t="str">
        <f t="shared" si="25"/>
        <v>Medium</v>
      </c>
      <c r="U538" s="33" t="str">
        <f t="shared" si="26"/>
        <v>Afternoon</v>
      </c>
      <c r="V538" s="33"/>
      <c r="W538" s="33"/>
    </row>
    <row r="539" spans="1:23" ht="17.25" thickBot="1">
      <c r="A539" s="6">
        <v>538</v>
      </c>
      <c r="B539" s="7">
        <v>40567</v>
      </c>
      <c r="C539" s="6">
        <v>1</v>
      </c>
      <c r="D539" s="6">
        <v>0</v>
      </c>
      <c r="E539" s="6">
        <v>1</v>
      </c>
      <c r="F539" s="6">
        <v>13</v>
      </c>
      <c r="G539" s="9" t="b">
        <v>0</v>
      </c>
      <c r="H539" s="6">
        <v>1</v>
      </c>
      <c r="I539" s="6">
        <v>2</v>
      </c>
      <c r="J539" s="6">
        <v>0.14000000000000001</v>
      </c>
      <c r="K539">
        <v>0.13639999999999999</v>
      </c>
      <c r="L539">
        <v>0.43</v>
      </c>
      <c r="M539">
        <v>0.22389999999999999</v>
      </c>
      <c r="N539">
        <v>6</v>
      </c>
      <c r="O539">
        <v>54</v>
      </c>
      <c r="P539">
        <v>60</v>
      </c>
      <c r="Q539" t="s">
        <v>26</v>
      </c>
      <c r="R539" t="s">
        <v>125</v>
      </c>
      <c r="S539" s="33" t="str">
        <f t="shared" si="24"/>
        <v>Normal</v>
      </c>
      <c r="T539" s="33" t="str">
        <f t="shared" si="25"/>
        <v>Medium</v>
      </c>
      <c r="U539" s="33" t="str">
        <f t="shared" si="26"/>
        <v>Afternoon</v>
      </c>
      <c r="V539" s="33"/>
      <c r="W539" s="33"/>
    </row>
    <row r="540" spans="1:23" ht="17.25" thickBot="1">
      <c r="A540" s="6">
        <v>539</v>
      </c>
      <c r="B540" s="7">
        <v>40567</v>
      </c>
      <c r="C540" s="6">
        <v>1</v>
      </c>
      <c r="D540" s="6">
        <v>0</v>
      </c>
      <c r="E540" s="6">
        <v>1</v>
      </c>
      <c r="F540" s="6">
        <v>14</v>
      </c>
      <c r="G540" s="9" t="b">
        <v>0</v>
      </c>
      <c r="H540" s="6">
        <v>1</v>
      </c>
      <c r="I540" s="6">
        <v>2</v>
      </c>
      <c r="J540" s="6">
        <v>0.14000000000000001</v>
      </c>
      <c r="K540">
        <v>0.13639999999999999</v>
      </c>
      <c r="L540">
        <v>0.46</v>
      </c>
      <c r="M540">
        <v>0.22389999999999999</v>
      </c>
      <c r="N540">
        <v>2</v>
      </c>
      <c r="O540">
        <v>43</v>
      </c>
      <c r="P540">
        <v>45</v>
      </c>
      <c r="Q540" t="s">
        <v>26</v>
      </c>
      <c r="R540" t="s">
        <v>125</v>
      </c>
      <c r="S540" s="33" t="str">
        <f t="shared" si="24"/>
        <v>Normal</v>
      </c>
      <c r="T540" s="33" t="str">
        <f t="shared" si="25"/>
        <v>Low</v>
      </c>
      <c r="U540" s="33" t="str">
        <f t="shared" si="26"/>
        <v>Afternoon</v>
      </c>
      <c r="V540" s="33"/>
      <c r="W540" s="33"/>
    </row>
    <row r="541" spans="1:23" ht="17.25" thickBot="1">
      <c r="A541" s="6">
        <v>540</v>
      </c>
      <c r="B541" s="7">
        <v>40567</v>
      </c>
      <c r="C541" s="6">
        <v>1</v>
      </c>
      <c r="D541" s="6">
        <v>0</v>
      </c>
      <c r="E541" s="6">
        <v>1</v>
      </c>
      <c r="F541" s="6">
        <v>15</v>
      </c>
      <c r="G541" s="9" t="b">
        <v>0</v>
      </c>
      <c r="H541" s="6">
        <v>1</v>
      </c>
      <c r="I541" s="6">
        <v>1</v>
      </c>
      <c r="J541" s="6">
        <v>0.16</v>
      </c>
      <c r="K541">
        <v>0.16669999999999999</v>
      </c>
      <c r="L541">
        <v>0.4</v>
      </c>
      <c r="M541">
        <v>0.16420000000000001</v>
      </c>
      <c r="N541">
        <v>7</v>
      </c>
      <c r="O541">
        <v>50</v>
      </c>
      <c r="P541">
        <v>57</v>
      </c>
      <c r="Q541" t="s">
        <v>26</v>
      </c>
      <c r="R541" t="s">
        <v>124</v>
      </c>
      <c r="S541" s="33" t="str">
        <f t="shared" si="24"/>
        <v>Normal</v>
      </c>
      <c r="T541" s="33" t="str">
        <f t="shared" si="25"/>
        <v>Medium</v>
      </c>
      <c r="U541" s="33" t="str">
        <f t="shared" si="26"/>
        <v>Afternoon</v>
      </c>
      <c r="V541" s="33"/>
      <c r="W541" s="33"/>
    </row>
    <row r="542" spans="1:23" ht="17.25" thickBot="1">
      <c r="A542" s="6">
        <v>541</v>
      </c>
      <c r="B542" s="7">
        <v>40567</v>
      </c>
      <c r="C542" s="6">
        <v>1</v>
      </c>
      <c r="D542" s="6">
        <v>0</v>
      </c>
      <c r="E542" s="6">
        <v>1</v>
      </c>
      <c r="F542" s="6">
        <v>16</v>
      </c>
      <c r="G542" s="9" t="b">
        <v>0</v>
      </c>
      <c r="H542" s="6">
        <v>1</v>
      </c>
      <c r="I542" s="6">
        <v>1</v>
      </c>
      <c r="J542" s="6">
        <v>0.16</v>
      </c>
      <c r="K542">
        <v>0.1515</v>
      </c>
      <c r="L542">
        <v>0.47</v>
      </c>
      <c r="M542">
        <v>0.25369999999999998</v>
      </c>
      <c r="N542">
        <v>4</v>
      </c>
      <c r="O542">
        <v>66</v>
      </c>
      <c r="P542">
        <v>70</v>
      </c>
      <c r="Q542" t="s">
        <v>26</v>
      </c>
      <c r="R542" t="s">
        <v>124</v>
      </c>
      <c r="S542" s="33" t="str">
        <f t="shared" si="24"/>
        <v>Normal</v>
      </c>
      <c r="T542" s="33" t="str">
        <f t="shared" si="25"/>
        <v>Medium</v>
      </c>
      <c r="U542" s="33" t="str">
        <f t="shared" si="26"/>
        <v>Afternoon</v>
      </c>
      <c r="V542" s="33"/>
      <c r="W542" s="33"/>
    </row>
    <row r="543" spans="1:23" ht="17.25" thickBot="1">
      <c r="A543" s="6">
        <v>542</v>
      </c>
      <c r="B543" s="7">
        <v>40567</v>
      </c>
      <c r="C543" s="6">
        <v>1</v>
      </c>
      <c r="D543" s="6">
        <v>0</v>
      </c>
      <c r="E543" s="6">
        <v>1</v>
      </c>
      <c r="F543" s="6">
        <v>17</v>
      </c>
      <c r="G543" s="9" t="b">
        <v>0</v>
      </c>
      <c r="H543" s="6">
        <v>1</v>
      </c>
      <c r="I543" s="6">
        <v>1</v>
      </c>
      <c r="J543" s="6">
        <v>0.14000000000000001</v>
      </c>
      <c r="K543">
        <v>0.1212</v>
      </c>
      <c r="L543">
        <v>0.5</v>
      </c>
      <c r="M543">
        <v>0.25369999999999998</v>
      </c>
      <c r="N543">
        <v>6</v>
      </c>
      <c r="O543">
        <v>178</v>
      </c>
      <c r="P543">
        <v>184</v>
      </c>
      <c r="Q543" t="s">
        <v>26</v>
      </c>
      <c r="R543" t="s">
        <v>124</v>
      </c>
      <c r="S543" s="33" t="str">
        <f t="shared" si="24"/>
        <v>Rush Hour</v>
      </c>
      <c r="T543" s="33" t="str">
        <f t="shared" si="25"/>
        <v>High</v>
      </c>
      <c r="U543" s="33" t="str">
        <f t="shared" si="26"/>
        <v>Afternoon</v>
      </c>
      <c r="V543" s="33"/>
      <c r="W543" s="33"/>
    </row>
    <row r="544" spans="1:23" ht="17.25" thickBot="1">
      <c r="A544" s="6">
        <v>543</v>
      </c>
      <c r="B544" s="7">
        <v>40567</v>
      </c>
      <c r="C544" s="6">
        <v>1</v>
      </c>
      <c r="D544" s="6">
        <v>0</v>
      </c>
      <c r="E544" s="6">
        <v>1</v>
      </c>
      <c r="F544" s="6">
        <v>18</v>
      </c>
      <c r="G544" s="9" t="b">
        <v>0</v>
      </c>
      <c r="H544" s="6">
        <v>1</v>
      </c>
      <c r="I544" s="6">
        <v>1</v>
      </c>
      <c r="J544" s="6">
        <v>0.14000000000000001</v>
      </c>
      <c r="K544">
        <v>0.13639999999999999</v>
      </c>
      <c r="L544">
        <v>0.59</v>
      </c>
      <c r="M544">
        <v>0.19400000000000001</v>
      </c>
      <c r="N544">
        <v>8</v>
      </c>
      <c r="O544">
        <v>145</v>
      </c>
      <c r="P544">
        <v>153</v>
      </c>
      <c r="Q544" t="s">
        <v>26</v>
      </c>
      <c r="R544" t="s">
        <v>124</v>
      </c>
      <c r="S544" s="33" t="str">
        <f t="shared" si="24"/>
        <v>Rush Hour</v>
      </c>
      <c r="T544" s="33" t="str">
        <f t="shared" si="25"/>
        <v>High</v>
      </c>
      <c r="U544" s="33" t="str">
        <f t="shared" si="26"/>
        <v>Evening</v>
      </c>
      <c r="V544" s="33"/>
      <c r="W544" s="33"/>
    </row>
    <row r="545" spans="1:23" ht="17.25" thickBot="1">
      <c r="A545" s="6">
        <v>544</v>
      </c>
      <c r="B545" s="7">
        <v>40567</v>
      </c>
      <c r="C545" s="6">
        <v>1</v>
      </c>
      <c r="D545" s="6">
        <v>0</v>
      </c>
      <c r="E545" s="6">
        <v>1</v>
      </c>
      <c r="F545" s="6">
        <v>19</v>
      </c>
      <c r="G545" s="9" t="b">
        <v>0</v>
      </c>
      <c r="H545" s="6">
        <v>1</v>
      </c>
      <c r="I545" s="6">
        <v>1</v>
      </c>
      <c r="J545" s="6">
        <v>0.14000000000000001</v>
      </c>
      <c r="K545">
        <v>0.1515</v>
      </c>
      <c r="L545">
        <v>0.54</v>
      </c>
      <c r="M545">
        <v>0.16420000000000001</v>
      </c>
      <c r="N545">
        <v>5</v>
      </c>
      <c r="O545">
        <v>101</v>
      </c>
      <c r="P545">
        <v>106</v>
      </c>
      <c r="Q545" t="s">
        <v>26</v>
      </c>
      <c r="R545" t="s">
        <v>124</v>
      </c>
      <c r="S545" s="33" t="str">
        <f t="shared" si="24"/>
        <v>Rush Hour</v>
      </c>
      <c r="T545" s="33" t="str">
        <f t="shared" si="25"/>
        <v>Medium</v>
      </c>
      <c r="U545" s="33" t="str">
        <f t="shared" si="26"/>
        <v>Evening</v>
      </c>
      <c r="V545" s="33"/>
      <c r="W545" s="33"/>
    </row>
    <row r="546" spans="1:23" ht="17.25" thickBot="1">
      <c r="A546" s="6">
        <v>545</v>
      </c>
      <c r="B546" s="7">
        <v>40567</v>
      </c>
      <c r="C546" s="6">
        <v>1</v>
      </c>
      <c r="D546" s="6">
        <v>0</v>
      </c>
      <c r="E546" s="6">
        <v>1</v>
      </c>
      <c r="F546" s="6">
        <v>20</v>
      </c>
      <c r="G546" s="9" t="b">
        <v>0</v>
      </c>
      <c r="H546" s="6">
        <v>1</v>
      </c>
      <c r="I546" s="6">
        <v>1</v>
      </c>
      <c r="J546" s="6">
        <v>0.14000000000000001</v>
      </c>
      <c r="K546">
        <v>0.13639999999999999</v>
      </c>
      <c r="L546">
        <v>0.59</v>
      </c>
      <c r="M546">
        <v>0.19400000000000001</v>
      </c>
      <c r="N546">
        <v>1</v>
      </c>
      <c r="O546">
        <v>80</v>
      </c>
      <c r="P546">
        <v>81</v>
      </c>
      <c r="Q546" t="s">
        <v>26</v>
      </c>
      <c r="R546" t="s">
        <v>124</v>
      </c>
      <c r="S546" s="33" t="str">
        <f t="shared" si="24"/>
        <v>Normal</v>
      </c>
      <c r="T546" s="33" t="str">
        <f t="shared" si="25"/>
        <v>Medium</v>
      </c>
      <c r="U546" s="33" t="str">
        <f t="shared" si="26"/>
        <v>Evening</v>
      </c>
      <c r="V546" s="33"/>
      <c r="W546" s="33"/>
    </row>
    <row r="547" spans="1:23" ht="17.25" thickBot="1">
      <c r="A547" s="6">
        <v>546</v>
      </c>
      <c r="B547" s="7">
        <v>40567</v>
      </c>
      <c r="C547" s="6">
        <v>1</v>
      </c>
      <c r="D547" s="6">
        <v>0</v>
      </c>
      <c r="E547" s="6">
        <v>1</v>
      </c>
      <c r="F547" s="6">
        <v>21</v>
      </c>
      <c r="G547" s="9" t="b">
        <v>0</v>
      </c>
      <c r="H547" s="6">
        <v>1</v>
      </c>
      <c r="I547" s="6">
        <v>1</v>
      </c>
      <c r="J547" s="6">
        <v>0.14000000000000001</v>
      </c>
      <c r="K547">
        <v>0.1515</v>
      </c>
      <c r="L547">
        <v>0.63</v>
      </c>
      <c r="M547">
        <v>0.16420000000000001</v>
      </c>
      <c r="N547">
        <v>6</v>
      </c>
      <c r="O547">
        <v>53</v>
      </c>
      <c r="P547">
        <v>59</v>
      </c>
      <c r="Q547" t="s">
        <v>26</v>
      </c>
      <c r="R547" t="s">
        <v>124</v>
      </c>
      <c r="S547" s="33" t="str">
        <f t="shared" si="24"/>
        <v>Normal</v>
      </c>
      <c r="T547" s="33" t="str">
        <f t="shared" si="25"/>
        <v>Medium</v>
      </c>
      <c r="U547" s="33" t="str">
        <f t="shared" si="26"/>
        <v>Evening</v>
      </c>
      <c r="V547" s="33"/>
      <c r="W547" s="33"/>
    </row>
    <row r="548" spans="1:23" ht="17.25" thickBot="1">
      <c r="A548" s="6">
        <v>547</v>
      </c>
      <c r="B548" s="7">
        <v>40567</v>
      </c>
      <c r="C548" s="6">
        <v>1</v>
      </c>
      <c r="D548" s="6">
        <v>0</v>
      </c>
      <c r="E548" s="6">
        <v>1</v>
      </c>
      <c r="F548" s="6">
        <v>22</v>
      </c>
      <c r="G548" s="9" t="b">
        <v>0</v>
      </c>
      <c r="H548" s="6">
        <v>1</v>
      </c>
      <c r="I548" s="6">
        <v>2</v>
      </c>
      <c r="J548" s="6">
        <v>0.14000000000000001</v>
      </c>
      <c r="K548">
        <v>0.13639999999999999</v>
      </c>
      <c r="L548">
        <v>0.63</v>
      </c>
      <c r="M548">
        <v>0.22389999999999999</v>
      </c>
      <c r="N548">
        <v>3</v>
      </c>
      <c r="O548">
        <v>32</v>
      </c>
      <c r="P548">
        <v>35</v>
      </c>
      <c r="Q548" t="s">
        <v>26</v>
      </c>
      <c r="R548" t="s">
        <v>125</v>
      </c>
      <c r="S548" s="33" t="str">
        <f t="shared" si="24"/>
        <v>Normal</v>
      </c>
      <c r="T548" s="33" t="str">
        <f t="shared" si="25"/>
        <v>Low</v>
      </c>
      <c r="U548" s="33" t="str">
        <f t="shared" si="26"/>
        <v>Evening</v>
      </c>
      <c r="V548" s="33"/>
      <c r="W548" s="33"/>
    </row>
    <row r="549" spans="1:23" ht="17.25" thickBot="1">
      <c r="A549" s="6">
        <v>548</v>
      </c>
      <c r="B549" s="7">
        <v>40567</v>
      </c>
      <c r="C549" s="6">
        <v>1</v>
      </c>
      <c r="D549" s="6">
        <v>0</v>
      </c>
      <c r="E549" s="6">
        <v>1</v>
      </c>
      <c r="F549" s="6">
        <v>23</v>
      </c>
      <c r="G549" s="9" t="b">
        <v>0</v>
      </c>
      <c r="H549" s="6">
        <v>1</v>
      </c>
      <c r="I549" s="6">
        <v>2</v>
      </c>
      <c r="J549" s="6">
        <v>0.16</v>
      </c>
      <c r="K549">
        <v>0.1515</v>
      </c>
      <c r="L549">
        <v>0.64</v>
      </c>
      <c r="M549">
        <v>0.25369999999999998</v>
      </c>
      <c r="N549">
        <v>3</v>
      </c>
      <c r="O549">
        <v>21</v>
      </c>
      <c r="P549">
        <v>24</v>
      </c>
      <c r="Q549" t="s">
        <v>26</v>
      </c>
      <c r="R549" t="s">
        <v>125</v>
      </c>
      <c r="S549" s="33" t="str">
        <f t="shared" si="24"/>
        <v>Normal</v>
      </c>
      <c r="T549" s="33" t="str">
        <f t="shared" si="25"/>
        <v>Low</v>
      </c>
      <c r="U549" s="33" t="str">
        <f t="shared" si="26"/>
        <v>Evening</v>
      </c>
      <c r="V549" s="33"/>
      <c r="W549" s="33"/>
    </row>
    <row r="550" spans="1:23" ht="17.25" thickBot="1">
      <c r="A550" s="6">
        <v>549</v>
      </c>
      <c r="B550" s="7">
        <v>40568</v>
      </c>
      <c r="C550" s="6">
        <v>1</v>
      </c>
      <c r="D550" s="6">
        <v>0</v>
      </c>
      <c r="E550" s="6">
        <v>1</v>
      </c>
      <c r="F550" s="6">
        <v>0</v>
      </c>
      <c r="G550" s="9" t="b">
        <v>0</v>
      </c>
      <c r="H550" s="6">
        <v>2</v>
      </c>
      <c r="I550" s="6">
        <v>2</v>
      </c>
      <c r="J550" s="6">
        <v>0.16</v>
      </c>
      <c r="K550">
        <v>0.13639999999999999</v>
      </c>
      <c r="L550">
        <v>0.69</v>
      </c>
      <c r="M550">
        <v>0.28360000000000002</v>
      </c>
      <c r="N550">
        <v>3</v>
      </c>
      <c r="O550">
        <v>6</v>
      </c>
      <c r="P550">
        <v>9</v>
      </c>
      <c r="Q550" t="s">
        <v>27</v>
      </c>
      <c r="R550" t="s">
        <v>125</v>
      </c>
      <c r="S550" s="33" t="str">
        <f t="shared" si="24"/>
        <v>Normal</v>
      </c>
      <c r="T550" s="33" t="str">
        <f t="shared" si="25"/>
        <v>Low</v>
      </c>
      <c r="U550" s="33" t="str">
        <f t="shared" si="26"/>
        <v>Night</v>
      </c>
      <c r="V550" s="33"/>
      <c r="W550" s="33"/>
    </row>
    <row r="551" spans="1:23" ht="17.25" thickBot="1">
      <c r="A551" s="6">
        <v>550</v>
      </c>
      <c r="B551" s="7">
        <v>40568</v>
      </c>
      <c r="C551" s="6">
        <v>1</v>
      </c>
      <c r="D551" s="6">
        <v>0</v>
      </c>
      <c r="E551" s="6">
        <v>1</v>
      </c>
      <c r="F551" s="6">
        <v>1</v>
      </c>
      <c r="G551" s="9" t="b">
        <v>0</v>
      </c>
      <c r="H551" s="6">
        <v>2</v>
      </c>
      <c r="I551" s="6">
        <v>2</v>
      </c>
      <c r="J551" s="6">
        <v>0.16</v>
      </c>
      <c r="K551">
        <v>0.16669999999999999</v>
      </c>
      <c r="L551">
        <v>0.69</v>
      </c>
      <c r="M551">
        <v>0.16420000000000001</v>
      </c>
      <c r="N551">
        <v>0</v>
      </c>
      <c r="O551">
        <v>5</v>
      </c>
      <c r="P551">
        <v>5</v>
      </c>
      <c r="Q551" t="s">
        <v>27</v>
      </c>
      <c r="R551" t="s">
        <v>125</v>
      </c>
      <c r="S551" s="33" t="str">
        <f t="shared" si="24"/>
        <v>Normal</v>
      </c>
      <c r="T551" s="33" t="str">
        <f t="shared" si="25"/>
        <v>Low</v>
      </c>
      <c r="U551" s="33" t="str">
        <f t="shared" si="26"/>
        <v>Night</v>
      </c>
      <c r="V551" s="33"/>
      <c r="W551" s="33"/>
    </row>
    <row r="552" spans="1:23" ht="17.25" thickBot="1">
      <c r="A552" s="6">
        <v>551</v>
      </c>
      <c r="B552" s="7">
        <v>40568</v>
      </c>
      <c r="C552" s="6">
        <v>1</v>
      </c>
      <c r="D552" s="6">
        <v>0</v>
      </c>
      <c r="E552" s="6">
        <v>1</v>
      </c>
      <c r="F552" s="6">
        <v>2</v>
      </c>
      <c r="G552" s="9" t="b">
        <v>0</v>
      </c>
      <c r="H552" s="6">
        <v>2</v>
      </c>
      <c r="I552" s="6">
        <v>1</v>
      </c>
      <c r="J552" s="6">
        <v>0.16</v>
      </c>
      <c r="K552">
        <v>0.1515</v>
      </c>
      <c r="L552">
        <v>0.69</v>
      </c>
      <c r="M552">
        <v>0.22389999999999999</v>
      </c>
      <c r="N552">
        <v>0</v>
      </c>
      <c r="O552">
        <v>2</v>
      </c>
      <c r="P552">
        <v>2</v>
      </c>
      <c r="Q552" t="s">
        <v>27</v>
      </c>
      <c r="R552" t="s">
        <v>124</v>
      </c>
      <c r="S552" s="33" t="str">
        <f t="shared" si="24"/>
        <v>Normal</v>
      </c>
      <c r="T552" s="33" t="str">
        <f t="shared" si="25"/>
        <v>Low</v>
      </c>
      <c r="U552" s="33" t="str">
        <f t="shared" si="26"/>
        <v>Night</v>
      </c>
      <c r="V552" s="33"/>
      <c r="W552" s="33"/>
    </row>
    <row r="553" spans="1:23" ht="17.25" thickBot="1">
      <c r="A553" s="6">
        <v>552</v>
      </c>
      <c r="B553" s="7">
        <v>40568</v>
      </c>
      <c r="C553" s="6">
        <v>1</v>
      </c>
      <c r="D553" s="6">
        <v>0</v>
      </c>
      <c r="E553" s="6">
        <v>1</v>
      </c>
      <c r="F553" s="6">
        <v>4</v>
      </c>
      <c r="G553" s="9" t="b">
        <v>0</v>
      </c>
      <c r="H553" s="6">
        <v>2</v>
      </c>
      <c r="I553" s="6">
        <v>1</v>
      </c>
      <c r="J553" s="6">
        <v>0.14000000000000001</v>
      </c>
      <c r="K553">
        <v>0.16669999999999999</v>
      </c>
      <c r="L553">
        <v>0.74</v>
      </c>
      <c r="M553">
        <v>0.1045</v>
      </c>
      <c r="N553">
        <v>0</v>
      </c>
      <c r="O553">
        <v>1</v>
      </c>
      <c r="P553">
        <v>1</v>
      </c>
      <c r="Q553" t="s">
        <v>27</v>
      </c>
      <c r="R553" t="s">
        <v>124</v>
      </c>
      <c r="S553" s="33" t="str">
        <f t="shared" si="24"/>
        <v>Normal</v>
      </c>
      <c r="T553" s="33" t="str">
        <f t="shared" si="25"/>
        <v>Low</v>
      </c>
      <c r="U553" s="33" t="str">
        <f t="shared" si="26"/>
        <v>Night</v>
      </c>
      <c r="V553" s="33"/>
      <c r="W553" s="33"/>
    </row>
    <row r="554" spans="1:23" ht="17.25" thickBot="1">
      <c r="A554" s="6">
        <v>553</v>
      </c>
      <c r="B554" s="7">
        <v>40568</v>
      </c>
      <c r="C554" s="6">
        <v>1</v>
      </c>
      <c r="D554" s="6">
        <v>0</v>
      </c>
      <c r="E554" s="6">
        <v>1</v>
      </c>
      <c r="F554" s="6">
        <v>5</v>
      </c>
      <c r="G554" s="9" t="b">
        <v>0</v>
      </c>
      <c r="H554" s="6">
        <v>2</v>
      </c>
      <c r="I554" s="6">
        <v>1</v>
      </c>
      <c r="J554" s="6">
        <v>0.14000000000000001</v>
      </c>
      <c r="K554">
        <v>0.13639999999999999</v>
      </c>
      <c r="L554">
        <v>0.74</v>
      </c>
      <c r="M554">
        <v>0.22389999999999999</v>
      </c>
      <c r="N554">
        <v>0</v>
      </c>
      <c r="O554">
        <v>9</v>
      </c>
      <c r="P554">
        <v>9</v>
      </c>
      <c r="Q554" t="s">
        <v>27</v>
      </c>
      <c r="R554" t="s">
        <v>124</v>
      </c>
      <c r="S554" s="33" t="str">
        <f t="shared" si="24"/>
        <v>Normal</v>
      </c>
      <c r="T554" s="33" t="str">
        <f t="shared" si="25"/>
        <v>Low</v>
      </c>
      <c r="U554" s="33" t="str">
        <f t="shared" si="26"/>
        <v>Night</v>
      </c>
      <c r="V554" s="33"/>
      <c r="W554" s="33"/>
    </row>
    <row r="555" spans="1:23" ht="17.25" thickBot="1">
      <c r="A555" s="6">
        <v>554</v>
      </c>
      <c r="B555" s="7">
        <v>40568</v>
      </c>
      <c r="C555" s="6">
        <v>1</v>
      </c>
      <c r="D555" s="6">
        <v>0</v>
      </c>
      <c r="E555" s="6">
        <v>1</v>
      </c>
      <c r="F555" s="6">
        <v>6</v>
      </c>
      <c r="G555" s="9" t="b">
        <v>0</v>
      </c>
      <c r="H555" s="6">
        <v>2</v>
      </c>
      <c r="I555" s="6">
        <v>1</v>
      </c>
      <c r="J555" s="6">
        <v>0.16</v>
      </c>
      <c r="K555">
        <v>0.18179999999999999</v>
      </c>
      <c r="L555">
        <v>0.74</v>
      </c>
      <c r="M555">
        <v>0.1045</v>
      </c>
      <c r="N555">
        <v>1</v>
      </c>
      <c r="O555">
        <v>35</v>
      </c>
      <c r="P555">
        <v>36</v>
      </c>
      <c r="Q555" t="s">
        <v>27</v>
      </c>
      <c r="R555" t="s">
        <v>124</v>
      </c>
      <c r="S555" s="33" t="str">
        <f t="shared" si="24"/>
        <v>Normal</v>
      </c>
      <c r="T555" s="33" t="str">
        <f t="shared" si="25"/>
        <v>Low</v>
      </c>
      <c r="U555" s="33" t="str">
        <f t="shared" si="26"/>
        <v>Morning</v>
      </c>
      <c r="V555" s="33"/>
      <c r="W555" s="33"/>
    </row>
    <row r="556" spans="1:23" ht="17.25" thickBot="1">
      <c r="A556" s="6">
        <v>555</v>
      </c>
      <c r="B556" s="7">
        <v>40568</v>
      </c>
      <c r="C556" s="6">
        <v>1</v>
      </c>
      <c r="D556" s="6">
        <v>0</v>
      </c>
      <c r="E556" s="6">
        <v>1</v>
      </c>
      <c r="F556" s="6">
        <v>7</v>
      </c>
      <c r="G556" s="9" t="b">
        <v>0</v>
      </c>
      <c r="H556" s="6">
        <v>2</v>
      </c>
      <c r="I556" s="6">
        <v>1</v>
      </c>
      <c r="J556" s="6">
        <v>0.16</v>
      </c>
      <c r="K556">
        <v>0.1515</v>
      </c>
      <c r="L556">
        <v>0.74</v>
      </c>
      <c r="M556">
        <v>0.22389999999999999</v>
      </c>
      <c r="N556">
        <v>5</v>
      </c>
      <c r="O556">
        <v>103</v>
      </c>
      <c r="P556">
        <v>108</v>
      </c>
      <c r="Q556" t="s">
        <v>27</v>
      </c>
      <c r="R556" t="s">
        <v>124</v>
      </c>
      <c r="S556" s="33" t="str">
        <f t="shared" si="24"/>
        <v>Rush Hour</v>
      </c>
      <c r="T556" s="33" t="str">
        <f t="shared" si="25"/>
        <v>Medium</v>
      </c>
      <c r="U556" s="33" t="str">
        <f t="shared" si="26"/>
        <v>Morning</v>
      </c>
      <c r="V556" s="33"/>
      <c r="W556" s="33"/>
    </row>
    <row r="557" spans="1:23" ht="17.25" thickBot="1">
      <c r="A557" s="6">
        <v>556</v>
      </c>
      <c r="B557" s="7">
        <v>40568</v>
      </c>
      <c r="C557" s="6">
        <v>1</v>
      </c>
      <c r="D557" s="6">
        <v>0</v>
      </c>
      <c r="E557" s="6">
        <v>1</v>
      </c>
      <c r="F557" s="6">
        <v>8</v>
      </c>
      <c r="G557" s="9" t="b">
        <v>0</v>
      </c>
      <c r="H557" s="6">
        <v>2</v>
      </c>
      <c r="I557" s="6">
        <v>2</v>
      </c>
      <c r="J557" s="6">
        <v>0.16</v>
      </c>
      <c r="K557">
        <v>0.18179999999999999</v>
      </c>
      <c r="L557">
        <v>0.74</v>
      </c>
      <c r="M557">
        <v>0.1343</v>
      </c>
      <c r="N557">
        <v>5</v>
      </c>
      <c r="O557">
        <v>233</v>
      </c>
      <c r="P557">
        <v>238</v>
      </c>
      <c r="Q557" t="s">
        <v>27</v>
      </c>
      <c r="R557" t="s">
        <v>125</v>
      </c>
      <c r="S557" s="33" t="str">
        <f t="shared" si="24"/>
        <v>Rush Hour</v>
      </c>
      <c r="T557" s="33" t="str">
        <f t="shared" si="25"/>
        <v>High</v>
      </c>
      <c r="U557" s="33" t="str">
        <f t="shared" si="26"/>
        <v>Morning</v>
      </c>
      <c r="V557" s="33"/>
      <c r="W557" s="33"/>
    </row>
    <row r="558" spans="1:23" ht="17.25" thickBot="1">
      <c r="A558" s="6">
        <v>557</v>
      </c>
      <c r="B558" s="7">
        <v>40568</v>
      </c>
      <c r="C558" s="6">
        <v>1</v>
      </c>
      <c r="D558" s="6">
        <v>0</v>
      </c>
      <c r="E558" s="6">
        <v>1</v>
      </c>
      <c r="F558" s="6">
        <v>9</v>
      </c>
      <c r="G558" s="9" t="b">
        <v>0</v>
      </c>
      <c r="H558" s="6">
        <v>2</v>
      </c>
      <c r="I558" s="6">
        <v>2</v>
      </c>
      <c r="J558" s="6">
        <v>0.2</v>
      </c>
      <c r="K558">
        <v>0.2273</v>
      </c>
      <c r="L558">
        <v>0.64</v>
      </c>
      <c r="M558">
        <v>8.9599999999999999E-2</v>
      </c>
      <c r="N558">
        <v>10</v>
      </c>
      <c r="O558">
        <v>134</v>
      </c>
      <c r="P558">
        <v>144</v>
      </c>
      <c r="Q558" t="s">
        <v>27</v>
      </c>
      <c r="R558" t="s">
        <v>125</v>
      </c>
      <c r="S558" s="33" t="str">
        <f t="shared" si="24"/>
        <v>Rush Hour</v>
      </c>
      <c r="T558" s="33" t="str">
        <f t="shared" si="25"/>
        <v>Medium</v>
      </c>
      <c r="U558" s="33" t="str">
        <f t="shared" si="26"/>
        <v>Morning</v>
      </c>
      <c r="V558" s="33"/>
      <c r="W558" s="33"/>
    </row>
    <row r="559" spans="1:23" ht="17.25" thickBot="1">
      <c r="A559" s="6">
        <v>558</v>
      </c>
      <c r="B559" s="7">
        <v>40568</v>
      </c>
      <c r="C559" s="6">
        <v>1</v>
      </c>
      <c r="D559" s="6">
        <v>0</v>
      </c>
      <c r="E559" s="6">
        <v>1</v>
      </c>
      <c r="F559" s="6">
        <v>10</v>
      </c>
      <c r="G559" s="9" t="b">
        <v>0</v>
      </c>
      <c r="H559" s="6">
        <v>2</v>
      </c>
      <c r="I559" s="6">
        <v>2</v>
      </c>
      <c r="J559" s="6">
        <v>0.22</v>
      </c>
      <c r="K559">
        <v>0.2424</v>
      </c>
      <c r="L559">
        <v>0.6</v>
      </c>
      <c r="M559">
        <v>0.1045</v>
      </c>
      <c r="N559">
        <v>6</v>
      </c>
      <c r="O559">
        <v>49</v>
      </c>
      <c r="P559">
        <v>55</v>
      </c>
      <c r="Q559" t="s">
        <v>27</v>
      </c>
      <c r="R559" t="s">
        <v>125</v>
      </c>
      <c r="S559" s="33" t="str">
        <f t="shared" si="24"/>
        <v>Normal</v>
      </c>
      <c r="T559" s="33" t="str">
        <f t="shared" si="25"/>
        <v>Medium</v>
      </c>
      <c r="U559" s="33" t="str">
        <f t="shared" si="26"/>
        <v>Morning</v>
      </c>
      <c r="V559" s="33"/>
      <c r="W559" s="33"/>
    </row>
    <row r="560" spans="1:23" ht="17.25" thickBot="1">
      <c r="A560" s="6">
        <v>559</v>
      </c>
      <c r="B560" s="7">
        <v>40568</v>
      </c>
      <c r="C560" s="6">
        <v>1</v>
      </c>
      <c r="D560" s="6">
        <v>0</v>
      </c>
      <c r="E560" s="6">
        <v>1</v>
      </c>
      <c r="F560" s="6">
        <v>11</v>
      </c>
      <c r="G560" s="9" t="b">
        <v>0</v>
      </c>
      <c r="H560" s="6">
        <v>2</v>
      </c>
      <c r="I560" s="6">
        <v>2</v>
      </c>
      <c r="J560" s="6">
        <v>0.24</v>
      </c>
      <c r="K560">
        <v>0.2424</v>
      </c>
      <c r="L560">
        <v>0.6</v>
      </c>
      <c r="M560">
        <v>0.1343</v>
      </c>
      <c r="N560">
        <v>6</v>
      </c>
      <c r="O560">
        <v>55</v>
      </c>
      <c r="P560">
        <v>61</v>
      </c>
      <c r="Q560" t="s">
        <v>27</v>
      </c>
      <c r="R560" t="s">
        <v>125</v>
      </c>
      <c r="S560" s="33" t="str">
        <f t="shared" si="24"/>
        <v>Normal</v>
      </c>
      <c r="T560" s="33" t="str">
        <f t="shared" si="25"/>
        <v>Medium</v>
      </c>
      <c r="U560" s="33" t="str">
        <f t="shared" si="26"/>
        <v>Morning</v>
      </c>
      <c r="V560" s="33"/>
      <c r="W560" s="33"/>
    </row>
    <row r="561" spans="1:23" ht="17.25" thickBot="1">
      <c r="A561" s="6">
        <v>560</v>
      </c>
      <c r="B561" s="7">
        <v>40568</v>
      </c>
      <c r="C561" s="6">
        <v>1</v>
      </c>
      <c r="D561" s="6">
        <v>0</v>
      </c>
      <c r="E561" s="6">
        <v>1</v>
      </c>
      <c r="F561" s="6">
        <v>12</v>
      </c>
      <c r="G561" s="9" t="b">
        <v>0</v>
      </c>
      <c r="H561" s="6">
        <v>2</v>
      </c>
      <c r="I561" s="6">
        <v>2</v>
      </c>
      <c r="J561" s="6">
        <v>0.26</v>
      </c>
      <c r="K561">
        <v>0.28789999999999999</v>
      </c>
      <c r="L561">
        <v>0.56000000000000005</v>
      </c>
      <c r="M561">
        <v>8.9599999999999999E-2</v>
      </c>
      <c r="N561">
        <v>21</v>
      </c>
      <c r="O561">
        <v>85</v>
      </c>
      <c r="P561">
        <v>106</v>
      </c>
      <c r="Q561" t="s">
        <v>27</v>
      </c>
      <c r="R561" t="s">
        <v>125</v>
      </c>
      <c r="S561" s="33" t="str">
        <f t="shared" si="24"/>
        <v>Normal</v>
      </c>
      <c r="T561" s="33" t="str">
        <f t="shared" si="25"/>
        <v>Medium</v>
      </c>
      <c r="U561" s="33" t="str">
        <f t="shared" si="26"/>
        <v>Afternoon</v>
      </c>
      <c r="V561" s="33"/>
      <c r="W561" s="33"/>
    </row>
    <row r="562" spans="1:23" ht="17.25" thickBot="1">
      <c r="A562" s="6">
        <v>561</v>
      </c>
      <c r="B562" s="7">
        <v>40568</v>
      </c>
      <c r="C562" s="6">
        <v>1</v>
      </c>
      <c r="D562" s="6">
        <v>0</v>
      </c>
      <c r="E562" s="6">
        <v>1</v>
      </c>
      <c r="F562" s="6">
        <v>13</v>
      </c>
      <c r="G562" s="9" t="b">
        <v>0</v>
      </c>
      <c r="H562" s="6">
        <v>2</v>
      </c>
      <c r="I562" s="6">
        <v>2</v>
      </c>
      <c r="J562" s="6">
        <v>0.26</v>
      </c>
      <c r="K562">
        <v>0.2727</v>
      </c>
      <c r="L562">
        <v>0.56000000000000005</v>
      </c>
      <c r="M562">
        <v>0.1343</v>
      </c>
      <c r="N562">
        <v>21</v>
      </c>
      <c r="O562">
        <v>72</v>
      </c>
      <c r="P562">
        <v>93</v>
      </c>
      <c r="Q562" t="s">
        <v>27</v>
      </c>
      <c r="R562" t="s">
        <v>125</v>
      </c>
      <c r="S562" s="33" t="str">
        <f t="shared" si="24"/>
        <v>Normal</v>
      </c>
      <c r="T562" s="33" t="str">
        <f t="shared" si="25"/>
        <v>Medium</v>
      </c>
      <c r="U562" s="33" t="str">
        <f t="shared" si="26"/>
        <v>Afternoon</v>
      </c>
      <c r="V562" s="33"/>
      <c r="W562" s="33"/>
    </row>
    <row r="563" spans="1:23" ht="17.25" thickBot="1">
      <c r="A563" s="6">
        <v>562</v>
      </c>
      <c r="B563" s="7">
        <v>40568</v>
      </c>
      <c r="C563" s="6">
        <v>1</v>
      </c>
      <c r="D563" s="6">
        <v>0</v>
      </c>
      <c r="E563" s="6">
        <v>1</v>
      </c>
      <c r="F563" s="6">
        <v>14</v>
      </c>
      <c r="G563" s="9" t="b">
        <v>0</v>
      </c>
      <c r="H563" s="6">
        <v>2</v>
      </c>
      <c r="I563" s="6">
        <v>2</v>
      </c>
      <c r="J563" s="6">
        <v>0.3</v>
      </c>
      <c r="K563">
        <v>0.33329999999999999</v>
      </c>
      <c r="L563">
        <v>0.45</v>
      </c>
      <c r="M563">
        <v>0</v>
      </c>
      <c r="N563">
        <v>11</v>
      </c>
      <c r="O563">
        <v>57</v>
      </c>
      <c r="P563">
        <v>68</v>
      </c>
      <c r="Q563" t="s">
        <v>27</v>
      </c>
      <c r="R563" t="s">
        <v>125</v>
      </c>
      <c r="S563" s="33" t="str">
        <f t="shared" si="24"/>
        <v>Normal</v>
      </c>
      <c r="T563" s="33" t="str">
        <f t="shared" si="25"/>
        <v>Medium</v>
      </c>
      <c r="U563" s="33" t="str">
        <f t="shared" si="26"/>
        <v>Afternoon</v>
      </c>
      <c r="V563" s="33"/>
      <c r="W563" s="33"/>
    </row>
    <row r="564" spans="1:23" ht="17.25" thickBot="1">
      <c r="A564" s="6">
        <v>563</v>
      </c>
      <c r="B564" s="7">
        <v>40568</v>
      </c>
      <c r="C564" s="6">
        <v>1</v>
      </c>
      <c r="D564" s="6">
        <v>0</v>
      </c>
      <c r="E564" s="6">
        <v>1</v>
      </c>
      <c r="F564" s="6">
        <v>15</v>
      </c>
      <c r="G564" s="9" t="b">
        <v>0</v>
      </c>
      <c r="H564" s="6">
        <v>2</v>
      </c>
      <c r="I564" s="6">
        <v>2</v>
      </c>
      <c r="J564" s="6">
        <v>0.32</v>
      </c>
      <c r="K564">
        <v>0.34849999999999998</v>
      </c>
      <c r="L564">
        <v>0.42</v>
      </c>
      <c r="M564">
        <v>0</v>
      </c>
      <c r="N564">
        <v>21</v>
      </c>
      <c r="O564">
        <v>63</v>
      </c>
      <c r="P564">
        <v>84</v>
      </c>
      <c r="Q564" t="s">
        <v>27</v>
      </c>
      <c r="R564" t="s">
        <v>125</v>
      </c>
      <c r="S564" s="33" t="str">
        <f t="shared" si="24"/>
        <v>Normal</v>
      </c>
      <c r="T564" s="33" t="str">
        <f t="shared" si="25"/>
        <v>Medium</v>
      </c>
      <c r="U564" s="33" t="str">
        <f t="shared" si="26"/>
        <v>Afternoon</v>
      </c>
      <c r="V564" s="33"/>
      <c r="W564" s="33"/>
    </row>
    <row r="565" spans="1:23" ht="17.25" thickBot="1">
      <c r="A565" s="6">
        <v>564</v>
      </c>
      <c r="B565" s="7">
        <v>40568</v>
      </c>
      <c r="C565" s="6">
        <v>1</v>
      </c>
      <c r="D565" s="6">
        <v>0</v>
      </c>
      <c r="E565" s="6">
        <v>1</v>
      </c>
      <c r="F565" s="6">
        <v>16</v>
      </c>
      <c r="G565" s="9" t="b">
        <v>0</v>
      </c>
      <c r="H565" s="6">
        <v>2</v>
      </c>
      <c r="I565" s="6">
        <v>2</v>
      </c>
      <c r="J565" s="6">
        <v>0.32</v>
      </c>
      <c r="K565">
        <v>0.34849999999999998</v>
      </c>
      <c r="L565">
        <v>0.42</v>
      </c>
      <c r="M565">
        <v>0</v>
      </c>
      <c r="N565">
        <v>14</v>
      </c>
      <c r="O565">
        <v>102</v>
      </c>
      <c r="P565">
        <v>116</v>
      </c>
      <c r="Q565" t="s">
        <v>27</v>
      </c>
      <c r="R565" t="s">
        <v>125</v>
      </c>
      <c r="S565" s="33" t="str">
        <f t="shared" si="24"/>
        <v>Normal</v>
      </c>
      <c r="T565" s="33" t="str">
        <f t="shared" si="25"/>
        <v>Medium</v>
      </c>
      <c r="U565" s="33" t="str">
        <f t="shared" si="26"/>
        <v>Afternoon</v>
      </c>
      <c r="V565" s="33"/>
      <c r="W565" s="33"/>
    </row>
    <row r="566" spans="1:23" ht="17.25" thickBot="1">
      <c r="A566" s="6">
        <v>565</v>
      </c>
      <c r="B566" s="7">
        <v>40568</v>
      </c>
      <c r="C566" s="6">
        <v>1</v>
      </c>
      <c r="D566" s="6">
        <v>0</v>
      </c>
      <c r="E566" s="6">
        <v>1</v>
      </c>
      <c r="F566" s="6">
        <v>17</v>
      </c>
      <c r="G566" s="9" t="b">
        <v>0</v>
      </c>
      <c r="H566" s="6">
        <v>2</v>
      </c>
      <c r="I566" s="6">
        <v>1</v>
      </c>
      <c r="J566" s="6">
        <v>0.3</v>
      </c>
      <c r="K566">
        <v>0.33329999999999999</v>
      </c>
      <c r="L566">
        <v>0.45</v>
      </c>
      <c r="M566">
        <v>0</v>
      </c>
      <c r="N566">
        <v>14</v>
      </c>
      <c r="O566">
        <v>208</v>
      </c>
      <c r="P566">
        <v>222</v>
      </c>
      <c r="Q566" t="s">
        <v>27</v>
      </c>
      <c r="R566" t="s">
        <v>124</v>
      </c>
      <c r="S566" s="33" t="str">
        <f t="shared" si="24"/>
        <v>Rush Hour</v>
      </c>
      <c r="T566" s="33" t="str">
        <f t="shared" si="25"/>
        <v>High</v>
      </c>
      <c r="U566" s="33" t="str">
        <f t="shared" si="26"/>
        <v>Afternoon</v>
      </c>
      <c r="V566" s="33"/>
      <c r="W566" s="33"/>
    </row>
    <row r="567" spans="1:23" ht="17.25" thickBot="1">
      <c r="A567" s="6">
        <v>566</v>
      </c>
      <c r="B567" s="7">
        <v>40568</v>
      </c>
      <c r="C567" s="6">
        <v>1</v>
      </c>
      <c r="D567" s="6">
        <v>0</v>
      </c>
      <c r="E567" s="6">
        <v>1</v>
      </c>
      <c r="F567" s="6">
        <v>18</v>
      </c>
      <c r="G567" s="9" t="b">
        <v>0</v>
      </c>
      <c r="H567" s="6">
        <v>2</v>
      </c>
      <c r="I567" s="6">
        <v>2</v>
      </c>
      <c r="J567" s="6">
        <v>0.3</v>
      </c>
      <c r="K567">
        <v>0.31819999999999998</v>
      </c>
      <c r="L567">
        <v>0.49</v>
      </c>
      <c r="M567">
        <v>8.9599999999999999E-2</v>
      </c>
      <c r="N567">
        <v>7</v>
      </c>
      <c r="O567">
        <v>218</v>
      </c>
      <c r="P567">
        <v>225</v>
      </c>
      <c r="Q567" t="s">
        <v>27</v>
      </c>
      <c r="R567" t="s">
        <v>125</v>
      </c>
      <c r="S567" s="33" t="str">
        <f t="shared" si="24"/>
        <v>Rush Hour</v>
      </c>
      <c r="T567" s="33" t="str">
        <f t="shared" si="25"/>
        <v>High</v>
      </c>
      <c r="U567" s="33" t="str">
        <f t="shared" si="26"/>
        <v>Evening</v>
      </c>
      <c r="V567" s="33"/>
      <c r="W567" s="33"/>
    </row>
    <row r="568" spans="1:23" ht="17.25" thickBot="1">
      <c r="A568" s="6">
        <v>567</v>
      </c>
      <c r="B568" s="7">
        <v>40568</v>
      </c>
      <c r="C568" s="6">
        <v>1</v>
      </c>
      <c r="D568" s="6">
        <v>0</v>
      </c>
      <c r="E568" s="6">
        <v>1</v>
      </c>
      <c r="F568" s="6">
        <v>19</v>
      </c>
      <c r="G568" s="9" t="b">
        <v>0</v>
      </c>
      <c r="H568" s="6">
        <v>2</v>
      </c>
      <c r="I568" s="6">
        <v>2</v>
      </c>
      <c r="J568" s="6">
        <v>0.26</v>
      </c>
      <c r="K568">
        <v>0.2576</v>
      </c>
      <c r="L568">
        <v>0.65</v>
      </c>
      <c r="M568">
        <v>0.16420000000000001</v>
      </c>
      <c r="N568">
        <v>13</v>
      </c>
      <c r="O568">
        <v>133</v>
      </c>
      <c r="P568">
        <v>146</v>
      </c>
      <c r="Q568" t="s">
        <v>27</v>
      </c>
      <c r="R568" t="s">
        <v>125</v>
      </c>
      <c r="S568" s="33" t="str">
        <f t="shared" si="24"/>
        <v>Rush Hour</v>
      </c>
      <c r="T568" s="33" t="str">
        <f t="shared" si="25"/>
        <v>Medium</v>
      </c>
      <c r="U568" s="33" t="str">
        <f t="shared" si="26"/>
        <v>Evening</v>
      </c>
      <c r="V568" s="33"/>
      <c r="W568" s="33"/>
    </row>
    <row r="569" spans="1:23" ht="17.25" thickBot="1">
      <c r="A569" s="6">
        <v>568</v>
      </c>
      <c r="B569" s="7">
        <v>40568</v>
      </c>
      <c r="C569" s="6">
        <v>1</v>
      </c>
      <c r="D569" s="6">
        <v>0</v>
      </c>
      <c r="E569" s="6">
        <v>1</v>
      </c>
      <c r="F569" s="6">
        <v>20</v>
      </c>
      <c r="G569" s="9" t="b">
        <v>0</v>
      </c>
      <c r="H569" s="6">
        <v>2</v>
      </c>
      <c r="I569" s="6">
        <v>1</v>
      </c>
      <c r="J569" s="6">
        <v>0.24</v>
      </c>
      <c r="K569">
        <v>0.2273</v>
      </c>
      <c r="L569">
        <v>0.65</v>
      </c>
      <c r="M569">
        <v>0.19400000000000001</v>
      </c>
      <c r="N569">
        <v>16</v>
      </c>
      <c r="O569">
        <v>103</v>
      </c>
      <c r="P569">
        <v>119</v>
      </c>
      <c r="Q569" t="s">
        <v>27</v>
      </c>
      <c r="R569" t="s">
        <v>124</v>
      </c>
      <c r="S569" s="33" t="str">
        <f t="shared" si="24"/>
        <v>Normal</v>
      </c>
      <c r="T569" s="33" t="str">
        <f t="shared" si="25"/>
        <v>Medium</v>
      </c>
      <c r="U569" s="33" t="str">
        <f t="shared" si="26"/>
        <v>Evening</v>
      </c>
      <c r="V569" s="33"/>
      <c r="W569" s="33"/>
    </row>
    <row r="570" spans="1:23" ht="17.25" thickBot="1">
      <c r="A570" s="6">
        <v>569</v>
      </c>
      <c r="B570" s="7">
        <v>40568</v>
      </c>
      <c r="C570" s="6">
        <v>1</v>
      </c>
      <c r="D570" s="6">
        <v>0</v>
      </c>
      <c r="E570" s="6">
        <v>1</v>
      </c>
      <c r="F570" s="6">
        <v>21</v>
      </c>
      <c r="G570" s="9" t="b">
        <v>0</v>
      </c>
      <c r="H570" s="6">
        <v>2</v>
      </c>
      <c r="I570" s="6">
        <v>1</v>
      </c>
      <c r="J570" s="6">
        <v>0.24</v>
      </c>
      <c r="K570">
        <v>0.2273</v>
      </c>
      <c r="L570">
        <v>0.65</v>
      </c>
      <c r="M570">
        <v>0.19400000000000001</v>
      </c>
      <c r="N570">
        <v>5</v>
      </c>
      <c r="O570">
        <v>40</v>
      </c>
      <c r="P570">
        <v>45</v>
      </c>
      <c r="Q570" t="s">
        <v>27</v>
      </c>
      <c r="R570" t="s">
        <v>124</v>
      </c>
      <c r="S570" s="33" t="str">
        <f t="shared" si="24"/>
        <v>Normal</v>
      </c>
      <c r="T570" s="33" t="str">
        <f t="shared" si="25"/>
        <v>Low</v>
      </c>
      <c r="U570" s="33" t="str">
        <f t="shared" si="26"/>
        <v>Evening</v>
      </c>
      <c r="V570" s="33"/>
      <c r="W570" s="33"/>
    </row>
    <row r="571" spans="1:23" ht="17.25" thickBot="1">
      <c r="A571" s="6">
        <v>570</v>
      </c>
      <c r="B571" s="7">
        <v>40568</v>
      </c>
      <c r="C571" s="6">
        <v>1</v>
      </c>
      <c r="D571" s="6">
        <v>0</v>
      </c>
      <c r="E571" s="6">
        <v>1</v>
      </c>
      <c r="F571" s="6">
        <v>22</v>
      </c>
      <c r="G571" s="9" t="b">
        <v>0</v>
      </c>
      <c r="H571" s="6">
        <v>2</v>
      </c>
      <c r="I571" s="6">
        <v>1</v>
      </c>
      <c r="J571" s="6">
        <v>0.22</v>
      </c>
      <c r="K571">
        <v>0.2273</v>
      </c>
      <c r="L571">
        <v>0.64</v>
      </c>
      <c r="M571">
        <v>0.16420000000000001</v>
      </c>
      <c r="N571">
        <v>4</v>
      </c>
      <c r="O571">
        <v>49</v>
      </c>
      <c r="P571">
        <v>53</v>
      </c>
      <c r="Q571" t="s">
        <v>27</v>
      </c>
      <c r="R571" t="s">
        <v>124</v>
      </c>
      <c r="S571" s="33" t="str">
        <f t="shared" si="24"/>
        <v>Normal</v>
      </c>
      <c r="T571" s="33" t="str">
        <f t="shared" si="25"/>
        <v>Medium</v>
      </c>
      <c r="U571" s="33" t="str">
        <f t="shared" si="26"/>
        <v>Evening</v>
      </c>
      <c r="V571" s="33"/>
      <c r="W571" s="33"/>
    </row>
    <row r="572" spans="1:23" ht="17.25" thickBot="1">
      <c r="A572" s="6">
        <v>571</v>
      </c>
      <c r="B572" s="7">
        <v>40568</v>
      </c>
      <c r="C572" s="6">
        <v>1</v>
      </c>
      <c r="D572" s="6">
        <v>0</v>
      </c>
      <c r="E572" s="6">
        <v>1</v>
      </c>
      <c r="F572" s="6">
        <v>23</v>
      </c>
      <c r="G572" s="9" t="b">
        <v>0</v>
      </c>
      <c r="H572" s="6">
        <v>2</v>
      </c>
      <c r="I572" s="6">
        <v>2</v>
      </c>
      <c r="J572" s="6">
        <v>0.22</v>
      </c>
      <c r="K572">
        <v>0.2273</v>
      </c>
      <c r="L572">
        <v>0.64</v>
      </c>
      <c r="M572">
        <v>0.16420000000000001</v>
      </c>
      <c r="N572">
        <v>3</v>
      </c>
      <c r="O572">
        <v>37</v>
      </c>
      <c r="P572">
        <v>40</v>
      </c>
      <c r="Q572" t="s">
        <v>27</v>
      </c>
      <c r="R572" t="s">
        <v>125</v>
      </c>
      <c r="S572" s="33" t="str">
        <f t="shared" si="24"/>
        <v>Normal</v>
      </c>
      <c r="T572" s="33" t="str">
        <f t="shared" si="25"/>
        <v>Low</v>
      </c>
      <c r="U572" s="33" t="str">
        <f t="shared" si="26"/>
        <v>Evening</v>
      </c>
      <c r="V572" s="33"/>
      <c r="W572" s="33"/>
    </row>
    <row r="573" spans="1:23" ht="17.25" thickBot="1">
      <c r="A573" s="6">
        <v>572</v>
      </c>
      <c r="B573" s="7">
        <v>40569</v>
      </c>
      <c r="C573" s="6">
        <v>1</v>
      </c>
      <c r="D573" s="6">
        <v>0</v>
      </c>
      <c r="E573" s="6">
        <v>1</v>
      </c>
      <c r="F573" s="6">
        <v>0</v>
      </c>
      <c r="G573" s="9" t="b">
        <v>0</v>
      </c>
      <c r="H573" s="6">
        <v>3</v>
      </c>
      <c r="I573" s="6">
        <v>2</v>
      </c>
      <c r="J573" s="6">
        <v>0.22</v>
      </c>
      <c r="K573">
        <v>0.2273</v>
      </c>
      <c r="L573">
        <v>0.69</v>
      </c>
      <c r="M573">
        <v>0.1343</v>
      </c>
      <c r="N573">
        <v>3</v>
      </c>
      <c r="O573">
        <v>14</v>
      </c>
      <c r="P573">
        <v>17</v>
      </c>
      <c r="Q573" t="s">
        <v>28</v>
      </c>
      <c r="R573" t="s">
        <v>125</v>
      </c>
      <c r="S573" s="33" t="str">
        <f t="shared" si="24"/>
        <v>Normal</v>
      </c>
      <c r="T573" s="33" t="str">
        <f t="shared" si="25"/>
        <v>Low</v>
      </c>
      <c r="U573" s="33" t="str">
        <f t="shared" si="26"/>
        <v>Night</v>
      </c>
      <c r="V573" s="33"/>
      <c r="W573" s="33"/>
    </row>
    <row r="574" spans="1:23" ht="17.25" thickBot="1">
      <c r="A574" s="6">
        <v>573</v>
      </c>
      <c r="B574" s="7">
        <v>40569</v>
      </c>
      <c r="C574" s="6">
        <v>1</v>
      </c>
      <c r="D574" s="6">
        <v>0</v>
      </c>
      <c r="E574" s="6">
        <v>1</v>
      </c>
      <c r="F574" s="6">
        <v>1</v>
      </c>
      <c r="G574" s="9" t="b">
        <v>0</v>
      </c>
      <c r="H574" s="6">
        <v>3</v>
      </c>
      <c r="I574" s="6">
        <v>2</v>
      </c>
      <c r="J574" s="6">
        <v>0.24</v>
      </c>
      <c r="K574">
        <v>0.2424</v>
      </c>
      <c r="L574">
        <v>0.65</v>
      </c>
      <c r="M574">
        <v>0.1343</v>
      </c>
      <c r="N574">
        <v>0</v>
      </c>
      <c r="O574">
        <v>5</v>
      </c>
      <c r="P574">
        <v>5</v>
      </c>
      <c r="Q574" t="s">
        <v>28</v>
      </c>
      <c r="R574" t="s">
        <v>125</v>
      </c>
      <c r="S574" s="33" t="str">
        <f t="shared" si="24"/>
        <v>Normal</v>
      </c>
      <c r="T574" s="33" t="str">
        <f t="shared" si="25"/>
        <v>Low</v>
      </c>
      <c r="U574" s="33" t="str">
        <f t="shared" si="26"/>
        <v>Night</v>
      </c>
      <c r="V574" s="33"/>
      <c r="W574" s="33"/>
    </row>
    <row r="575" spans="1:23" ht="17.25" thickBot="1">
      <c r="A575" s="6">
        <v>574</v>
      </c>
      <c r="B575" s="7">
        <v>40569</v>
      </c>
      <c r="C575" s="6">
        <v>1</v>
      </c>
      <c r="D575" s="6">
        <v>0</v>
      </c>
      <c r="E575" s="6">
        <v>1</v>
      </c>
      <c r="F575" s="6">
        <v>2</v>
      </c>
      <c r="G575" s="9" t="b">
        <v>0</v>
      </c>
      <c r="H575" s="6">
        <v>3</v>
      </c>
      <c r="I575" s="6">
        <v>3</v>
      </c>
      <c r="J575" s="6">
        <v>0.22</v>
      </c>
      <c r="K575">
        <v>0.2273</v>
      </c>
      <c r="L575">
        <v>0.69</v>
      </c>
      <c r="M575">
        <v>0.19400000000000001</v>
      </c>
      <c r="N575">
        <v>3</v>
      </c>
      <c r="O575">
        <v>7</v>
      </c>
      <c r="P575">
        <v>10</v>
      </c>
      <c r="Q575" t="s">
        <v>28</v>
      </c>
      <c r="R575" t="s">
        <v>24</v>
      </c>
      <c r="S575" s="33" t="str">
        <f t="shared" si="24"/>
        <v>Normal</v>
      </c>
      <c r="T575" s="33" t="str">
        <f t="shared" si="25"/>
        <v>Low</v>
      </c>
      <c r="U575" s="33" t="str">
        <f t="shared" si="26"/>
        <v>Night</v>
      </c>
      <c r="V575" s="33"/>
      <c r="W575" s="33"/>
    </row>
    <row r="576" spans="1:23" ht="17.25" thickBot="1">
      <c r="A576" s="6">
        <v>575</v>
      </c>
      <c r="B576" s="7">
        <v>40569</v>
      </c>
      <c r="C576" s="6">
        <v>1</v>
      </c>
      <c r="D576" s="6">
        <v>0</v>
      </c>
      <c r="E576" s="6">
        <v>1</v>
      </c>
      <c r="F576" s="6">
        <v>5</v>
      </c>
      <c r="G576" s="9" t="b">
        <v>0</v>
      </c>
      <c r="H576" s="6">
        <v>3</v>
      </c>
      <c r="I576" s="6">
        <v>3</v>
      </c>
      <c r="J576" s="6">
        <v>0.2</v>
      </c>
      <c r="K576">
        <v>0.18179999999999999</v>
      </c>
      <c r="L576">
        <v>0.86</v>
      </c>
      <c r="M576">
        <v>0.28360000000000002</v>
      </c>
      <c r="N576">
        <v>0</v>
      </c>
      <c r="O576">
        <v>1</v>
      </c>
      <c r="P576">
        <v>1</v>
      </c>
      <c r="Q576" t="s">
        <v>28</v>
      </c>
      <c r="R576" t="s">
        <v>24</v>
      </c>
      <c r="S576" s="33" t="str">
        <f t="shared" si="24"/>
        <v>Normal</v>
      </c>
      <c r="T576" s="33" t="str">
        <f t="shared" si="25"/>
        <v>Low</v>
      </c>
      <c r="U576" s="33" t="str">
        <f t="shared" si="26"/>
        <v>Night</v>
      </c>
      <c r="V576" s="33"/>
      <c r="W576" s="33"/>
    </row>
    <row r="577" spans="1:23" ht="17.25" thickBot="1">
      <c r="A577" s="6">
        <v>576</v>
      </c>
      <c r="B577" s="7">
        <v>40569</v>
      </c>
      <c r="C577" s="6">
        <v>1</v>
      </c>
      <c r="D577" s="6">
        <v>0</v>
      </c>
      <c r="E577" s="6">
        <v>1</v>
      </c>
      <c r="F577" s="6">
        <v>6</v>
      </c>
      <c r="G577" s="9" t="b">
        <v>0</v>
      </c>
      <c r="H577" s="6">
        <v>3</v>
      </c>
      <c r="I577" s="6">
        <v>3</v>
      </c>
      <c r="J577" s="6">
        <v>0.2</v>
      </c>
      <c r="K577">
        <v>0.18179999999999999</v>
      </c>
      <c r="L577">
        <v>0.86</v>
      </c>
      <c r="M577">
        <v>0.28360000000000002</v>
      </c>
      <c r="N577">
        <v>0</v>
      </c>
      <c r="O577">
        <v>8</v>
      </c>
      <c r="P577">
        <v>8</v>
      </c>
      <c r="Q577" t="s">
        <v>28</v>
      </c>
      <c r="R577" t="s">
        <v>24</v>
      </c>
      <c r="S577" s="33" t="str">
        <f t="shared" si="24"/>
        <v>Normal</v>
      </c>
      <c r="T577" s="33" t="str">
        <f t="shared" si="25"/>
        <v>Low</v>
      </c>
      <c r="U577" s="33" t="str">
        <f t="shared" si="26"/>
        <v>Morning</v>
      </c>
      <c r="V577" s="33"/>
      <c r="W577" s="33"/>
    </row>
    <row r="578" spans="1:23" ht="17.25" thickBot="1">
      <c r="A578" s="6">
        <v>577</v>
      </c>
      <c r="B578" s="7">
        <v>40569</v>
      </c>
      <c r="C578" s="6">
        <v>1</v>
      </c>
      <c r="D578" s="6">
        <v>0</v>
      </c>
      <c r="E578" s="6">
        <v>1</v>
      </c>
      <c r="F578" s="6">
        <v>7</v>
      </c>
      <c r="G578" s="9" t="b">
        <v>0</v>
      </c>
      <c r="H578" s="6">
        <v>3</v>
      </c>
      <c r="I578" s="6">
        <v>3</v>
      </c>
      <c r="J578" s="6">
        <v>0.22</v>
      </c>
      <c r="K578">
        <v>0.21210000000000001</v>
      </c>
      <c r="L578">
        <v>0.87</v>
      </c>
      <c r="M578">
        <v>0.29849999999999999</v>
      </c>
      <c r="N578">
        <v>1</v>
      </c>
      <c r="O578">
        <v>29</v>
      </c>
      <c r="P578">
        <v>30</v>
      </c>
      <c r="Q578" t="s">
        <v>28</v>
      </c>
      <c r="R578" t="s">
        <v>24</v>
      </c>
      <c r="S578" s="33" t="str">
        <f t="shared" si="24"/>
        <v>Rush Hour</v>
      </c>
      <c r="T578" s="33" t="str">
        <f t="shared" si="25"/>
        <v>Low</v>
      </c>
      <c r="U578" s="33" t="str">
        <f t="shared" si="26"/>
        <v>Morning</v>
      </c>
      <c r="V578" s="33"/>
      <c r="W578" s="33"/>
    </row>
    <row r="579" spans="1:23" ht="17.25" thickBot="1">
      <c r="A579" s="6">
        <v>578</v>
      </c>
      <c r="B579" s="7">
        <v>40569</v>
      </c>
      <c r="C579" s="6">
        <v>1</v>
      </c>
      <c r="D579" s="6">
        <v>0</v>
      </c>
      <c r="E579" s="6">
        <v>1</v>
      </c>
      <c r="F579" s="6">
        <v>8</v>
      </c>
      <c r="G579" s="9" t="b">
        <v>0</v>
      </c>
      <c r="H579" s="6">
        <v>3</v>
      </c>
      <c r="I579" s="6">
        <v>3</v>
      </c>
      <c r="J579" s="6">
        <v>0.22</v>
      </c>
      <c r="K579">
        <v>0.21210000000000001</v>
      </c>
      <c r="L579">
        <v>0.87</v>
      </c>
      <c r="M579">
        <v>0.29849999999999999</v>
      </c>
      <c r="N579">
        <v>3</v>
      </c>
      <c r="O579">
        <v>69</v>
      </c>
      <c r="P579">
        <v>72</v>
      </c>
      <c r="Q579" t="s">
        <v>28</v>
      </c>
      <c r="R579" t="s">
        <v>24</v>
      </c>
      <c r="S579" s="33" t="str">
        <f t="shared" ref="S579:S611" si="27">IF(OR(AND(F579&gt;=7,F579&lt;=9),AND(F579&gt;=17,F579&lt;=19)),"Rush Hour","Normal")</f>
        <v>Rush Hour</v>
      </c>
      <c r="T579" s="33" t="str">
        <f t="shared" ref="T579:T611" si="28">IF(P579&gt;150,"High",IF(P579&gt;50,"Medium","Low"))</f>
        <v>Medium</v>
      </c>
      <c r="U579" s="33" t="str">
        <f t="shared" ref="U579:U611" si="29">IF(F579&lt;6,"Night", IF(F579&lt;12,"Morning", IF(F579&lt;18,"Afternoon","Evening")))</f>
        <v>Morning</v>
      </c>
      <c r="V579" s="33"/>
      <c r="W579" s="33"/>
    </row>
    <row r="580" spans="1:23" ht="17.25" thickBot="1">
      <c r="A580" s="6">
        <v>579</v>
      </c>
      <c r="B580" s="7">
        <v>40569</v>
      </c>
      <c r="C580" s="6">
        <v>1</v>
      </c>
      <c r="D580" s="6">
        <v>0</v>
      </c>
      <c r="E580" s="6">
        <v>1</v>
      </c>
      <c r="F580" s="6">
        <v>9</v>
      </c>
      <c r="G580" s="9" t="b">
        <v>0</v>
      </c>
      <c r="H580" s="6">
        <v>3</v>
      </c>
      <c r="I580" s="6">
        <v>3</v>
      </c>
      <c r="J580" s="6">
        <v>0.22</v>
      </c>
      <c r="K580">
        <v>0.21210000000000001</v>
      </c>
      <c r="L580">
        <v>0.87</v>
      </c>
      <c r="M580">
        <v>0.29849999999999999</v>
      </c>
      <c r="N580">
        <v>3</v>
      </c>
      <c r="O580">
        <v>55</v>
      </c>
      <c r="P580">
        <v>58</v>
      </c>
      <c r="Q580" t="s">
        <v>28</v>
      </c>
      <c r="R580" t="s">
        <v>24</v>
      </c>
      <c r="S580" s="33" t="str">
        <f t="shared" si="27"/>
        <v>Rush Hour</v>
      </c>
      <c r="T580" s="33" t="str">
        <f t="shared" si="28"/>
        <v>Medium</v>
      </c>
      <c r="U580" s="33" t="str">
        <f t="shared" si="29"/>
        <v>Morning</v>
      </c>
      <c r="V580" s="33"/>
      <c r="W580" s="33"/>
    </row>
    <row r="581" spans="1:23" ht="17.25" thickBot="1">
      <c r="A581" s="6">
        <v>580</v>
      </c>
      <c r="B581" s="7">
        <v>40569</v>
      </c>
      <c r="C581" s="6">
        <v>1</v>
      </c>
      <c r="D581" s="6">
        <v>0</v>
      </c>
      <c r="E581" s="6">
        <v>1</v>
      </c>
      <c r="F581" s="6">
        <v>10</v>
      </c>
      <c r="G581" s="9" t="b">
        <v>0</v>
      </c>
      <c r="H581" s="6">
        <v>3</v>
      </c>
      <c r="I581" s="6">
        <v>3</v>
      </c>
      <c r="J581" s="6">
        <v>0.22</v>
      </c>
      <c r="K581">
        <v>0.21210000000000001</v>
      </c>
      <c r="L581">
        <v>0.93</v>
      </c>
      <c r="M581">
        <v>0.28360000000000002</v>
      </c>
      <c r="N581">
        <v>2</v>
      </c>
      <c r="O581">
        <v>26</v>
      </c>
      <c r="P581">
        <v>28</v>
      </c>
      <c r="Q581" t="s">
        <v>28</v>
      </c>
      <c r="R581" t="s">
        <v>24</v>
      </c>
      <c r="S581" s="33" t="str">
        <f t="shared" si="27"/>
        <v>Normal</v>
      </c>
      <c r="T581" s="33" t="str">
        <f t="shared" si="28"/>
        <v>Low</v>
      </c>
      <c r="U581" s="33" t="str">
        <f t="shared" si="29"/>
        <v>Morning</v>
      </c>
      <c r="V581" s="33"/>
      <c r="W581" s="33"/>
    </row>
    <row r="582" spans="1:23" ht="17.25" thickBot="1">
      <c r="A582" s="6">
        <v>581</v>
      </c>
      <c r="B582" s="7">
        <v>40569</v>
      </c>
      <c r="C582" s="6">
        <v>1</v>
      </c>
      <c r="D582" s="6">
        <v>0</v>
      </c>
      <c r="E582" s="6">
        <v>1</v>
      </c>
      <c r="F582" s="6">
        <v>11</v>
      </c>
      <c r="G582" s="9" t="b">
        <v>0</v>
      </c>
      <c r="H582" s="6">
        <v>3</v>
      </c>
      <c r="I582" s="6">
        <v>3</v>
      </c>
      <c r="J582" s="6">
        <v>0.22</v>
      </c>
      <c r="K582">
        <v>0.19700000000000001</v>
      </c>
      <c r="L582">
        <v>0.93</v>
      </c>
      <c r="M582">
        <v>0.32840000000000003</v>
      </c>
      <c r="N582">
        <v>6</v>
      </c>
      <c r="O582">
        <v>35</v>
      </c>
      <c r="P582">
        <v>41</v>
      </c>
      <c r="Q582" t="s">
        <v>28</v>
      </c>
      <c r="R582" t="s">
        <v>24</v>
      </c>
      <c r="S582" s="33" t="str">
        <f t="shared" si="27"/>
        <v>Normal</v>
      </c>
      <c r="T582" s="33" t="str">
        <f t="shared" si="28"/>
        <v>Low</v>
      </c>
      <c r="U582" s="33" t="str">
        <f t="shared" si="29"/>
        <v>Morning</v>
      </c>
      <c r="V582" s="33"/>
      <c r="W582" s="33"/>
    </row>
    <row r="583" spans="1:23" ht="17.25" thickBot="1">
      <c r="A583" s="6">
        <v>582</v>
      </c>
      <c r="B583" s="7">
        <v>40569</v>
      </c>
      <c r="C583" s="6">
        <v>1</v>
      </c>
      <c r="D583" s="6">
        <v>0</v>
      </c>
      <c r="E583" s="6">
        <v>1</v>
      </c>
      <c r="F583" s="6">
        <v>12</v>
      </c>
      <c r="G583" s="9" t="b">
        <v>0</v>
      </c>
      <c r="H583" s="6">
        <v>3</v>
      </c>
      <c r="I583" s="6">
        <v>3</v>
      </c>
      <c r="J583" s="6">
        <v>0.22</v>
      </c>
      <c r="K583">
        <v>0.19700000000000001</v>
      </c>
      <c r="L583">
        <v>0.93</v>
      </c>
      <c r="M583">
        <v>0.32840000000000003</v>
      </c>
      <c r="N583">
        <v>7</v>
      </c>
      <c r="O583">
        <v>41</v>
      </c>
      <c r="P583">
        <v>48</v>
      </c>
      <c r="Q583" t="s">
        <v>28</v>
      </c>
      <c r="R583" t="s">
        <v>24</v>
      </c>
      <c r="S583" s="33" t="str">
        <f t="shared" si="27"/>
        <v>Normal</v>
      </c>
      <c r="T583" s="33" t="str">
        <f t="shared" si="28"/>
        <v>Low</v>
      </c>
      <c r="U583" s="33" t="str">
        <f t="shared" si="29"/>
        <v>Afternoon</v>
      </c>
      <c r="V583" s="33"/>
      <c r="W583" s="33"/>
    </row>
    <row r="584" spans="1:23" ht="17.25" thickBot="1">
      <c r="A584" s="6">
        <v>583</v>
      </c>
      <c r="B584" s="7">
        <v>40569</v>
      </c>
      <c r="C584" s="6">
        <v>1</v>
      </c>
      <c r="D584" s="6">
        <v>0</v>
      </c>
      <c r="E584" s="6">
        <v>1</v>
      </c>
      <c r="F584" s="6">
        <v>13</v>
      </c>
      <c r="G584" s="9" t="b">
        <v>0</v>
      </c>
      <c r="H584" s="6">
        <v>3</v>
      </c>
      <c r="I584" s="6">
        <v>3</v>
      </c>
      <c r="J584" s="6">
        <v>0.22</v>
      </c>
      <c r="K584">
        <v>0.19700000000000001</v>
      </c>
      <c r="L584">
        <v>0.93</v>
      </c>
      <c r="M584">
        <v>0.32840000000000003</v>
      </c>
      <c r="N584">
        <v>4</v>
      </c>
      <c r="O584">
        <v>43</v>
      </c>
      <c r="P584">
        <v>47</v>
      </c>
      <c r="Q584" t="s">
        <v>28</v>
      </c>
      <c r="R584" t="s">
        <v>24</v>
      </c>
      <c r="S584" s="33" t="str">
        <f t="shared" si="27"/>
        <v>Normal</v>
      </c>
      <c r="T584" s="33" t="str">
        <f t="shared" si="28"/>
        <v>Low</v>
      </c>
      <c r="U584" s="33" t="str">
        <f t="shared" si="29"/>
        <v>Afternoon</v>
      </c>
      <c r="V584" s="33"/>
      <c r="W584" s="33"/>
    </row>
    <row r="585" spans="1:23" ht="17.25" thickBot="1">
      <c r="A585" s="6">
        <v>584</v>
      </c>
      <c r="B585" s="7">
        <v>40569</v>
      </c>
      <c r="C585" s="6">
        <v>1</v>
      </c>
      <c r="D585" s="6">
        <v>0</v>
      </c>
      <c r="E585" s="6">
        <v>1</v>
      </c>
      <c r="F585" s="6">
        <v>14</v>
      </c>
      <c r="G585" s="9" t="b">
        <v>0</v>
      </c>
      <c r="H585" s="6">
        <v>3</v>
      </c>
      <c r="I585" s="6">
        <v>3</v>
      </c>
      <c r="J585" s="6">
        <v>0.22</v>
      </c>
      <c r="K585">
        <v>0.19700000000000001</v>
      </c>
      <c r="L585">
        <v>0.93</v>
      </c>
      <c r="M585">
        <v>0.35820000000000002</v>
      </c>
      <c r="N585">
        <v>0</v>
      </c>
      <c r="O585">
        <v>36</v>
      </c>
      <c r="P585">
        <v>36</v>
      </c>
      <c r="Q585" t="s">
        <v>28</v>
      </c>
      <c r="R585" t="s">
        <v>24</v>
      </c>
      <c r="S585" s="33" t="str">
        <f t="shared" si="27"/>
        <v>Normal</v>
      </c>
      <c r="T585" s="33" t="str">
        <f t="shared" si="28"/>
        <v>Low</v>
      </c>
      <c r="U585" s="33" t="str">
        <f t="shared" si="29"/>
        <v>Afternoon</v>
      </c>
      <c r="V585" s="33"/>
      <c r="W585" s="33"/>
    </row>
    <row r="586" spans="1:23" ht="17.25" thickBot="1">
      <c r="A586" s="6">
        <v>585</v>
      </c>
      <c r="B586" s="7">
        <v>40569</v>
      </c>
      <c r="C586" s="6">
        <v>1</v>
      </c>
      <c r="D586" s="6">
        <v>0</v>
      </c>
      <c r="E586" s="6">
        <v>1</v>
      </c>
      <c r="F586" s="6">
        <v>15</v>
      </c>
      <c r="G586" s="9" t="b">
        <v>0</v>
      </c>
      <c r="H586" s="6">
        <v>3</v>
      </c>
      <c r="I586" s="6">
        <v>3</v>
      </c>
      <c r="J586" s="6">
        <v>0.22</v>
      </c>
      <c r="K586">
        <v>0.18179999999999999</v>
      </c>
      <c r="L586">
        <v>0.93</v>
      </c>
      <c r="M586">
        <v>0.4627</v>
      </c>
      <c r="N586">
        <v>1</v>
      </c>
      <c r="O586">
        <v>42</v>
      </c>
      <c r="P586">
        <v>43</v>
      </c>
      <c r="Q586" t="s">
        <v>28</v>
      </c>
      <c r="R586" t="s">
        <v>24</v>
      </c>
      <c r="S586" s="33" t="str">
        <f t="shared" si="27"/>
        <v>Normal</v>
      </c>
      <c r="T586" s="33" t="str">
        <f t="shared" si="28"/>
        <v>Low</v>
      </c>
      <c r="U586" s="33" t="str">
        <f t="shared" si="29"/>
        <v>Afternoon</v>
      </c>
      <c r="V586" s="33"/>
      <c r="W586" s="33"/>
    </row>
    <row r="587" spans="1:23" ht="17.25" thickBot="1">
      <c r="A587" s="6">
        <v>586</v>
      </c>
      <c r="B587" s="7">
        <v>40569</v>
      </c>
      <c r="C587" s="6">
        <v>1</v>
      </c>
      <c r="D587" s="6">
        <v>0</v>
      </c>
      <c r="E587" s="6">
        <v>1</v>
      </c>
      <c r="F587" s="6">
        <v>16</v>
      </c>
      <c r="G587" s="9" t="b">
        <v>0</v>
      </c>
      <c r="H587" s="6">
        <v>3</v>
      </c>
      <c r="I587" s="6">
        <v>4</v>
      </c>
      <c r="J587" s="6">
        <v>0.22</v>
      </c>
      <c r="K587">
        <v>0.19700000000000001</v>
      </c>
      <c r="L587">
        <v>0.93</v>
      </c>
      <c r="M587">
        <v>0.32840000000000003</v>
      </c>
      <c r="N587">
        <v>1</v>
      </c>
      <c r="O587">
        <v>35</v>
      </c>
      <c r="P587">
        <v>36</v>
      </c>
      <c r="Q587" t="s">
        <v>28</v>
      </c>
      <c r="R587" t="s">
        <v>31</v>
      </c>
      <c r="S587" s="33" t="str">
        <f t="shared" si="27"/>
        <v>Normal</v>
      </c>
      <c r="T587" s="33" t="str">
        <f t="shared" si="28"/>
        <v>Low</v>
      </c>
      <c r="U587" s="33" t="str">
        <f t="shared" si="29"/>
        <v>Afternoon</v>
      </c>
      <c r="V587" s="33"/>
      <c r="W587" s="33"/>
    </row>
    <row r="588" spans="1:23" ht="17.25" thickBot="1">
      <c r="A588" s="6">
        <v>587</v>
      </c>
      <c r="B588" s="7">
        <v>40569</v>
      </c>
      <c r="C588" s="6">
        <v>1</v>
      </c>
      <c r="D588" s="6">
        <v>0</v>
      </c>
      <c r="E588" s="6">
        <v>1</v>
      </c>
      <c r="F588" s="6">
        <v>17</v>
      </c>
      <c r="G588" s="9" t="b">
        <v>0</v>
      </c>
      <c r="H588" s="6">
        <v>3</v>
      </c>
      <c r="I588" s="6">
        <v>3</v>
      </c>
      <c r="J588" s="6">
        <v>0.2</v>
      </c>
      <c r="K588">
        <v>0.18179999999999999</v>
      </c>
      <c r="L588">
        <v>0.93</v>
      </c>
      <c r="M588">
        <v>0.35820000000000002</v>
      </c>
      <c r="N588">
        <v>0</v>
      </c>
      <c r="O588">
        <v>26</v>
      </c>
      <c r="P588">
        <v>26</v>
      </c>
      <c r="Q588" t="s">
        <v>28</v>
      </c>
      <c r="R588" t="s">
        <v>24</v>
      </c>
      <c r="S588" s="33" t="str">
        <f t="shared" si="27"/>
        <v>Rush Hour</v>
      </c>
      <c r="T588" s="33" t="str">
        <f t="shared" si="28"/>
        <v>Low</v>
      </c>
      <c r="U588" s="33" t="str">
        <f t="shared" si="29"/>
        <v>Afternoon</v>
      </c>
      <c r="V588" s="33"/>
      <c r="W588" s="33"/>
    </row>
    <row r="589" spans="1:23" ht="17.25" thickBot="1">
      <c r="A589" s="6">
        <v>588</v>
      </c>
      <c r="B589" s="7">
        <v>40570</v>
      </c>
      <c r="C589" s="6">
        <v>1</v>
      </c>
      <c r="D589" s="6">
        <v>0</v>
      </c>
      <c r="E589" s="6">
        <v>1</v>
      </c>
      <c r="F589" s="6">
        <v>16</v>
      </c>
      <c r="G589" s="9" t="b">
        <v>0</v>
      </c>
      <c r="H589" s="6">
        <v>4</v>
      </c>
      <c r="I589" s="6">
        <v>1</v>
      </c>
      <c r="J589" s="6">
        <v>0.22</v>
      </c>
      <c r="K589">
        <v>0.2273</v>
      </c>
      <c r="L589">
        <v>0.55000000000000004</v>
      </c>
      <c r="M589">
        <v>0.19400000000000001</v>
      </c>
      <c r="N589">
        <v>1</v>
      </c>
      <c r="O589">
        <v>23</v>
      </c>
      <c r="P589">
        <v>24</v>
      </c>
      <c r="Q589" t="s">
        <v>122</v>
      </c>
      <c r="R589" t="s">
        <v>124</v>
      </c>
      <c r="S589" s="33" t="str">
        <f t="shared" si="27"/>
        <v>Normal</v>
      </c>
      <c r="T589" s="33" t="str">
        <f t="shared" si="28"/>
        <v>Low</v>
      </c>
      <c r="U589" s="33" t="str">
        <f t="shared" si="29"/>
        <v>Afternoon</v>
      </c>
      <c r="V589" s="33"/>
      <c r="W589" s="33"/>
    </row>
    <row r="590" spans="1:23" ht="17.25" thickBot="1">
      <c r="A590" s="6">
        <v>589</v>
      </c>
      <c r="B590" s="7">
        <v>40570</v>
      </c>
      <c r="C590" s="6">
        <v>1</v>
      </c>
      <c r="D590" s="6">
        <v>0</v>
      </c>
      <c r="E590" s="6">
        <v>1</v>
      </c>
      <c r="F590" s="6">
        <v>17</v>
      </c>
      <c r="G590" s="9" t="b">
        <v>0</v>
      </c>
      <c r="H590" s="6">
        <v>4</v>
      </c>
      <c r="I590" s="6">
        <v>1</v>
      </c>
      <c r="J590" s="6">
        <v>0.22</v>
      </c>
      <c r="K590">
        <v>0.2424</v>
      </c>
      <c r="L590">
        <v>0.55000000000000004</v>
      </c>
      <c r="M590">
        <v>0.1045</v>
      </c>
      <c r="N590">
        <v>2</v>
      </c>
      <c r="O590">
        <v>82</v>
      </c>
      <c r="P590">
        <v>84</v>
      </c>
      <c r="Q590" t="s">
        <v>122</v>
      </c>
      <c r="R590" t="s">
        <v>124</v>
      </c>
      <c r="S590" s="33" t="str">
        <f t="shared" si="27"/>
        <v>Rush Hour</v>
      </c>
      <c r="T590" s="33" t="str">
        <f t="shared" si="28"/>
        <v>Medium</v>
      </c>
      <c r="U590" s="33" t="str">
        <f t="shared" si="29"/>
        <v>Afternoon</v>
      </c>
      <c r="V590" s="33"/>
      <c r="W590" s="33"/>
    </row>
    <row r="591" spans="1:23" ht="17.25" thickBot="1">
      <c r="A591" s="6">
        <v>590</v>
      </c>
      <c r="B591" s="7">
        <v>40570</v>
      </c>
      <c r="C591" s="6">
        <v>1</v>
      </c>
      <c r="D591" s="6">
        <v>0</v>
      </c>
      <c r="E591" s="6">
        <v>1</v>
      </c>
      <c r="F591" s="6">
        <v>18</v>
      </c>
      <c r="G591" s="9" t="b">
        <v>0</v>
      </c>
      <c r="H591" s="6">
        <v>4</v>
      </c>
      <c r="I591" s="6">
        <v>1</v>
      </c>
      <c r="J591" s="6">
        <v>0.2</v>
      </c>
      <c r="K591">
        <v>0.2273</v>
      </c>
      <c r="L591">
        <v>0.69</v>
      </c>
      <c r="M591">
        <v>8.9599999999999999E-2</v>
      </c>
      <c r="N591">
        <v>3</v>
      </c>
      <c r="O591">
        <v>101</v>
      </c>
      <c r="P591">
        <v>104</v>
      </c>
      <c r="Q591" t="s">
        <v>122</v>
      </c>
      <c r="R591" t="s">
        <v>124</v>
      </c>
      <c r="S591" s="33" t="str">
        <f t="shared" si="27"/>
        <v>Rush Hour</v>
      </c>
      <c r="T591" s="33" t="str">
        <f t="shared" si="28"/>
        <v>Medium</v>
      </c>
      <c r="U591" s="33" t="str">
        <f t="shared" si="29"/>
        <v>Evening</v>
      </c>
      <c r="V591" s="33"/>
      <c r="W591" s="33"/>
    </row>
    <row r="592" spans="1:23" ht="17.25" thickBot="1">
      <c r="A592" s="6">
        <v>591</v>
      </c>
      <c r="B592" s="7">
        <v>40570</v>
      </c>
      <c r="C592" s="6">
        <v>1</v>
      </c>
      <c r="D592" s="6">
        <v>0</v>
      </c>
      <c r="E592" s="6">
        <v>1</v>
      </c>
      <c r="F592" s="6">
        <v>19</v>
      </c>
      <c r="G592" s="9" t="b">
        <v>0</v>
      </c>
      <c r="H592" s="6">
        <v>4</v>
      </c>
      <c r="I592" s="6">
        <v>1</v>
      </c>
      <c r="J592" s="6">
        <v>0.2</v>
      </c>
      <c r="K592">
        <v>0.2273</v>
      </c>
      <c r="L592">
        <v>0.69</v>
      </c>
      <c r="M592">
        <v>8.9599999999999999E-2</v>
      </c>
      <c r="N592">
        <v>3</v>
      </c>
      <c r="O592">
        <v>76</v>
      </c>
      <c r="P592">
        <v>79</v>
      </c>
      <c r="Q592" t="s">
        <v>122</v>
      </c>
      <c r="R592" t="s">
        <v>124</v>
      </c>
      <c r="S592" s="33" t="str">
        <f t="shared" si="27"/>
        <v>Rush Hour</v>
      </c>
      <c r="T592" s="33" t="str">
        <f t="shared" si="28"/>
        <v>Medium</v>
      </c>
      <c r="U592" s="33" t="str">
        <f t="shared" si="29"/>
        <v>Evening</v>
      </c>
      <c r="V592" s="33"/>
      <c r="W592" s="33"/>
    </row>
    <row r="593" spans="1:23" ht="17.25" thickBot="1">
      <c r="A593" s="6">
        <v>592</v>
      </c>
      <c r="B593" s="7">
        <v>40570</v>
      </c>
      <c r="C593" s="6">
        <v>1</v>
      </c>
      <c r="D593" s="6">
        <v>0</v>
      </c>
      <c r="E593" s="6">
        <v>1</v>
      </c>
      <c r="F593" s="6">
        <v>20</v>
      </c>
      <c r="G593" s="9" t="b">
        <v>0</v>
      </c>
      <c r="H593" s="6">
        <v>4</v>
      </c>
      <c r="I593" s="6">
        <v>1</v>
      </c>
      <c r="J593" s="6">
        <v>0.18</v>
      </c>
      <c r="K593">
        <v>0.21210000000000001</v>
      </c>
      <c r="L593">
        <v>0.74</v>
      </c>
      <c r="M593">
        <v>8.9599999999999999E-2</v>
      </c>
      <c r="N593">
        <v>4</v>
      </c>
      <c r="O593">
        <v>55</v>
      </c>
      <c r="P593">
        <v>59</v>
      </c>
      <c r="Q593" t="s">
        <v>122</v>
      </c>
      <c r="R593" t="s">
        <v>124</v>
      </c>
      <c r="S593" s="33" t="str">
        <f t="shared" si="27"/>
        <v>Normal</v>
      </c>
      <c r="T593" s="33" t="str">
        <f t="shared" si="28"/>
        <v>Medium</v>
      </c>
      <c r="U593" s="33" t="str">
        <f t="shared" si="29"/>
        <v>Evening</v>
      </c>
      <c r="V593" s="33"/>
      <c r="W593" s="33"/>
    </row>
    <row r="594" spans="1:23" ht="17.25" thickBot="1">
      <c r="A594" s="6">
        <v>593</v>
      </c>
      <c r="B594" s="7">
        <v>40570</v>
      </c>
      <c r="C594" s="6">
        <v>1</v>
      </c>
      <c r="D594" s="6">
        <v>0</v>
      </c>
      <c r="E594" s="6">
        <v>1</v>
      </c>
      <c r="F594" s="6">
        <v>21</v>
      </c>
      <c r="G594" s="9" t="b">
        <v>0</v>
      </c>
      <c r="H594" s="6">
        <v>4</v>
      </c>
      <c r="I594" s="6">
        <v>1</v>
      </c>
      <c r="J594" s="6">
        <v>0.18</v>
      </c>
      <c r="K594">
        <v>0.21210000000000001</v>
      </c>
      <c r="L594">
        <v>0.74</v>
      </c>
      <c r="M594">
        <v>8.9599999999999999E-2</v>
      </c>
      <c r="N594">
        <v>2</v>
      </c>
      <c r="O594">
        <v>36</v>
      </c>
      <c r="P594">
        <v>38</v>
      </c>
      <c r="Q594" t="s">
        <v>122</v>
      </c>
      <c r="R594" t="s">
        <v>124</v>
      </c>
      <c r="S594" s="33" t="str">
        <f t="shared" si="27"/>
        <v>Normal</v>
      </c>
      <c r="T594" s="33" t="str">
        <f t="shared" si="28"/>
        <v>Low</v>
      </c>
      <c r="U594" s="33" t="str">
        <f t="shared" si="29"/>
        <v>Evening</v>
      </c>
      <c r="V594" s="33"/>
      <c r="W594" s="33"/>
    </row>
    <row r="595" spans="1:23" ht="17.25" thickBot="1">
      <c r="A595" s="6">
        <v>594</v>
      </c>
      <c r="B595" s="7">
        <v>40570</v>
      </c>
      <c r="C595" s="6">
        <v>1</v>
      </c>
      <c r="D595" s="6">
        <v>0</v>
      </c>
      <c r="E595" s="6">
        <v>1</v>
      </c>
      <c r="F595" s="6">
        <v>22</v>
      </c>
      <c r="G595" s="9" t="b">
        <v>0</v>
      </c>
      <c r="H595" s="6">
        <v>4</v>
      </c>
      <c r="I595" s="6">
        <v>1</v>
      </c>
      <c r="J595" s="6">
        <v>0.18</v>
      </c>
      <c r="K595">
        <v>0.21210000000000001</v>
      </c>
      <c r="L595">
        <v>0.74</v>
      </c>
      <c r="M595">
        <v>8.9599999999999999E-2</v>
      </c>
      <c r="N595">
        <v>0</v>
      </c>
      <c r="O595">
        <v>27</v>
      </c>
      <c r="P595">
        <v>27</v>
      </c>
      <c r="Q595" t="s">
        <v>122</v>
      </c>
      <c r="R595" t="s">
        <v>124</v>
      </c>
      <c r="S595" s="33" t="str">
        <f t="shared" si="27"/>
        <v>Normal</v>
      </c>
      <c r="T595" s="33" t="str">
        <f t="shared" si="28"/>
        <v>Low</v>
      </c>
      <c r="U595" s="33" t="str">
        <f t="shared" si="29"/>
        <v>Evening</v>
      </c>
      <c r="V595" s="33"/>
      <c r="W595" s="33"/>
    </row>
    <row r="596" spans="1:23" ht="17.25" thickBot="1">
      <c r="A596" s="6">
        <v>595</v>
      </c>
      <c r="B596" s="7">
        <v>40570</v>
      </c>
      <c r="C596" s="6">
        <v>1</v>
      </c>
      <c r="D596" s="6">
        <v>0</v>
      </c>
      <c r="E596" s="6">
        <v>1</v>
      </c>
      <c r="F596" s="6">
        <v>23</v>
      </c>
      <c r="G596" s="9" t="b">
        <v>0</v>
      </c>
      <c r="H596" s="6">
        <v>4</v>
      </c>
      <c r="I596" s="6">
        <v>1</v>
      </c>
      <c r="J596" s="6">
        <v>0.18</v>
      </c>
      <c r="K596">
        <v>0.19700000000000001</v>
      </c>
      <c r="L596">
        <v>0.8</v>
      </c>
      <c r="M596">
        <v>0.16420000000000001</v>
      </c>
      <c r="N596">
        <v>0</v>
      </c>
      <c r="O596">
        <v>16</v>
      </c>
      <c r="P596">
        <v>16</v>
      </c>
      <c r="Q596" t="s">
        <v>122</v>
      </c>
      <c r="R596" t="s">
        <v>124</v>
      </c>
      <c r="S596" s="33" t="str">
        <f t="shared" si="27"/>
        <v>Normal</v>
      </c>
      <c r="T596" s="33" t="str">
        <f t="shared" si="28"/>
        <v>Low</v>
      </c>
      <c r="U596" s="33" t="str">
        <f t="shared" si="29"/>
        <v>Evening</v>
      </c>
      <c r="V596" s="33"/>
      <c r="W596" s="33"/>
    </row>
    <row r="597" spans="1:23" ht="17.25" thickBot="1">
      <c r="A597" s="6">
        <v>596</v>
      </c>
      <c r="B597" s="7">
        <v>40571</v>
      </c>
      <c r="C597" s="6">
        <v>1</v>
      </c>
      <c r="D597" s="6">
        <v>0</v>
      </c>
      <c r="E597" s="6">
        <v>1</v>
      </c>
      <c r="F597" s="6">
        <v>0</v>
      </c>
      <c r="G597" s="9" t="b">
        <v>0</v>
      </c>
      <c r="H597" s="6">
        <v>5</v>
      </c>
      <c r="I597" s="6">
        <v>2</v>
      </c>
      <c r="J597" s="6">
        <v>0.2</v>
      </c>
      <c r="K597">
        <v>0.21210000000000001</v>
      </c>
      <c r="L597">
        <v>0.75</v>
      </c>
      <c r="M597">
        <v>0.1343</v>
      </c>
      <c r="N597">
        <v>0</v>
      </c>
      <c r="O597">
        <v>9</v>
      </c>
      <c r="P597">
        <v>9</v>
      </c>
      <c r="Q597" t="s">
        <v>30</v>
      </c>
      <c r="R597" t="s">
        <v>125</v>
      </c>
      <c r="S597" s="33" t="str">
        <f t="shared" si="27"/>
        <v>Normal</v>
      </c>
      <c r="T597" s="33" t="str">
        <f t="shared" si="28"/>
        <v>Low</v>
      </c>
      <c r="U597" s="33" t="str">
        <f t="shared" si="29"/>
        <v>Night</v>
      </c>
      <c r="V597" s="33"/>
      <c r="W597" s="33"/>
    </row>
    <row r="598" spans="1:23" ht="17.25" thickBot="1">
      <c r="A598" s="6">
        <v>597</v>
      </c>
      <c r="B598" s="7">
        <v>40571</v>
      </c>
      <c r="C598" s="6">
        <v>1</v>
      </c>
      <c r="D598" s="6">
        <v>0</v>
      </c>
      <c r="E598" s="6">
        <v>1</v>
      </c>
      <c r="F598" s="6">
        <v>1</v>
      </c>
      <c r="G598" s="9" t="b">
        <v>0</v>
      </c>
      <c r="H598" s="6">
        <v>5</v>
      </c>
      <c r="I598" s="6">
        <v>2</v>
      </c>
      <c r="J598" s="6">
        <v>0.2</v>
      </c>
      <c r="K598">
        <v>0.21210000000000001</v>
      </c>
      <c r="L598">
        <v>0.75</v>
      </c>
      <c r="M598">
        <v>0.1343</v>
      </c>
      <c r="N598">
        <v>1</v>
      </c>
      <c r="O598">
        <v>2</v>
      </c>
      <c r="P598">
        <v>3</v>
      </c>
      <c r="Q598" t="s">
        <v>30</v>
      </c>
      <c r="R598" t="s">
        <v>125</v>
      </c>
      <c r="S598" s="33" t="str">
        <f t="shared" si="27"/>
        <v>Normal</v>
      </c>
      <c r="T598" s="33" t="str">
        <f t="shared" si="28"/>
        <v>Low</v>
      </c>
      <c r="U598" s="33" t="str">
        <f t="shared" si="29"/>
        <v>Night</v>
      </c>
      <c r="V598" s="33"/>
      <c r="W598" s="33"/>
    </row>
    <row r="599" spans="1:23" ht="17.25" thickBot="1">
      <c r="A599" s="6">
        <v>598</v>
      </c>
      <c r="B599" s="7">
        <v>40571</v>
      </c>
      <c r="C599" s="6">
        <v>1</v>
      </c>
      <c r="D599" s="6">
        <v>0</v>
      </c>
      <c r="E599" s="6">
        <v>1</v>
      </c>
      <c r="F599" s="6">
        <v>2</v>
      </c>
      <c r="G599" s="9" t="b">
        <v>0</v>
      </c>
      <c r="H599" s="6">
        <v>5</v>
      </c>
      <c r="I599" s="6">
        <v>2</v>
      </c>
      <c r="J599" s="6">
        <v>0.2</v>
      </c>
      <c r="K599">
        <v>0.21210000000000001</v>
      </c>
      <c r="L599">
        <v>0.75</v>
      </c>
      <c r="M599">
        <v>0.16420000000000001</v>
      </c>
      <c r="N599">
        <v>0</v>
      </c>
      <c r="O599">
        <v>2</v>
      </c>
      <c r="P599">
        <v>2</v>
      </c>
      <c r="Q599" t="s">
        <v>30</v>
      </c>
      <c r="R599" t="s">
        <v>125</v>
      </c>
      <c r="S599" s="33" t="str">
        <f t="shared" si="27"/>
        <v>Normal</v>
      </c>
      <c r="T599" s="33" t="str">
        <f t="shared" si="28"/>
        <v>Low</v>
      </c>
      <c r="U599" s="33" t="str">
        <f t="shared" si="29"/>
        <v>Night</v>
      </c>
      <c r="V599" s="33"/>
      <c r="W599" s="33"/>
    </row>
    <row r="600" spans="1:23" ht="17.25" thickBot="1">
      <c r="A600" s="6">
        <v>599</v>
      </c>
      <c r="B600" s="7">
        <v>40571</v>
      </c>
      <c r="C600" s="6">
        <v>1</v>
      </c>
      <c r="D600" s="6">
        <v>0</v>
      </c>
      <c r="E600" s="6">
        <v>1</v>
      </c>
      <c r="F600" s="6">
        <v>3</v>
      </c>
      <c r="G600" s="9" t="b">
        <v>0</v>
      </c>
      <c r="H600" s="6">
        <v>5</v>
      </c>
      <c r="I600" s="6">
        <v>2</v>
      </c>
      <c r="J600" s="6">
        <v>0.2</v>
      </c>
      <c r="K600">
        <v>0.2273</v>
      </c>
      <c r="L600">
        <v>0.75</v>
      </c>
      <c r="M600">
        <v>0.1045</v>
      </c>
      <c r="N600">
        <v>1</v>
      </c>
      <c r="O600">
        <v>0</v>
      </c>
      <c r="P600">
        <v>1</v>
      </c>
      <c r="Q600" t="s">
        <v>30</v>
      </c>
      <c r="R600" t="s">
        <v>125</v>
      </c>
      <c r="S600" s="33" t="str">
        <f t="shared" si="27"/>
        <v>Normal</v>
      </c>
      <c r="T600" s="33" t="str">
        <f t="shared" si="28"/>
        <v>Low</v>
      </c>
      <c r="U600" s="33" t="str">
        <f t="shared" si="29"/>
        <v>Night</v>
      </c>
      <c r="V600" s="33"/>
      <c r="W600" s="33"/>
    </row>
    <row r="601" spans="1:23" ht="17.25" thickBot="1">
      <c r="A601" s="6">
        <v>600</v>
      </c>
      <c r="B601" s="7">
        <v>40571</v>
      </c>
      <c r="C601" s="6">
        <v>1</v>
      </c>
      <c r="D601" s="6">
        <v>0</v>
      </c>
      <c r="E601" s="6">
        <v>1</v>
      </c>
      <c r="F601" s="6">
        <v>5</v>
      </c>
      <c r="G601" s="9" t="b">
        <v>0</v>
      </c>
      <c r="H601" s="6">
        <v>5</v>
      </c>
      <c r="I601" s="6">
        <v>2</v>
      </c>
      <c r="J601" s="6">
        <v>0.18</v>
      </c>
      <c r="K601">
        <v>0.21210000000000001</v>
      </c>
      <c r="L601">
        <v>0.8</v>
      </c>
      <c r="M601">
        <v>0.1045</v>
      </c>
      <c r="N601">
        <v>0</v>
      </c>
      <c r="O601">
        <v>4</v>
      </c>
      <c r="P601">
        <v>4</v>
      </c>
      <c r="Q601" t="s">
        <v>30</v>
      </c>
      <c r="R601" t="s">
        <v>125</v>
      </c>
      <c r="S601" s="33" t="str">
        <f t="shared" si="27"/>
        <v>Normal</v>
      </c>
      <c r="T601" s="33" t="str">
        <f t="shared" si="28"/>
        <v>Low</v>
      </c>
      <c r="U601" s="33" t="str">
        <f t="shared" si="29"/>
        <v>Night</v>
      </c>
      <c r="V601" s="33"/>
      <c r="W601" s="33"/>
    </row>
    <row r="602" spans="1:23" ht="17.25" thickBot="1">
      <c r="A602" s="6">
        <v>601</v>
      </c>
      <c r="B602" s="7">
        <v>40571</v>
      </c>
      <c r="C602" s="6">
        <v>1</v>
      </c>
      <c r="D602" s="6">
        <v>0</v>
      </c>
      <c r="E602" s="6">
        <v>1</v>
      </c>
      <c r="F602" s="6">
        <v>6</v>
      </c>
      <c r="G602" s="9" t="b">
        <v>0</v>
      </c>
      <c r="H602" s="6">
        <v>5</v>
      </c>
      <c r="I602" s="6">
        <v>2</v>
      </c>
      <c r="J602" s="6">
        <v>0.18</v>
      </c>
      <c r="K602">
        <v>0.19700000000000001</v>
      </c>
      <c r="L602">
        <v>0.8</v>
      </c>
      <c r="M602">
        <v>0.1343</v>
      </c>
      <c r="N602">
        <v>0</v>
      </c>
      <c r="O602">
        <v>16</v>
      </c>
      <c r="P602">
        <v>16</v>
      </c>
      <c r="Q602" t="s">
        <v>30</v>
      </c>
      <c r="R602" t="s">
        <v>125</v>
      </c>
      <c r="S602" s="33" t="str">
        <f t="shared" si="27"/>
        <v>Normal</v>
      </c>
      <c r="T602" s="33" t="str">
        <f t="shared" si="28"/>
        <v>Low</v>
      </c>
      <c r="U602" s="33" t="str">
        <f t="shared" si="29"/>
        <v>Morning</v>
      </c>
      <c r="V602" s="33"/>
      <c r="W602" s="33"/>
    </row>
    <row r="603" spans="1:23" ht="17.25" thickBot="1">
      <c r="A603" s="6">
        <v>602</v>
      </c>
      <c r="B603" s="7">
        <v>40571</v>
      </c>
      <c r="C603" s="6">
        <v>1</v>
      </c>
      <c r="D603" s="6">
        <v>0</v>
      </c>
      <c r="E603" s="6">
        <v>1</v>
      </c>
      <c r="F603" s="6">
        <v>7</v>
      </c>
      <c r="G603" s="9" t="b">
        <v>0</v>
      </c>
      <c r="H603" s="6">
        <v>5</v>
      </c>
      <c r="I603" s="6">
        <v>2</v>
      </c>
      <c r="J603" s="6">
        <v>0.16</v>
      </c>
      <c r="K603">
        <v>0.19700000000000001</v>
      </c>
      <c r="L603">
        <v>0.86</v>
      </c>
      <c r="M603">
        <v>8.9599999999999999E-2</v>
      </c>
      <c r="N603">
        <v>2</v>
      </c>
      <c r="O603">
        <v>58</v>
      </c>
      <c r="P603">
        <v>60</v>
      </c>
      <c r="Q603" t="s">
        <v>30</v>
      </c>
      <c r="R603" t="s">
        <v>125</v>
      </c>
      <c r="S603" s="33" t="str">
        <f t="shared" si="27"/>
        <v>Rush Hour</v>
      </c>
      <c r="T603" s="33" t="str">
        <f t="shared" si="28"/>
        <v>Medium</v>
      </c>
      <c r="U603" s="33" t="str">
        <f t="shared" si="29"/>
        <v>Morning</v>
      </c>
      <c r="V603" s="33"/>
      <c r="W603" s="33"/>
    </row>
    <row r="604" spans="1:23" ht="17.25" thickBot="1">
      <c r="A604" s="6">
        <v>603</v>
      </c>
      <c r="B604" s="7">
        <v>40571</v>
      </c>
      <c r="C604" s="6">
        <v>1</v>
      </c>
      <c r="D604" s="6">
        <v>0</v>
      </c>
      <c r="E604" s="6">
        <v>1</v>
      </c>
      <c r="F604" s="6">
        <v>8</v>
      </c>
      <c r="G604" s="9" t="b">
        <v>0</v>
      </c>
      <c r="H604" s="6">
        <v>5</v>
      </c>
      <c r="I604" s="6">
        <v>2</v>
      </c>
      <c r="J604" s="6">
        <v>0.16</v>
      </c>
      <c r="K604">
        <v>0.19700000000000001</v>
      </c>
      <c r="L604">
        <v>0.86</v>
      </c>
      <c r="M604">
        <v>8.9599999999999999E-2</v>
      </c>
      <c r="N604">
        <v>2</v>
      </c>
      <c r="O604">
        <v>155</v>
      </c>
      <c r="P604">
        <v>157</v>
      </c>
      <c r="Q604" t="s">
        <v>30</v>
      </c>
      <c r="R604" t="s">
        <v>125</v>
      </c>
      <c r="S604" s="33" t="str">
        <f t="shared" si="27"/>
        <v>Rush Hour</v>
      </c>
      <c r="T604" s="33" t="str">
        <f t="shared" si="28"/>
        <v>High</v>
      </c>
      <c r="U604" s="33" t="str">
        <f t="shared" si="29"/>
        <v>Morning</v>
      </c>
      <c r="V604" s="33"/>
      <c r="W604" s="33"/>
    </row>
    <row r="605" spans="1:23" ht="17.25" thickBot="1">
      <c r="A605" s="6">
        <v>604</v>
      </c>
      <c r="B605" s="7">
        <v>40571</v>
      </c>
      <c r="C605" s="6">
        <v>1</v>
      </c>
      <c r="D605" s="6">
        <v>0</v>
      </c>
      <c r="E605" s="6">
        <v>1</v>
      </c>
      <c r="F605" s="6">
        <v>9</v>
      </c>
      <c r="G605" s="9" t="b">
        <v>0</v>
      </c>
      <c r="H605" s="6">
        <v>5</v>
      </c>
      <c r="I605" s="6">
        <v>3</v>
      </c>
      <c r="J605" s="6">
        <v>0.18</v>
      </c>
      <c r="K605">
        <v>0.21210000000000001</v>
      </c>
      <c r="L605">
        <v>0.86</v>
      </c>
      <c r="M605">
        <v>8.9599999999999999E-2</v>
      </c>
      <c r="N605">
        <v>6</v>
      </c>
      <c r="O605">
        <v>95</v>
      </c>
      <c r="P605">
        <v>101</v>
      </c>
      <c r="Q605" t="s">
        <v>30</v>
      </c>
      <c r="R605" t="s">
        <v>24</v>
      </c>
      <c r="S605" s="33" t="str">
        <f t="shared" si="27"/>
        <v>Rush Hour</v>
      </c>
      <c r="T605" s="33" t="str">
        <f t="shared" si="28"/>
        <v>Medium</v>
      </c>
      <c r="U605" s="33" t="str">
        <f t="shared" si="29"/>
        <v>Morning</v>
      </c>
      <c r="V605" s="33"/>
      <c r="W605" s="33"/>
    </row>
    <row r="606" spans="1:23" ht="17.25" thickBot="1">
      <c r="A606" s="6">
        <v>605</v>
      </c>
      <c r="B606" s="7">
        <v>40571</v>
      </c>
      <c r="C606" s="6">
        <v>1</v>
      </c>
      <c r="D606" s="6">
        <v>0</v>
      </c>
      <c r="E606" s="6">
        <v>1</v>
      </c>
      <c r="F606" s="6">
        <v>10</v>
      </c>
      <c r="G606" s="9" t="b">
        <v>0</v>
      </c>
      <c r="H606" s="6">
        <v>5</v>
      </c>
      <c r="I606" s="6">
        <v>3</v>
      </c>
      <c r="J606" s="6">
        <v>0.18</v>
      </c>
      <c r="K606">
        <v>0.21210000000000001</v>
      </c>
      <c r="L606">
        <v>0.86</v>
      </c>
      <c r="M606">
        <v>0.1045</v>
      </c>
      <c r="N606">
        <v>0</v>
      </c>
      <c r="O606">
        <v>49</v>
      </c>
      <c r="P606">
        <v>49</v>
      </c>
      <c r="Q606" t="s">
        <v>30</v>
      </c>
      <c r="R606" t="s">
        <v>24</v>
      </c>
      <c r="S606" s="33" t="str">
        <f t="shared" si="27"/>
        <v>Normal</v>
      </c>
      <c r="T606" s="33" t="str">
        <f t="shared" si="28"/>
        <v>Low</v>
      </c>
      <c r="U606" s="33" t="str">
        <f t="shared" si="29"/>
        <v>Morning</v>
      </c>
      <c r="V606" s="33"/>
      <c r="W606" s="33"/>
    </row>
    <row r="607" spans="1:23" ht="17.25" thickBot="1">
      <c r="A607" s="6">
        <v>606</v>
      </c>
      <c r="B607" s="7">
        <v>40571</v>
      </c>
      <c r="C607" s="6">
        <v>1</v>
      </c>
      <c r="D607" s="6">
        <v>0</v>
      </c>
      <c r="E607" s="6">
        <v>1</v>
      </c>
      <c r="F607" s="6">
        <v>11</v>
      </c>
      <c r="G607" s="9" t="b">
        <v>0</v>
      </c>
      <c r="H607" s="6">
        <v>5</v>
      </c>
      <c r="I607" s="6">
        <v>3</v>
      </c>
      <c r="J607" s="6">
        <v>0.18</v>
      </c>
      <c r="K607">
        <v>0.21210000000000001</v>
      </c>
      <c r="L607">
        <v>0.93</v>
      </c>
      <c r="M607">
        <v>0.1045</v>
      </c>
      <c r="N607">
        <v>0</v>
      </c>
      <c r="O607">
        <v>30</v>
      </c>
      <c r="P607">
        <v>30</v>
      </c>
      <c r="Q607" t="s">
        <v>30</v>
      </c>
      <c r="R607" t="s">
        <v>24</v>
      </c>
      <c r="S607" s="33" t="str">
        <f t="shared" si="27"/>
        <v>Normal</v>
      </c>
      <c r="T607" s="33" t="str">
        <f t="shared" si="28"/>
        <v>Low</v>
      </c>
      <c r="U607" s="33" t="str">
        <f t="shared" si="29"/>
        <v>Morning</v>
      </c>
      <c r="V607" s="33"/>
      <c r="W607" s="33"/>
    </row>
    <row r="608" spans="1:23" ht="17.25" thickBot="1">
      <c r="A608" s="6">
        <v>607</v>
      </c>
      <c r="B608" s="7">
        <v>40571</v>
      </c>
      <c r="C608" s="6">
        <v>1</v>
      </c>
      <c r="D608" s="6">
        <v>0</v>
      </c>
      <c r="E608" s="6">
        <v>1</v>
      </c>
      <c r="F608" s="6">
        <v>12</v>
      </c>
      <c r="G608" s="9" t="b">
        <v>0</v>
      </c>
      <c r="H608" s="6">
        <v>5</v>
      </c>
      <c r="I608" s="6">
        <v>3</v>
      </c>
      <c r="J608" s="6">
        <v>0.18</v>
      </c>
      <c r="K608">
        <v>0.21210000000000001</v>
      </c>
      <c r="L608">
        <v>0.93</v>
      </c>
      <c r="M608">
        <v>0.1045</v>
      </c>
      <c r="N608">
        <v>1</v>
      </c>
      <c r="O608">
        <v>28</v>
      </c>
      <c r="P608">
        <v>29</v>
      </c>
      <c r="Q608" t="s">
        <v>30</v>
      </c>
      <c r="R608" t="s">
        <v>24</v>
      </c>
      <c r="S608" s="33" t="str">
        <f t="shared" si="27"/>
        <v>Normal</v>
      </c>
      <c r="T608" s="33" t="str">
        <f t="shared" si="28"/>
        <v>Low</v>
      </c>
      <c r="U608" s="33" t="str">
        <f t="shared" si="29"/>
        <v>Afternoon</v>
      </c>
      <c r="V608" s="33"/>
      <c r="W608" s="33"/>
    </row>
    <row r="609" spans="1:23" ht="17.25" thickBot="1">
      <c r="A609" s="6">
        <v>608</v>
      </c>
      <c r="B609" s="7">
        <v>40571</v>
      </c>
      <c r="C609" s="6">
        <v>1</v>
      </c>
      <c r="D609" s="6">
        <v>0</v>
      </c>
      <c r="E609" s="6">
        <v>1</v>
      </c>
      <c r="F609" s="6">
        <v>13</v>
      </c>
      <c r="G609" s="9" t="b">
        <v>0</v>
      </c>
      <c r="H609" s="6">
        <v>5</v>
      </c>
      <c r="I609" s="6">
        <v>3</v>
      </c>
      <c r="J609" s="6">
        <v>0.18</v>
      </c>
      <c r="K609">
        <v>0.21210000000000001</v>
      </c>
      <c r="L609">
        <v>0.93</v>
      </c>
      <c r="M609">
        <v>0.1045</v>
      </c>
      <c r="N609">
        <v>0</v>
      </c>
      <c r="O609">
        <v>31</v>
      </c>
      <c r="P609">
        <v>31</v>
      </c>
      <c r="Q609" t="s">
        <v>30</v>
      </c>
      <c r="R609" t="s">
        <v>24</v>
      </c>
      <c r="S609" s="33" t="str">
        <f t="shared" si="27"/>
        <v>Normal</v>
      </c>
      <c r="T609" s="33" t="str">
        <f t="shared" si="28"/>
        <v>Low</v>
      </c>
      <c r="U609" s="33" t="str">
        <f t="shared" si="29"/>
        <v>Afternoon</v>
      </c>
      <c r="V609" s="33"/>
      <c r="W609" s="33"/>
    </row>
    <row r="610" spans="1:23" ht="17.25" thickBot="1">
      <c r="A610" s="6">
        <v>609</v>
      </c>
      <c r="B610" s="7">
        <v>40571</v>
      </c>
      <c r="C610" s="6">
        <v>1</v>
      </c>
      <c r="D610" s="6">
        <v>0</v>
      </c>
      <c r="E610" s="6">
        <v>1</v>
      </c>
      <c r="F610" s="6">
        <v>14</v>
      </c>
      <c r="G610" s="9" t="b">
        <v>0</v>
      </c>
      <c r="H610" s="6">
        <v>5</v>
      </c>
      <c r="I610" s="6">
        <v>3</v>
      </c>
      <c r="J610" s="6">
        <v>0.22</v>
      </c>
      <c r="K610">
        <v>0.2727</v>
      </c>
      <c r="L610">
        <v>0.8</v>
      </c>
      <c r="M610">
        <v>0</v>
      </c>
      <c r="N610">
        <v>2</v>
      </c>
      <c r="O610">
        <v>36</v>
      </c>
      <c r="P610">
        <v>38</v>
      </c>
      <c r="Q610" t="s">
        <v>30</v>
      </c>
      <c r="R610" t="s">
        <v>24</v>
      </c>
      <c r="S610" s="33" t="str">
        <f t="shared" si="27"/>
        <v>Normal</v>
      </c>
      <c r="T610" s="33" t="str">
        <f t="shared" si="28"/>
        <v>Low</v>
      </c>
      <c r="U610" s="33" t="str">
        <f t="shared" si="29"/>
        <v>Afternoon</v>
      </c>
      <c r="V610" s="33"/>
      <c r="W610" s="33"/>
    </row>
    <row r="611" spans="1:23" ht="17.25" thickBot="1">
      <c r="A611" s="6">
        <v>610</v>
      </c>
      <c r="B611" s="7">
        <v>40571</v>
      </c>
      <c r="C611" s="6">
        <v>1</v>
      </c>
      <c r="D611" s="6">
        <v>0</v>
      </c>
      <c r="E611" s="6">
        <v>1</v>
      </c>
      <c r="F611" s="6">
        <v>15</v>
      </c>
      <c r="G611" s="9" t="b">
        <v>0</v>
      </c>
      <c r="H611" s="6">
        <v>5</v>
      </c>
      <c r="I611" s="6">
        <v>2</v>
      </c>
      <c r="J611" s="6">
        <v>0.2</v>
      </c>
      <c r="K611">
        <v>0.2576</v>
      </c>
      <c r="L611">
        <v>0.86</v>
      </c>
      <c r="M611">
        <v>0</v>
      </c>
      <c r="N611">
        <v>1</v>
      </c>
      <c r="O611">
        <v>40</v>
      </c>
      <c r="P611">
        <v>41</v>
      </c>
      <c r="Q611" t="s">
        <v>30</v>
      </c>
      <c r="R611" t="s">
        <v>125</v>
      </c>
      <c r="S611" s="33" t="str">
        <f t="shared" si="27"/>
        <v>Normal</v>
      </c>
      <c r="T611" s="33" t="str">
        <f t="shared" si="28"/>
        <v>Low</v>
      </c>
      <c r="U611" s="33" t="str">
        <f t="shared" si="29"/>
        <v>Afternoon</v>
      </c>
      <c r="V611" s="33"/>
      <c r="W611" s="33"/>
    </row>
  </sheetData>
  <autoFilter ref="F1:U1" xr:uid="{3B877B57-4FF3-4702-AA4F-D47BCEA268B8}"/>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310EF-36A3-4568-9419-8A061400CAB5}">
  <sheetPr codeName="Sheet23"/>
  <dimension ref="A1:AA391"/>
  <sheetViews>
    <sheetView workbookViewId="0">
      <selection activeCell="V31" sqref="V31:X33"/>
    </sheetView>
  </sheetViews>
  <sheetFormatPr defaultRowHeight="16.5"/>
  <cols>
    <col min="1" max="1" width="6.5" customWidth="1"/>
    <col min="2" max="2" width="10" style="23" customWidth="1"/>
    <col min="17" max="18" width="15.25" customWidth="1"/>
    <col min="19" max="19" width="20" customWidth="1"/>
    <col min="20" max="20" width="19.625" customWidth="1"/>
    <col min="22" max="22" width="13.5" customWidth="1"/>
    <col min="23" max="23" width="15.625" customWidth="1"/>
    <col min="26" max="26" width="12" customWidth="1"/>
    <col min="27" max="27" width="10.5" customWidth="1"/>
  </cols>
  <sheetData>
    <row r="1" spans="1:27" ht="17.25" thickBot="1">
      <c r="A1" s="1" t="s">
        <v>0</v>
      </c>
      <c r="B1" s="2" t="s">
        <v>1</v>
      </c>
      <c r="C1" s="1" t="s">
        <v>2</v>
      </c>
      <c r="D1" s="1" t="s">
        <v>3</v>
      </c>
      <c r="E1" s="1" t="s">
        <v>4</v>
      </c>
      <c r="F1" s="1" t="s">
        <v>5</v>
      </c>
      <c r="G1" s="1" t="s">
        <v>8</v>
      </c>
      <c r="H1" s="1" t="s">
        <v>9</v>
      </c>
      <c r="I1" s="1" t="s">
        <v>10</v>
      </c>
      <c r="J1" s="1" t="s">
        <v>12</v>
      </c>
      <c r="K1" s="1" t="s">
        <v>43</v>
      </c>
      <c r="L1" s="1" t="s">
        <v>44</v>
      </c>
      <c r="M1" s="1" t="s">
        <v>45</v>
      </c>
      <c r="N1" s="1" t="s">
        <v>46</v>
      </c>
      <c r="O1" s="1" t="s">
        <v>47</v>
      </c>
      <c r="P1" s="1" t="s">
        <v>48</v>
      </c>
      <c r="Q1" s="1" t="s">
        <v>77</v>
      </c>
      <c r="R1" s="1" t="s">
        <v>7</v>
      </c>
      <c r="S1" s="39" t="s">
        <v>78</v>
      </c>
      <c r="T1" s="40" t="s">
        <v>79</v>
      </c>
      <c r="Z1" t="s">
        <v>117</v>
      </c>
    </row>
    <row r="2" spans="1:27" ht="17.25" thickBot="1">
      <c r="A2" s="6">
        <v>620</v>
      </c>
      <c r="B2" s="7">
        <v>40572</v>
      </c>
      <c r="C2" s="6">
        <v>1</v>
      </c>
      <c r="D2" s="6">
        <v>0</v>
      </c>
      <c r="E2" s="6">
        <v>1</v>
      </c>
      <c r="F2" s="6">
        <v>1</v>
      </c>
      <c r="G2" s="9" t="b">
        <v>0</v>
      </c>
      <c r="H2" s="6">
        <v>6</v>
      </c>
      <c r="I2" s="6">
        <v>1</v>
      </c>
      <c r="J2" s="6">
        <v>0.22</v>
      </c>
      <c r="K2" s="6">
        <v>0.2273</v>
      </c>
      <c r="L2" s="6">
        <v>0.64</v>
      </c>
      <c r="M2" s="6">
        <v>0.19400000000000001</v>
      </c>
      <c r="N2" s="6">
        <v>0</v>
      </c>
      <c r="O2" s="6">
        <v>20</v>
      </c>
      <c r="P2" s="6">
        <v>20</v>
      </c>
      <c r="Q2" s="8" t="str">
        <f>IF(P2&lt;6,"Night",IF(P2&lt;12,"Morning",IF(P2&lt;18,"Afternoon","Evening")))</f>
        <v>Evening</v>
      </c>
      <c r="R2" s="8" t="str">
        <f>IF(OR(AND(F2&gt;=7,F2&lt;=9),AND(F2&gt;=17,F2&lt;=19)),"Rush Hour","Normal")</f>
        <v>Normal</v>
      </c>
      <c r="S2" s="33" t="str">
        <f>IF(P2&gt;150,"High",IF(P2&gt;50,"Medium","Low"))</f>
        <v>Low</v>
      </c>
      <c r="T2" t="s">
        <v>14</v>
      </c>
      <c r="V2" s="36" t="s">
        <v>80</v>
      </c>
      <c r="W2" s="36"/>
      <c r="Z2" s="23">
        <v>40571</v>
      </c>
      <c r="AA2" t="s">
        <v>118</v>
      </c>
    </row>
    <row r="3" spans="1:27" ht="17.25" thickBot="1">
      <c r="A3" s="6">
        <v>621</v>
      </c>
      <c r="B3" s="7">
        <v>40572</v>
      </c>
      <c r="C3" s="6">
        <v>1</v>
      </c>
      <c r="D3" s="6">
        <v>0</v>
      </c>
      <c r="E3" s="6">
        <v>1</v>
      </c>
      <c r="F3" s="6">
        <v>2</v>
      </c>
      <c r="G3" s="9" t="b">
        <v>0</v>
      </c>
      <c r="H3" s="6">
        <v>6</v>
      </c>
      <c r="I3" s="6">
        <v>1</v>
      </c>
      <c r="J3" s="6">
        <v>0.22</v>
      </c>
      <c r="K3" s="6">
        <v>0.2273</v>
      </c>
      <c r="L3" s="6">
        <v>0.64</v>
      </c>
      <c r="M3" s="6">
        <v>0.16420000000000001</v>
      </c>
      <c r="N3" s="6">
        <v>0</v>
      </c>
      <c r="O3" s="6">
        <v>15</v>
      </c>
      <c r="P3" s="6">
        <v>15</v>
      </c>
      <c r="Q3" s="8" t="str">
        <f t="shared" ref="Q3:Q66" si="0">IF(P3&lt;6,"Night",IF(P3&lt;12,"Morning",IF(P3&lt;18,"Afternoon","Evening")))</f>
        <v>Afternoon</v>
      </c>
      <c r="R3" s="8" t="str">
        <f t="shared" ref="R3:R66" si="1">IF(OR(AND(F3&gt;=7,F3&lt;=9),AND(F3&gt;=17,F3&lt;=19)),"Rush Hour","Normal")</f>
        <v>Normal</v>
      </c>
      <c r="S3" s="33" t="str">
        <f t="shared" ref="S3:S66" si="2">IF(P3&gt;150,"High",IF(P3&gt;50,"Medium","Low"))</f>
        <v>Low</v>
      </c>
      <c r="T3" t="s">
        <v>14</v>
      </c>
      <c r="V3" s="41" t="s">
        <v>81</v>
      </c>
      <c r="W3" s="42"/>
      <c r="X3" s="43">
        <f>SUM(Dataset3!P:P)</f>
        <v>24406</v>
      </c>
      <c r="Z3" s="23"/>
      <c r="AA3" t="s">
        <v>119</v>
      </c>
    </row>
    <row r="4" spans="1:27" ht="17.25" thickBot="1">
      <c r="A4" s="6">
        <v>622</v>
      </c>
      <c r="B4" s="7">
        <v>40572</v>
      </c>
      <c r="C4" s="6">
        <v>1</v>
      </c>
      <c r="D4" s="6">
        <v>0</v>
      </c>
      <c r="E4" s="6">
        <v>1</v>
      </c>
      <c r="F4" s="6">
        <v>3</v>
      </c>
      <c r="G4" s="9" t="b">
        <v>0</v>
      </c>
      <c r="H4" s="6">
        <v>6</v>
      </c>
      <c r="I4" s="6">
        <v>1</v>
      </c>
      <c r="J4" s="6">
        <v>0.2</v>
      </c>
      <c r="K4" s="6">
        <v>0.21210000000000001</v>
      </c>
      <c r="L4" s="6">
        <v>0.64</v>
      </c>
      <c r="M4" s="6">
        <v>0.1343</v>
      </c>
      <c r="N4" s="6">
        <v>3</v>
      </c>
      <c r="O4" s="6">
        <v>5</v>
      </c>
      <c r="P4" s="6">
        <v>8</v>
      </c>
      <c r="Q4" s="8" t="str">
        <f t="shared" si="0"/>
        <v>Morning</v>
      </c>
      <c r="R4" s="8" t="str">
        <f t="shared" si="1"/>
        <v>Normal</v>
      </c>
      <c r="S4" s="33" t="str">
        <f t="shared" si="2"/>
        <v>Low</v>
      </c>
      <c r="T4" t="s">
        <v>14</v>
      </c>
      <c r="V4" s="44" t="s">
        <v>62</v>
      </c>
      <c r="W4" s="45"/>
      <c r="X4" s="46">
        <f>AVERAGE(Dataset3!P:P)</f>
        <v>62.579487179487181</v>
      </c>
      <c r="Z4" s="23"/>
      <c r="AA4" t="s">
        <v>120</v>
      </c>
    </row>
    <row r="5" spans="1:27" ht="17.25" thickBot="1">
      <c r="A5" s="6">
        <v>623</v>
      </c>
      <c r="B5" s="7">
        <v>40572</v>
      </c>
      <c r="C5" s="6">
        <v>1</v>
      </c>
      <c r="D5" s="6">
        <v>0</v>
      </c>
      <c r="E5" s="6">
        <v>1</v>
      </c>
      <c r="F5" s="6">
        <v>4</v>
      </c>
      <c r="G5" s="9" t="b">
        <v>0</v>
      </c>
      <c r="H5" s="6">
        <v>6</v>
      </c>
      <c r="I5" s="6">
        <v>1</v>
      </c>
      <c r="J5" s="6">
        <v>0.16</v>
      </c>
      <c r="K5" s="6">
        <v>0.18179999999999999</v>
      </c>
      <c r="L5" s="6">
        <v>0.69</v>
      </c>
      <c r="M5" s="6">
        <v>0.1045</v>
      </c>
      <c r="N5" s="6">
        <v>1</v>
      </c>
      <c r="O5" s="6">
        <v>2</v>
      </c>
      <c r="P5" s="6">
        <v>3</v>
      </c>
      <c r="Q5" s="8" t="str">
        <f t="shared" si="0"/>
        <v>Night</v>
      </c>
      <c r="R5" s="8" t="str">
        <f t="shared" si="1"/>
        <v>Normal</v>
      </c>
      <c r="S5" s="33" t="str">
        <f t="shared" si="2"/>
        <v>Low</v>
      </c>
      <c r="T5" t="s">
        <v>14</v>
      </c>
      <c r="V5" s="44" t="s">
        <v>82</v>
      </c>
      <c r="W5" s="45"/>
      <c r="X5" s="46">
        <f>MAX(Dataset3!P:P)</f>
        <v>243</v>
      </c>
      <c r="Z5" s="23"/>
    </row>
    <row r="6" spans="1:27" ht="17.25" thickBot="1">
      <c r="A6" s="6">
        <v>624</v>
      </c>
      <c r="B6" s="7">
        <v>40572</v>
      </c>
      <c r="C6" s="6">
        <v>1</v>
      </c>
      <c r="D6" s="6">
        <v>0</v>
      </c>
      <c r="E6" s="6">
        <v>1</v>
      </c>
      <c r="F6" s="6">
        <v>6</v>
      </c>
      <c r="G6" s="9" t="b">
        <v>0</v>
      </c>
      <c r="H6" s="6">
        <v>6</v>
      </c>
      <c r="I6" s="6">
        <v>1</v>
      </c>
      <c r="J6" s="6">
        <v>0.16</v>
      </c>
      <c r="K6" s="6">
        <v>0.18179999999999999</v>
      </c>
      <c r="L6" s="6">
        <v>0.64</v>
      </c>
      <c r="M6" s="6">
        <v>0.1343</v>
      </c>
      <c r="N6" s="6">
        <v>0</v>
      </c>
      <c r="O6" s="6">
        <v>2</v>
      </c>
      <c r="P6" s="6">
        <v>2</v>
      </c>
      <c r="Q6" s="8" t="str">
        <f t="shared" si="0"/>
        <v>Night</v>
      </c>
      <c r="R6" s="8" t="str">
        <f t="shared" si="1"/>
        <v>Normal</v>
      </c>
      <c r="S6" s="33" t="str">
        <f t="shared" si="2"/>
        <v>Low</v>
      </c>
      <c r="T6" t="s">
        <v>14</v>
      </c>
      <c r="V6" s="44" t="s">
        <v>83</v>
      </c>
      <c r="W6" s="45"/>
      <c r="X6" s="46">
        <f>MIN(Dataset3!P:P)</f>
        <v>1</v>
      </c>
      <c r="Z6" s="23"/>
    </row>
    <row r="7" spans="1:27" ht="17.25" thickBot="1">
      <c r="A7" s="6">
        <v>625</v>
      </c>
      <c r="B7" s="7">
        <v>40572</v>
      </c>
      <c r="C7" s="6">
        <v>1</v>
      </c>
      <c r="D7" s="6">
        <v>0</v>
      </c>
      <c r="E7" s="6">
        <v>1</v>
      </c>
      <c r="F7" s="6">
        <v>7</v>
      </c>
      <c r="G7" s="9" t="b">
        <v>0</v>
      </c>
      <c r="H7" s="6">
        <v>6</v>
      </c>
      <c r="I7" s="6">
        <v>1</v>
      </c>
      <c r="J7" s="6">
        <v>0.16</v>
      </c>
      <c r="K7" s="6">
        <v>0.18179999999999999</v>
      </c>
      <c r="L7" s="6">
        <v>0.59</v>
      </c>
      <c r="M7" s="6">
        <v>0.1045</v>
      </c>
      <c r="N7" s="6">
        <v>1</v>
      </c>
      <c r="O7" s="6">
        <v>4</v>
      </c>
      <c r="P7" s="6">
        <v>5</v>
      </c>
      <c r="Q7" s="8" t="str">
        <f t="shared" si="0"/>
        <v>Night</v>
      </c>
      <c r="R7" s="8" t="str">
        <f t="shared" si="1"/>
        <v>Rush Hour</v>
      </c>
      <c r="S7" s="33" t="str">
        <f t="shared" si="2"/>
        <v>Low</v>
      </c>
      <c r="T7" t="s">
        <v>14</v>
      </c>
      <c r="V7" s="44" t="s">
        <v>84</v>
      </c>
      <c r="W7" s="45"/>
      <c r="X7" s="46">
        <f>STDEV(Dataset3!P:P)</f>
        <v>53.274837573683939</v>
      </c>
      <c r="Z7" s="23"/>
    </row>
    <row r="8" spans="1:27" ht="17.25" thickBot="1">
      <c r="A8" s="6">
        <v>626</v>
      </c>
      <c r="B8" s="7">
        <v>40572</v>
      </c>
      <c r="C8" s="6">
        <v>1</v>
      </c>
      <c r="D8" s="6">
        <v>0</v>
      </c>
      <c r="E8" s="6">
        <v>1</v>
      </c>
      <c r="F8" s="6">
        <v>8</v>
      </c>
      <c r="G8" s="9" t="b">
        <v>0</v>
      </c>
      <c r="H8" s="6">
        <v>6</v>
      </c>
      <c r="I8" s="6">
        <v>1</v>
      </c>
      <c r="J8" s="6">
        <v>0.18</v>
      </c>
      <c r="K8" s="6">
        <v>0.19700000000000001</v>
      </c>
      <c r="L8" s="6">
        <v>0.55000000000000004</v>
      </c>
      <c r="M8" s="6">
        <v>0.16420000000000001</v>
      </c>
      <c r="N8" s="6">
        <v>3</v>
      </c>
      <c r="O8" s="6">
        <v>31</v>
      </c>
      <c r="P8" s="6">
        <v>34</v>
      </c>
      <c r="Q8" s="8" t="str">
        <f t="shared" si="0"/>
        <v>Evening</v>
      </c>
      <c r="R8" s="8" t="str">
        <f t="shared" si="1"/>
        <v>Rush Hour</v>
      </c>
      <c r="S8" s="33" t="str">
        <f t="shared" si="2"/>
        <v>Low</v>
      </c>
      <c r="T8" t="s">
        <v>14</v>
      </c>
      <c r="V8" s="47" t="s">
        <v>85</v>
      </c>
      <c r="W8" s="48"/>
      <c r="X8" s="49">
        <f>COUNT(Dataset3!P:P)</f>
        <v>390</v>
      </c>
      <c r="Z8" s="23"/>
    </row>
    <row r="9" spans="1:27" ht="17.25" thickBot="1">
      <c r="A9" s="6">
        <v>627</v>
      </c>
      <c r="B9" s="7">
        <v>40572</v>
      </c>
      <c r="C9" s="6">
        <v>1</v>
      </c>
      <c r="D9" s="6">
        <v>0</v>
      </c>
      <c r="E9" s="6">
        <v>1</v>
      </c>
      <c r="F9" s="6">
        <v>9</v>
      </c>
      <c r="G9" s="9" t="b">
        <v>0</v>
      </c>
      <c r="H9" s="6">
        <v>6</v>
      </c>
      <c r="I9" s="6">
        <v>1</v>
      </c>
      <c r="J9" s="6">
        <v>0.18</v>
      </c>
      <c r="K9" s="6">
        <v>0.21210000000000001</v>
      </c>
      <c r="L9" s="6">
        <v>0.59</v>
      </c>
      <c r="M9" s="6">
        <v>8.9599999999999999E-2</v>
      </c>
      <c r="N9" s="6">
        <v>0</v>
      </c>
      <c r="O9" s="6">
        <v>34</v>
      </c>
      <c r="P9" s="6">
        <v>34</v>
      </c>
      <c r="Q9" s="8" t="str">
        <f t="shared" si="0"/>
        <v>Evening</v>
      </c>
      <c r="R9" s="8" t="str">
        <f t="shared" si="1"/>
        <v>Rush Hour</v>
      </c>
      <c r="S9" s="33" t="str">
        <f t="shared" si="2"/>
        <v>Low</v>
      </c>
      <c r="T9" t="s">
        <v>14</v>
      </c>
      <c r="Z9" s="23"/>
    </row>
    <row r="10" spans="1:27" ht="17.25" thickBot="1">
      <c r="A10" s="6">
        <v>628</v>
      </c>
      <c r="B10" s="7">
        <v>40572</v>
      </c>
      <c r="C10" s="6">
        <v>1</v>
      </c>
      <c r="D10" s="6">
        <v>0</v>
      </c>
      <c r="E10" s="6">
        <v>1</v>
      </c>
      <c r="F10" s="6">
        <v>10</v>
      </c>
      <c r="G10" s="9" t="b">
        <v>0</v>
      </c>
      <c r="H10" s="6">
        <v>6</v>
      </c>
      <c r="I10" s="6">
        <v>2</v>
      </c>
      <c r="J10" s="6">
        <v>0.18</v>
      </c>
      <c r="K10" s="6">
        <v>0.21210000000000001</v>
      </c>
      <c r="L10" s="6">
        <v>0.64</v>
      </c>
      <c r="M10" s="6">
        <v>0.1045</v>
      </c>
      <c r="N10" s="6">
        <v>4</v>
      </c>
      <c r="O10" s="6">
        <v>51</v>
      </c>
      <c r="P10" s="6">
        <v>55</v>
      </c>
      <c r="Q10" s="8" t="str">
        <f t="shared" si="0"/>
        <v>Evening</v>
      </c>
      <c r="R10" s="8" t="str">
        <f t="shared" si="1"/>
        <v>Normal</v>
      </c>
      <c r="S10" s="33" t="str">
        <f t="shared" si="2"/>
        <v>Medium</v>
      </c>
      <c r="T10" t="s">
        <v>21</v>
      </c>
      <c r="V10" s="38" t="s">
        <v>86</v>
      </c>
      <c r="Z10" s="23"/>
    </row>
    <row r="11" spans="1:27" ht="17.25" thickBot="1">
      <c r="A11" s="6">
        <v>629</v>
      </c>
      <c r="B11" s="7">
        <v>40572</v>
      </c>
      <c r="C11" s="6">
        <v>1</v>
      </c>
      <c r="D11" s="6">
        <v>0</v>
      </c>
      <c r="E11" s="6">
        <v>1</v>
      </c>
      <c r="F11" s="6">
        <v>11</v>
      </c>
      <c r="G11" s="9" t="b">
        <v>0</v>
      </c>
      <c r="H11" s="6">
        <v>6</v>
      </c>
      <c r="I11" s="6">
        <v>2</v>
      </c>
      <c r="J11" s="6">
        <v>0.18</v>
      </c>
      <c r="K11" s="6">
        <v>0.19700000000000001</v>
      </c>
      <c r="L11" s="6">
        <v>0.64</v>
      </c>
      <c r="M11" s="6">
        <v>0.1343</v>
      </c>
      <c r="N11" s="6">
        <v>4</v>
      </c>
      <c r="O11" s="6">
        <v>60</v>
      </c>
      <c r="P11" s="6">
        <v>64</v>
      </c>
      <c r="Q11" s="8" t="str">
        <f t="shared" si="0"/>
        <v>Evening</v>
      </c>
      <c r="R11" s="8" t="str">
        <f t="shared" si="1"/>
        <v>Normal</v>
      </c>
      <c r="S11" s="33" t="str">
        <f t="shared" si="2"/>
        <v>Medium</v>
      </c>
      <c r="T11" t="s">
        <v>21</v>
      </c>
      <c r="V11" s="50" t="s">
        <v>87</v>
      </c>
      <c r="W11" s="51"/>
      <c r="X11" s="52">
        <f>SUM(Dataset3!N:N)</f>
        <v>2175</v>
      </c>
      <c r="Z11" s="23"/>
    </row>
    <row r="12" spans="1:27" ht="17.25" thickBot="1">
      <c r="A12" s="6">
        <v>630</v>
      </c>
      <c r="B12" s="7">
        <v>40572</v>
      </c>
      <c r="C12" s="6">
        <v>1</v>
      </c>
      <c r="D12" s="6">
        <v>0</v>
      </c>
      <c r="E12" s="6">
        <v>1</v>
      </c>
      <c r="F12" s="6">
        <v>12</v>
      </c>
      <c r="G12" s="9" t="b">
        <v>0</v>
      </c>
      <c r="H12" s="6">
        <v>6</v>
      </c>
      <c r="I12" s="6">
        <v>2</v>
      </c>
      <c r="J12" s="6">
        <v>0.2</v>
      </c>
      <c r="K12" s="6">
        <v>0.19700000000000001</v>
      </c>
      <c r="L12" s="6">
        <v>0.59</v>
      </c>
      <c r="M12" s="6">
        <v>0.19400000000000001</v>
      </c>
      <c r="N12" s="6">
        <v>12</v>
      </c>
      <c r="O12" s="6">
        <v>66</v>
      </c>
      <c r="P12" s="6">
        <v>78</v>
      </c>
      <c r="Q12" s="8" t="str">
        <f t="shared" si="0"/>
        <v>Evening</v>
      </c>
      <c r="R12" s="8" t="str">
        <f t="shared" si="1"/>
        <v>Normal</v>
      </c>
      <c r="S12" s="33" t="str">
        <f t="shared" si="2"/>
        <v>Medium</v>
      </c>
      <c r="T12" t="s">
        <v>21</v>
      </c>
      <c r="V12" s="53" t="s">
        <v>88</v>
      </c>
      <c r="W12" s="54"/>
      <c r="X12" s="55">
        <f>SUM(Dataset3!O:O)</f>
        <v>22231</v>
      </c>
      <c r="Z12" s="23"/>
    </row>
    <row r="13" spans="1:27" ht="17.25" thickBot="1">
      <c r="A13" s="6">
        <v>631</v>
      </c>
      <c r="B13" s="7">
        <v>40572</v>
      </c>
      <c r="C13" s="6">
        <v>1</v>
      </c>
      <c r="D13" s="6">
        <v>0</v>
      </c>
      <c r="E13" s="6">
        <v>1</v>
      </c>
      <c r="F13" s="6">
        <v>13</v>
      </c>
      <c r="G13" s="9" t="b">
        <v>0</v>
      </c>
      <c r="H13" s="6">
        <v>6</v>
      </c>
      <c r="I13" s="6">
        <v>2</v>
      </c>
      <c r="J13" s="6">
        <v>0.22</v>
      </c>
      <c r="K13" s="6">
        <v>0.2273</v>
      </c>
      <c r="L13" s="6">
        <v>0.55000000000000004</v>
      </c>
      <c r="M13" s="6">
        <v>0.16420000000000001</v>
      </c>
      <c r="N13" s="6">
        <v>9</v>
      </c>
      <c r="O13" s="6">
        <v>56</v>
      </c>
      <c r="P13" s="6">
        <v>65</v>
      </c>
      <c r="Q13" s="8" t="str">
        <f t="shared" si="0"/>
        <v>Evening</v>
      </c>
      <c r="R13" s="8" t="str">
        <f t="shared" si="1"/>
        <v>Normal</v>
      </c>
      <c r="S13" s="33" t="str">
        <f t="shared" si="2"/>
        <v>Medium</v>
      </c>
      <c r="T13" t="s">
        <v>21</v>
      </c>
      <c r="V13" s="53" t="s">
        <v>89</v>
      </c>
      <c r="W13" s="54"/>
      <c r="X13" s="55">
        <f>SUM(Dataset3!N:N)/SUM(Dataset3!P:P)</f>
        <v>8.9117430140129475E-2</v>
      </c>
      <c r="Z13" s="23"/>
    </row>
    <row r="14" spans="1:27" ht="17.25" thickBot="1">
      <c r="A14" s="6">
        <v>632</v>
      </c>
      <c r="B14" s="7">
        <v>40572</v>
      </c>
      <c r="C14" s="6">
        <v>1</v>
      </c>
      <c r="D14" s="6">
        <v>0</v>
      </c>
      <c r="E14" s="6">
        <v>1</v>
      </c>
      <c r="F14" s="6">
        <v>14</v>
      </c>
      <c r="G14" s="9" t="b">
        <v>0</v>
      </c>
      <c r="H14" s="6">
        <v>6</v>
      </c>
      <c r="I14" s="6">
        <v>2</v>
      </c>
      <c r="J14" s="6">
        <v>0.22</v>
      </c>
      <c r="K14" s="6">
        <v>0.2273</v>
      </c>
      <c r="L14" s="6">
        <v>0.6</v>
      </c>
      <c r="M14" s="6">
        <v>0.1343</v>
      </c>
      <c r="N14" s="6">
        <v>10</v>
      </c>
      <c r="O14" s="6">
        <v>89</v>
      </c>
      <c r="P14" s="6">
        <v>99</v>
      </c>
      <c r="Q14" s="8" t="str">
        <f t="shared" si="0"/>
        <v>Evening</v>
      </c>
      <c r="R14" s="8" t="str">
        <f t="shared" si="1"/>
        <v>Normal</v>
      </c>
      <c r="S14" s="33" t="str">
        <f t="shared" si="2"/>
        <v>Medium</v>
      </c>
      <c r="T14" t="s">
        <v>21</v>
      </c>
      <c r="V14" s="56" t="s">
        <v>90</v>
      </c>
      <c r="W14" s="57"/>
      <c r="X14" s="58">
        <f>SUM(Dataset3!O:O)/SUM(Dataset3!P:P)</f>
        <v>0.91088256985987048</v>
      </c>
      <c r="Z14" s="23"/>
    </row>
    <row r="15" spans="1:27" ht="17.25" thickBot="1">
      <c r="A15" s="6">
        <v>633</v>
      </c>
      <c r="B15" s="7">
        <v>40572</v>
      </c>
      <c r="C15" s="6">
        <v>1</v>
      </c>
      <c r="D15" s="6">
        <v>0</v>
      </c>
      <c r="E15" s="6">
        <v>1</v>
      </c>
      <c r="F15" s="6">
        <v>15</v>
      </c>
      <c r="G15" s="9" t="b">
        <v>0</v>
      </c>
      <c r="H15" s="6">
        <v>6</v>
      </c>
      <c r="I15" s="6">
        <v>1</v>
      </c>
      <c r="J15" s="6">
        <v>0.22</v>
      </c>
      <c r="K15" s="6">
        <v>0.21210000000000001</v>
      </c>
      <c r="L15" s="6">
        <v>0.69</v>
      </c>
      <c r="M15" s="6">
        <v>0.25369999999999998</v>
      </c>
      <c r="N15" s="6">
        <v>22</v>
      </c>
      <c r="O15" s="6">
        <v>98</v>
      </c>
      <c r="P15" s="6">
        <v>120</v>
      </c>
      <c r="Q15" s="8" t="str">
        <f t="shared" si="0"/>
        <v>Evening</v>
      </c>
      <c r="R15" s="8" t="str">
        <f t="shared" si="1"/>
        <v>Normal</v>
      </c>
      <c r="S15" s="33" t="str">
        <f t="shared" si="2"/>
        <v>Medium</v>
      </c>
      <c r="T15" t="s">
        <v>14</v>
      </c>
      <c r="Z15" s="23"/>
    </row>
    <row r="16" spans="1:27" ht="17.25" thickBot="1">
      <c r="A16" s="6">
        <v>634</v>
      </c>
      <c r="B16" s="7">
        <v>40572</v>
      </c>
      <c r="C16" s="6">
        <v>1</v>
      </c>
      <c r="D16" s="6">
        <v>0</v>
      </c>
      <c r="E16" s="6">
        <v>1</v>
      </c>
      <c r="F16" s="6">
        <v>16</v>
      </c>
      <c r="G16" s="9" t="b">
        <v>0</v>
      </c>
      <c r="H16" s="6">
        <v>6</v>
      </c>
      <c r="I16" s="6">
        <v>1</v>
      </c>
      <c r="J16" s="6">
        <v>0.24</v>
      </c>
      <c r="K16" s="6">
        <v>0.2424</v>
      </c>
      <c r="L16" s="6">
        <v>0.6</v>
      </c>
      <c r="M16" s="6">
        <v>0.16420000000000001</v>
      </c>
      <c r="N16" s="6">
        <v>19</v>
      </c>
      <c r="O16" s="6">
        <v>88</v>
      </c>
      <c r="P16" s="6">
        <v>107</v>
      </c>
      <c r="Q16" s="8" t="str">
        <f t="shared" si="0"/>
        <v>Evening</v>
      </c>
      <c r="R16" s="8" t="str">
        <f t="shared" si="1"/>
        <v>Normal</v>
      </c>
      <c r="S16" s="33" t="str">
        <f t="shared" si="2"/>
        <v>Medium</v>
      </c>
      <c r="T16" t="s">
        <v>14</v>
      </c>
      <c r="V16" s="38" t="s">
        <v>92</v>
      </c>
      <c r="Z16" s="23"/>
    </row>
    <row r="17" spans="1:26" ht="17.25" thickBot="1">
      <c r="A17" s="6">
        <v>635</v>
      </c>
      <c r="B17" s="7">
        <v>40572</v>
      </c>
      <c r="C17" s="6">
        <v>1</v>
      </c>
      <c r="D17" s="6">
        <v>0</v>
      </c>
      <c r="E17" s="6">
        <v>1</v>
      </c>
      <c r="F17" s="6">
        <v>17</v>
      </c>
      <c r="G17" s="9" t="b">
        <v>0</v>
      </c>
      <c r="H17" s="6">
        <v>6</v>
      </c>
      <c r="I17" s="6">
        <v>1</v>
      </c>
      <c r="J17" s="6">
        <v>0.24</v>
      </c>
      <c r="K17" s="6">
        <v>0.28789999999999999</v>
      </c>
      <c r="L17" s="6">
        <v>0.6</v>
      </c>
      <c r="M17" s="6">
        <v>0</v>
      </c>
      <c r="N17" s="6">
        <v>9</v>
      </c>
      <c r="O17" s="6">
        <v>82</v>
      </c>
      <c r="P17" s="6">
        <v>91</v>
      </c>
      <c r="Q17" s="8" t="str">
        <f t="shared" si="0"/>
        <v>Evening</v>
      </c>
      <c r="R17" s="8" t="str">
        <f t="shared" si="1"/>
        <v>Rush Hour</v>
      </c>
      <c r="S17" s="33" t="str">
        <f t="shared" si="2"/>
        <v>Medium</v>
      </c>
      <c r="T17" t="s">
        <v>14</v>
      </c>
      <c r="V17" s="59" t="s">
        <v>91</v>
      </c>
      <c r="W17" s="65"/>
      <c r="X17" s="60">
        <f>COUNTIF(Dataset3!I:I, 1)</f>
        <v>238</v>
      </c>
      <c r="Z17" s="23"/>
    </row>
    <row r="18" spans="1:26" ht="17.25" thickBot="1">
      <c r="A18" s="6">
        <v>636</v>
      </c>
      <c r="B18" s="7">
        <v>40572</v>
      </c>
      <c r="C18" s="6">
        <v>1</v>
      </c>
      <c r="D18" s="6">
        <v>0</v>
      </c>
      <c r="E18" s="6">
        <v>1</v>
      </c>
      <c r="F18" s="6">
        <v>18</v>
      </c>
      <c r="G18" s="9" t="b">
        <v>0</v>
      </c>
      <c r="H18" s="6">
        <v>6</v>
      </c>
      <c r="I18" s="6">
        <v>1</v>
      </c>
      <c r="J18" s="6">
        <v>0.22</v>
      </c>
      <c r="K18" s="6">
        <v>0.2273</v>
      </c>
      <c r="L18" s="6">
        <v>0.69</v>
      </c>
      <c r="M18" s="6">
        <v>0.1343</v>
      </c>
      <c r="N18" s="6">
        <v>9</v>
      </c>
      <c r="O18" s="6">
        <v>59</v>
      </c>
      <c r="P18" s="6">
        <v>68</v>
      </c>
      <c r="Q18" s="8" t="str">
        <f t="shared" si="0"/>
        <v>Evening</v>
      </c>
      <c r="R18" s="8" t="str">
        <f t="shared" si="1"/>
        <v>Rush Hour</v>
      </c>
      <c r="S18" s="33" t="str">
        <f t="shared" si="2"/>
        <v>Medium</v>
      </c>
      <c r="T18" t="s">
        <v>14</v>
      </c>
      <c r="V18" s="61" t="s">
        <v>93</v>
      </c>
      <c r="W18" s="64"/>
      <c r="X18" s="62">
        <f>COUNTIF(Dataset3!I:I, 2)</f>
        <v>115</v>
      </c>
      <c r="Z18" s="23"/>
    </row>
    <row r="19" spans="1:26" ht="17.25" thickBot="1">
      <c r="A19" s="6">
        <v>637</v>
      </c>
      <c r="B19" s="7">
        <v>40572</v>
      </c>
      <c r="C19" s="6">
        <v>1</v>
      </c>
      <c r="D19" s="6">
        <v>0</v>
      </c>
      <c r="E19" s="6">
        <v>1</v>
      </c>
      <c r="F19" s="6">
        <v>19</v>
      </c>
      <c r="G19" s="9" t="b">
        <v>0</v>
      </c>
      <c r="H19" s="6">
        <v>6</v>
      </c>
      <c r="I19" s="6">
        <v>2</v>
      </c>
      <c r="J19" s="6">
        <v>0.22</v>
      </c>
      <c r="K19" s="6">
        <v>0.21210000000000001</v>
      </c>
      <c r="L19" s="6">
        <v>0.69</v>
      </c>
      <c r="M19" s="6">
        <v>0.25369999999999998</v>
      </c>
      <c r="N19" s="6">
        <v>6</v>
      </c>
      <c r="O19" s="6">
        <v>52</v>
      </c>
      <c r="P19" s="6">
        <v>58</v>
      </c>
      <c r="Q19" s="8" t="str">
        <f t="shared" si="0"/>
        <v>Evening</v>
      </c>
      <c r="R19" s="8" t="str">
        <f t="shared" si="1"/>
        <v>Rush Hour</v>
      </c>
      <c r="S19" s="33" t="str">
        <f t="shared" si="2"/>
        <v>Medium</v>
      </c>
      <c r="T19" t="s">
        <v>21</v>
      </c>
      <c r="V19" s="61" t="s">
        <v>94</v>
      </c>
      <c r="W19" s="64"/>
      <c r="X19" s="62">
        <f>COUNTIF(Dataset3!I:I, 3)</f>
        <v>37</v>
      </c>
      <c r="Z19" s="23"/>
    </row>
    <row r="20" spans="1:26" ht="17.25" thickBot="1">
      <c r="A20" s="6">
        <v>638</v>
      </c>
      <c r="B20" s="7">
        <v>40572</v>
      </c>
      <c r="C20" s="6">
        <v>1</v>
      </c>
      <c r="D20" s="6">
        <v>0</v>
      </c>
      <c r="E20" s="6">
        <v>1</v>
      </c>
      <c r="F20" s="6">
        <v>20</v>
      </c>
      <c r="G20" s="9" t="b">
        <v>0</v>
      </c>
      <c r="H20" s="6">
        <v>6</v>
      </c>
      <c r="I20" s="6">
        <v>1</v>
      </c>
      <c r="J20" s="6">
        <v>0.18</v>
      </c>
      <c r="K20" s="6">
        <v>0.21210000000000001</v>
      </c>
      <c r="L20" s="6">
        <v>0.74</v>
      </c>
      <c r="M20" s="6">
        <v>8.9599999999999999E-2</v>
      </c>
      <c r="N20" s="6">
        <v>1</v>
      </c>
      <c r="O20" s="6">
        <v>42</v>
      </c>
      <c r="P20" s="6">
        <v>43</v>
      </c>
      <c r="Q20" s="8" t="str">
        <f t="shared" si="0"/>
        <v>Evening</v>
      </c>
      <c r="R20" s="8" t="str">
        <f t="shared" si="1"/>
        <v>Normal</v>
      </c>
      <c r="S20" s="33" t="str">
        <f t="shared" si="2"/>
        <v>Low</v>
      </c>
      <c r="T20" t="s">
        <v>14</v>
      </c>
      <c r="V20" s="61" t="s">
        <v>95</v>
      </c>
      <c r="W20" s="64"/>
      <c r="X20" s="62">
        <f>COUNTIF(Dataset3!I:I, 4)</f>
        <v>0</v>
      </c>
    </row>
    <row r="21" spans="1:26" ht="17.25" thickBot="1">
      <c r="A21" s="6">
        <v>639</v>
      </c>
      <c r="B21" s="7">
        <v>40572</v>
      </c>
      <c r="C21" s="6">
        <v>1</v>
      </c>
      <c r="D21" s="6">
        <v>0</v>
      </c>
      <c r="E21" s="6">
        <v>1</v>
      </c>
      <c r="F21" s="6">
        <v>21</v>
      </c>
      <c r="G21" s="9" t="b">
        <v>0</v>
      </c>
      <c r="H21" s="6">
        <v>6</v>
      </c>
      <c r="I21" s="6">
        <v>1</v>
      </c>
      <c r="J21" s="6">
        <v>0.18</v>
      </c>
      <c r="K21" s="6">
        <v>0.21210000000000001</v>
      </c>
      <c r="L21" s="6">
        <v>0.74</v>
      </c>
      <c r="M21" s="6">
        <v>8.9599999999999999E-2</v>
      </c>
      <c r="N21" s="6">
        <v>1</v>
      </c>
      <c r="O21" s="6">
        <v>35</v>
      </c>
      <c r="P21" s="6">
        <v>36</v>
      </c>
      <c r="Q21" s="8" t="str">
        <f t="shared" si="0"/>
        <v>Evening</v>
      </c>
      <c r="R21" s="8" t="str">
        <f t="shared" si="1"/>
        <v>Normal</v>
      </c>
      <c r="S21" s="33" t="str">
        <f t="shared" si="2"/>
        <v>Low</v>
      </c>
      <c r="T21" t="s">
        <v>14</v>
      </c>
      <c r="V21" s="61" t="s">
        <v>96</v>
      </c>
      <c r="W21" s="64"/>
      <c r="X21" s="62">
        <f>AVERAGEIF(Dataset3!I:I,1,Dataset3!P:P)</f>
        <v>64.705882352941174</v>
      </c>
    </row>
    <row r="22" spans="1:26" ht="17.25" thickBot="1">
      <c r="A22" s="6">
        <v>640</v>
      </c>
      <c r="B22" s="7">
        <v>40572</v>
      </c>
      <c r="C22" s="6">
        <v>1</v>
      </c>
      <c r="D22" s="6">
        <v>0</v>
      </c>
      <c r="E22" s="6">
        <v>1</v>
      </c>
      <c r="F22" s="6">
        <v>22</v>
      </c>
      <c r="G22" s="9" t="b">
        <v>0</v>
      </c>
      <c r="H22" s="6">
        <v>6</v>
      </c>
      <c r="I22" s="6">
        <v>1</v>
      </c>
      <c r="J22" s="6">
        <v>0.16</v>
      </c>
      <c r="K22" s="6">
        <v>0.19700000000000001</v>
      </c>
      <c r="L22" s="6">
        <v>0.8</v>
      </c>
      <c r="M22" s="6">
        <v>8.9599999999999999E-2</v>
      </c>
      <c r="N22" s="6">
        <v>4</v>
      </c>
      <c r="O22" s="6">
        <v>28</v>
      </c>
      <c r="P22" s="6">
        <v>32</v>
      </c>
      <c r="Q22" s="8" t="str">
        <f t="shared" si="0"/>
        <v>Evening</v>
      </c>
      <c r="R22" s="8" t="str">
        <f t="shared" si="1"/>
        <v>Normal</v>
      </c>
      <c r="S22" s="33" t="str">
        <f t="shared" si="2"/>
        <v>Low</v>
      </c>
      <c r="T22" t="s">
        <v>14</v>
      </c>
      <c r="V22" s="61" t="s">
        <v>97</v>
      </c>
      <c r="W22" s="64"/>
      <c r="X22" s="62">
        <f>AVERAGEIF(Dataset3!I:I,2,Dataset3!P:P)</f>
        <v>66.782608695652172</v>
      </c>
    </row>
    <row r="23" spans="1:26" ht="17.25" thickBot="1">
      <c r="A23" s="6">
        <v>641</v>
      </c>
      <c r="B23" s="7">
        <v>40572</v>
      </c>
      <c r="C23" s="6">
        <v>1</v>
      </c>
      <c r="D23" s="6">
        <v>0</v>
      </c>
      <c r="E23" s="6">
        <v>1</v>
      </c>
      <c r="F23" s="6">
        <v>23</v>
      </c>
      <c r="G23" s="9" t="b">
        <v>0</v>
      </c>
      <c r="H23" s="6">
        <v>6</v>
      </c>
      <c r="I23" s="6">
        <v>1</v>
      </c>
      <c r="J23" s="6">
        <v>0.16</v>
      </c>
      <c r="K23" s="6">
        <v>0.19700000000000001</v>
      </c>
      <c r="L23" s="6">
        <v>0.8</v>
      </c>
      <c r="M23" s="6">
        <v>8.9599999999999999E-2</v>
      </c>
      <c r="N23" s="6">
        <v>3</v>
      </c>
      <c r="O23" s="6">
        <v>30</v>
      </c>
      <c r="P23" s="6">
        <v>33</v>
      </c>
      <c r="Q23" s="8" t="str">
        <f t="shared" si="0"/>
        <v>Evening</v>
      </c>
      <c r="R23" s="8" t="str">
        <f t="shared" si="1"/>
        <v>Normal</v>
      </c>
      <c r="S23" s="33" t="str">
        <f t="shared" si="2"/>
        <v>Low</v>
      </c>
      <c r="T23" t="s">
        <v>14</v>
      </c>
      <c r="V23" s="66" t="s">
        <v>98</v>
      </c>
      <c r="W23" s="67"/>
      <c r="X23" s="63">
        <f>AVERAGEIF(Dataset3!I:I,3,Dataset3!P:P)</f>
        <v>35.837837837837839</v>
      </c>
    </row>
    <row r="24" spans="1:26" ht="17.25" thickBot="1">
      <c r="A24" s="6">
        <v>642</v>
      </c>
      <c r="B24" s="7">
        <v>40573</v>
      </c>
      <c r="C24" s="6">
        <v>1</v>
      </c>
      <c r="D24" s="6">
        <v>0</v>
      </c>
      <c r="E24" s="6">
        <v>1</v>
      </c>
      <c r="F24" s="6">
        <v>0</v>
      </c>
      <c r="G24" s="9" t="b">
        <v>0</v>
      </c>
      <c r="H24" s="6">
        <v>0</v>
      </c>
      <c r="I24" s="6">
        <v>1</v>
      </c>
      <c r="J24" s="6">
        <v>0.16</v>
      </c>
      <c r="K24" s="6">
        <v>0.18179999999999999</v>
      </c>
      <c r="L24" s="6">
        <v>0.8</v>
      </c>
      <c r="M24" s="6">
        <v>0.1045</v>
      </c>
      <c r="N24" s="6">
        <v>0</v>
      </c>
      <c r="O24" s="6">
        <v>33</v>
      </c>
      <c r="P24" s="6">
        <v>33</v>
      </c>
      <c r="Q24" s="8" t="str">
        <f t="shared" si="0"/>
        <v>Evening</v>
      </c>
      <c r="R24" s="8" t="str">
        <f t="shared" si="1"/>
        <v>Normal</v>
      </c>
      <c r="S24" s="33" t="str">
        <f t="shared" si="2"/>
        <v>Low</v>
      </c>
      <c r="T24" t="s">
        <v>14</v>
      </c>
    </row>
    <row r="25" spans="1:26" ht="17.25" thickBot="1">
      <c r="A25" s="6">
        <v>643</v>
      </c>
      <c r="B25" s="7">
        <v>40573</v>
      </c>
      <c r="C25" s="6">
        <v>1</v>
      </c>
      <c r="D25" s="6">
        <v>0</v>
      </c>
      <c r="E25" s="6">
        <v>1</v>
      </c>
      <c r="F25" s="6">
        <v>1</v>
      </c>
      <c r="G25" s="9" t="b">
        <v>0</v>
      </c>
      <c r="H25" s="6">
        <v>0</v>
      </c>
      <c r="I25" s="6">
        <v>1</v>
      </c>
      <c r="J25" s="6">
        <v>0.14000000000000001</v>
      </c>
      <c r="K25" s="6">
        <v>0.21210000000000001</v>
      </c>
      <c r="L25" s="6">
        <v>0.8</v>
      </c>
      <c r="M25" s="6">
        <v>0</v>
      </c>
      <c r="N25" s="6">
        <v>7</v>
      </c>
      <c r="O25" s="6">
        <v>22</v>
      </c>
      <c r="P25" s="6">
        <v>29</v>
      </c>
      <c r="Q25" s="8" t="str">
        <f t="shared" si="0"/>
        <v>Evening</v>
      </c>
      <c r="R25" s="8" t="str">
        <f t="shared" si="1"/>
        <v>Normal</v>
      </c>
      <c r="S25" s="33" t="str">
        <f t="shared" si="2"/>
        <v>Low</v>
      </c>
      <c r="T25" t="s">
        <v>14</v>
      </c>
      <c r="V25" s="38" t="s">
        <v>99</v>
      </c>
    </row>
    <row r="26" spans="1:26" ht="17.25" thickBot="1">
      <c r="A26" s="6">
        <v>644</v>
      </c>
      <c r="B26" s="7">
        <v>40573</v>
      </c>
      <c r="C26" s="6">
        <v>1</v>
      </c>
      <c r="D26" s="6">
        <v>0</v>
      </c>
      <c r="E26" s="6">
        <v>1</v>
      </c>
      <c r="F26" s="6">
        <v>2</v>
      </c>
      <c r="G26" s="9" t="b">
        <v>0</v>
      </c>
      <c r="H26" s="6">
        <v>0</v>
      </c>
      <c r="I26" s="6">
        <v>1</v>
      </c>
      <c r="J26" s="6">
        <v>0.16</v>
      </c>
      <c r="K26" s="6">
        <v>0.2273</v>
      </c>
      <c r="L26" s="6">
        <v>0.8</v>
      </c>
      <c r="M26" s="6">
        <v>0</v>
      </c>
      <c r="N26" s="6">
        <v>1</v>
      </c>
      <c r="O26" s="6">
        <v>10</v>
      </c>
      <c r="P26" s="6">
        <v>11</v>
      </c>
      <c r="Q26" s="8" t="str">
        <f t="shared" si="0"/>
        <v>Morning</v>
      </c>
      <c r="R26" s="8" t="str">
        <f t="shared" si="1"/>
        <v>Normal</v>
      </c>
      <c r="S26" s="33" t="str">
        <f t="shared" si="2"/>
        <v>Low</v>
      </c>
      <c r="T26" t="s">
        <v>14</v>
      </c>
      <c r="V26" s="68" t="s">
        <v>101</v>
      </c>
      <c r="W26" s="69"/>
      <c r="X26" s="70">
        <f>CORREL(Dataset3!J2:J400,Dataset3!P2:P400)</f>
        <v>0.26153574020456732</v>
      </c>
    </row>
    <row r="27" spans="1:26" ht="17.25" thickBot="1">
      <c r="A27" s="6">
        <v>645</v>
      </c>
      <c r="B27" s="7">
        <v>40573</v>
      </c>
      <c r="C27" s="6">
        <v>1</v>
      </c>
      <c r="D27" s="6">
        <v>0</v>
      </c>
      <c r="E27" s="6">
        <v>1</v>
      </c>
      <c r="F27" s="6">
        <v>3</v>
      </c>
      <c r="G27" s="9" t="b">
        <v>0</v>
      </c>
      <c r="H27" s="6">
        <v>0</v>
      </c>
      <c r="I27" s="6">
        <v>1</v>
      </c>
      <c r="J27" s="6">
        <v>0.14000000000000001</v>
      </c>
      <c r="K27" s="6">
        <v>0.21210000000000001</v>
      </c>
      <c r="L27" s="6">
        <v>0.93</v>
      </c>
      <c r="M27" s="6">
        <v>0</v>
      </c>
      <c r="N27" s="6">
        <v>1</v>
      </c>
      <c r="O27" s="6">
        <v>7</v>
      </c>
      <c r="P27" s="6">
        <v>8</v>
      </c>
      <c r="Q27" s="8" t="str">
        <f t="shared" si="0"/>
        <v>Morning</v>
      </c>
      <c r="R27" s="8" t="str">
        <f t="shared" si="1"/>
        <v>Normal</v>
      </c>
      <c r="S27" s="33" t="str">
        <f t="shared" si="2"/>
        <v>Low</v>
      </c>
      <c r="T27" t="s">
        <v>14</v>
      </c>
      <c r="V27" s="71" t="s">
        <v>102</v>
      </c>
      <c r="W27" s="72"/>
      <c r="X27" s="73">
        <f>CORREL(Dataset3!K2:K400,Dataset3!P2:P400)</f>
        <v>0.17977635453817459</v>
      </c>
    </row>
    <row r="28" spans="1:26" ht="17.25" thickBot="1">
      <c r="A28" s="6">
        <v>646</v>
      </c>
      <c r="B28" s="7">
        <v>40573</v>
      </c>
      <c r="C28" s="6">
        <v>1</v>
      </c>
      <c r="D28" s="6">
        <v>0</v>
      </c>
      <c r="E28" s="6">
        <v>1</v>
      </c>
      <c r="F28" s="6">
        <v>4</v>
      </c>
      <c r="G28" s="9" t="b">
        <v>0</v>
      </c>
      <c r="H28" s="6">
        <v>0</v>
      </c>
      <c r="I28" s="6">
        <v>1</v>
      </c>
      <c r="J28" s="6">
        <v>0.14000000000000001</v>
      </c>
      <c r="K28" s="6">
        <v>0.21210000000000001</v>
      </c>
      <c r="L28" s="6">
        <v>0.93</v>
      </c>
      <c r="M28" s="6">
        <v>0</v>
      </c>
      <c r="N28" s="6">
        <v>0</v>
      </c>
      <c r="O28" s="6">
        <v>1</v>
      </c>
      <c r="P28" s="6">
        <v>1</v>
      </c>
      <c r="Q28" s="8" t="str">
        <f t="shared" si="0"/>
        <v>Night</v>
      </c>
      <c r="R28" s="8" t="str">
        <f t="shared" si="1"/>
        <v>Normal</v>
      </c>
      <c r="S28" s="33" t="str">
        <f t="shared" si="2"/>
        <v>Low</v>
      </c>
      <c r="T28" t="s">
        <v>14</v>
      </c>
      <c r="V28" s="71" t="s">
        <v>103</v>
      </c>
      <c r="W28" s="72"/>
      <c r="X28" s="73">
        <f>CORREL(Dataset3!L2:L400,Dataset3!P2:P400)</f>
        <v>-0.29468433748999523</v>
      </c>
    </row>
    <row r="29" spans="1:26" ht="17.25" thickBot="1">
      <c r="A29" s="6">
        <v>647</v>
      </c>
      <c r="B29" s="7">
        <v>40573</v>
      </c>
      <c r="C29" s="6">
        <v>1</v>
      </c>
      <c r="D29" s="6">
        <v>0</v>
      </c>
      <c r="E29" s="6">
        <v>1</v>
      </c>
      <c r="F29" s="6">
        <v>5</v>
      </c>
      <c r="G29" s="9" t="b">
        <v>0</v>
      </c>
      <c r="H29" s="6">
        <v>0</v>
      </c>
      <c r="I29" s="6">
        <v>1</v>
      </c>
      <c r="J29" s="6">
        <v>0.14000000000000001</v>
      </c>
      <c r="K29" s="6">
        <v>0.21210000000000001</v>
      </c>
      <c r="L29" s="6">
        <v>0.86</v>
      </c>
      <c r="M29" s="6">
        <v>0</v>
      </c>
      <c r="N29" s="6">
        <v>0</v>
      </c>
      <c r="O29" s="6">
        <v>3</v>
      </c>
      <c r="P29" s="6">
        <v>3</v>
      </c>
      <c r="Q29" s="8" t="str">
        <f t="shared" si="0"/>
        <v>Night</v>
      </c>
      <c r="R29" s="8" t="str">
        <f t="shared" si="1"/>
        <v>Normal</v>
      </c>
      <c r="S29" s="33" t="str">
        <f t="shared" si="2"/>
        <v>Low</v>
      </c>
      <c r="T29" t="s">
        <v>14</v>
      </c>
      <c r="V29" s="74" t="s">
        <v>104</v>
      </c>
      <c r="W29" s="75"/>
      <c r="X29" s="76">
        <f>CORREL(Dataset3!M2:M400,Dataset3!P2:P400)</f>
        <v>0.18707056996593169</v>
      </c>
    </row>
    <row r="30" spans="1:26" ht="17.25" thickBot="1">
      <c r="A30" s="6">
        <v>648</v>
      </c>
      <c r="B30" s="7">
        <v>40573</v>
      </c>
      <c r="C30" s="6">
        <v>1</v>
      </c>
      <c r="D30" s="6">
        <v>0</v>
      </c>
      <c r="E30" s="6">
        <v>1</v>
      </c>
      <c r="F30" s="6">
        <v>7</v>
      </c>
      <c r="G30" s="9" t="b">
        <v>0</v>
      </c>
      <c r="H30" s="6">
        <v>0</v>
      </c>
      <c r="I30" s="6">
        <v>1</v>
      </c>
      <c r="J30" s="6">
        <v>0.14000000000000001</v>
      </c>
      <c r="K30" s="6">
        <v>0.21210000000000001</v>
      </c>
      <c r="L30" s="6">
        <v>0.86</v>
      </c>
      <c r="M30" s="6">
        <v>0</v>
      </c>
      <c r="N30" s="6">
        <v>0</v>
      </c>
      <c r="O30" s="6">
        <v>3</v>
      </c>
      <c r="P30" s="6">
        <v>3</v>
      </c>
      <c r="Q30" s="8" t="str">
        <f t="shared" si="0"/>
        <v>Night</v>
      </c>
      <c r="R30" s="8" t="str">
        <f t="shared" si="1"/>
        <v>Rush Hour</v>
      </c>
      <c r="S30" s="33" t="str">
        <f t="shared" si="2"/>
        <v>Low</v>
      </c>
      <c r="T30" t="s">
        <v>14</v>
      </c>
    </row>
    <row r="31" spans="1:26" ht="17.25" thickBot="1">
      <c r="A31" s="6">
        <v>649</v>
      </c>
      <c r="B31" s="7">
        <v>40573</v>
      </c>
      <c r="C31" s="6">
        <v>1</v>
      </c>
      <c r="D31" s="6">
        <v>0</v>
      </c>
      <c r="E31" s="6">
        <v>1</v>
      </c>
      <c r="F31" s="6">
        <v>8</v>
      </c>
      <c r="G31" s="9" t="b">
        <v>0</v>
      </c>
      <c r="H31" s="6">
        <v>0</v>
      </c>
      <c r="I31" s="6">
        <v>2</v>
      </c>
      <c r="J31" s="6">
        <v>0.14000000000000001</v>
      </c>
      <c r="K31" s="6">
        <v>0.21210000000000001</v>
      </c>
      <c r="L31" s="6">
        <v>0.86</v>
      </c>
      <c r="M31" s="6">
        <v>0</v>
      </c>
      <c r="N31" s="6">
        <v>1</v>
      </c>
      <c r="O31" s="6">
        <v>11</v>
      </c>
      <c r="P31" s="6">
        <v>12</v>
      </c>
      <c r="Q31" s="8" t="str">
        <f t="shared" si="0"/>
        <v>Afternoon</v>
      </c>
      <c r="R31" s="8" t="str">
        <f t="shared" si="1"/>
        <v>Rush Hour</v>
      </c>
      <c r="S31" s="33" t="str">
        <f t="shared" si="2"/>
        <v>Low</v>
      </c>
      <c r="T31" t="s">
        <v>21</v>
      </c>
      <c r="V31" s="38" t="s">
        <v>100</v>
      </c>
      <c r="W31" s="77"/>
    </row>
    <row r="32" spans="1:26" ht="17.25" thickBot="1">
      <c r="A32" s="6">
        <v>650</v>
      </c>
      <c r="B32" s="7">
        <v>40573</v>
      </c>
      <c r="C32" s="6">
        <v>1</v>
      </c>
      <c r="D32" s="6">
        <v>0</v>
      </c>
      <c r="E32" s="6">
        <v>1</v>
      </c>
      <c r="F32" s="6">
        <v>9</v>
      </c>
      <c r="G32" s="9" t="b">
        <v>0</v>
      </c>
      <c r="H32" s="6">
        <v>0</v>
      </c>
      <c r="I32" s="6">
        <v>2</v>
      </c>
      <c r="J32" s="6">
        <v>0.16</v>
      </c>
      <c r="K32" s="6">
        <v>0.2273</v>
      </c>
      <c r="L32" s="6">
        <v>0.8</v>
      </c>
      <c r="M32" s="6">
        <v>0</v>
      </c>
      <c r="N32" s="6">
        <v>4</v>
      </c>
      <c r="O32" s="6">
        <v>34</v>
      </c>
      <c r="P32" s="6">
        <v>38</v>
      </c>
      <c r="Q32" s="8" t="str">
        <f t="shared" si="0"/>
        <v>Evening</v>
      </c>
      <c r="R32" s="8" t="str">
        <f t="shared" si="1"/>
        <v>Rush Hour</v>
      </c>
      <c r="S32" s="33" t="str">
        <f t="shared" si="2"/>
        <v>Low</v>
      </c>
      <c r="T32" t="s">
        <v>21</v>
      </c>
      <c r="V32" s="78" t="s">
        <v>105</v>
      </c>
      <c r="W32" s="79"/>
      <c r="X32" s="80">
        <f ca="1">AVERAGEIF(R:R, "Rush Hour",P2:P400 )</f>
        <v>93.42</v>
      </c>
    </row>
    <row r="33" spans="1:24" ht="17.25" thickBot="1">
      <c r="A33" s="6">
        <v>651</v>
      </c>
      <c r="B33" s="7">
        <v>40573</v>
      </c>
      <c r="C33" s="6">
        <v>1</v>
      </c>
      <c r="D33" s="6">
        <v>0</v>
      </c>
      <c r="E33" s="6">
        <v>1</v>
      </c>
      <c r="F33" s="6">
        <v>10</v>
      </c>
      <c r="G33" s="9" t="b">
        <v>0</v>
      </c>
      <c r="H33" s="6">
        <v>0</v>
      </c>
      <c r="I33" s="6">
        <v>2</v>
      </c>
      <c r="J33" s="6">
        <v>0.18</v>
      </c>
      <c r="K33" s="6">
        <v>0.2424</v>
      </c>
      <c r="L33" s="6">
        <v>0.8</v>
      </c>
      <c r="M33" s="6">
        <v>0</v>
      </c>
      <c r="N33" s="6">
        <v>7</v>
      </c>
      <c r="O33" s="6">
        <v>57</v>
      </c>
      <c r="P33" s="6">
        <v>64</v>
      </c>
      <c r="Q33" s="8" t="str">
        <f t="shared" si="0"/>
        <v>Evening</v>
      </c>
      <c r="R33" s="8" t="str">
        <f t="shared" si="1"/>
        <v>Normal</v>
      </c>
      <c r="S33" s="33" t="str">
        <f t="shared" si="2"/>
        <v>Medium</v>
      </c>
      <c r="T33" t="s">
        <v>21</v>
      </c>
      <c r="V33" s="81" t="s">
        <v>106</v>
      </c>
      <c r="W33" s="82"/>
      <c r="X33" s="83">
        <f>AVERAGEIF(R3:R401, "Normal",P:P )</f>
        <v>59.892361111111114</v>
      </c>
    </row>
    <row r="34" spans="1:24" ht="17.25" thickBot="1">
      <c r="A34" s="6">
        <v>652</v>
      </c>
      <c r="B34" s="7">
        <v>40573</v>
      </c>
      <c r="C34" s="6">
        <v>1</v>
      </c>
      <c r="D34" s="6">
        <v>0</v>
      </c>
      <c r="E34" s="6">
        <v>1</v>
      </c>
      <c r="F34" s="6">
        <v>11</v>
      </c>
      <c r="G34" s="9" t="b">
        <v>0</v>
      </c>
      <c r="H34" s="6">
        <v>0</v>
      </c>
      <c r="I34" s="6">
        <v>1</v>
      </c>
      <c r="J34" s="6">
        <v>0.22</v>
      </c>
      <c r="K34" s="6">
        <v>0.2727</v>
      </c>
      <c r="L34" s="6">
        <v>0.75</v>
      </c>
      <c r="M34" s="6">
        <v>0</v>
      </c>
      <c r="N34" s="6">
        <v>9</v>
      </c>
      <c r="O34" s="6">
        <v>50</v>
      </c>
      <c r="P34" s="6">
        <v>59</v>
      </c>
      <c r="Q34" s="8" t="str">
        <f t="shared" si="0"/>
        <v>Evening</v>
      </c>
      <c r="R34" s="8" t="str">
        <f t="shared" si="1"/>
        <v>Normal</v>
      </c>
      <c r="S34" s="33" t="str">
        <f t="shared" si="2"/>
        <v>Medium</v>
      </c>
      <c r="T34" t="s">
        <v>14</v>
      </c>
    </row>
    <row r="35" spans="1:24" ht="17.25" thickBot="1">
      <c r="A35" s="6">
        <v>653</v>
      </c>
      <c r="B35" s="7">
        <v>40573</v>
      </c>
      <c r="C35" s="6">
        <v>1</v>
      </c>
      <c r="D35" s="6">
        <v>0</v>
      </c>
      <c r="E35" s="6">
        <v>1</v>
      </c>
      <c r="F35" s="6">
        <v>12</v>
      </c>
      <c r="G35" s="9" t="b">
        <v>0</v>
      </c>
      <c r="H35" s="6">
        <v>0</v>
      </c>
      <c r="I35" s="6">
        <v>1</v>
      </c>
      <c r="J35" s="6">
        <v>0.3</v>
      </c>
      <c r="K35" s="6">
        <v>0.31819999999999998</v>
      </c>
      <c r="L35" s="6">
        <v>0.52</v>
      </c>
      <c r="M35" s="6">
        <v>0.1045</v>
      </c>
      <c r="N35" s="6">
        <v>10</v>
      </c>
      <c r="O35" s="6">
        <v>87</v>
      </c>
      <c r="P35" s="6">
        <v>97</v>
      </c>
      <c r="Q35" s="8" t="str">
        <f t="shared" si="0"/>
        <v>Evening</v>
      </c>
      <c r="R35" s="8" t="str">
        <f t="shared" si="1"/>
        <v>Normal</v>
      </c>
      <c r="S35" s="33" t="str">
        <f t="shared" si="2"/>
        <v>Medium</v>
      </c>
      <c r="T35" t="s">
        <v>14</v>
      </c>
      <c r="V35" s="38" t="s">
        <v>107</v>
      </c>
    </row>
    <row r="36" spans="1:24" ht="17.25" thickBot="1">
      <c r="A36" s="6">
        <v>654</v>
      </c>
      <c r="B36" s="7">
        <v>40573</v>
      </c>
      <c r="C36" s="6">
        <v>1</v>
      </c>
      <c r="D36" s="6">
        <v>0</v>
      </c>
      <c r="E36" s="6">
        <v>1</v>
      </c>
      <c r="F36" s="6">
        <v>13</v>
      </c>
      <c r="G36" s="9" t="b">
        <v>0</v>
      </c>
      <c r="H36" s="6">
        <v>0</v>
      </c>
      <c r="I36" s="6">
        <v>1</v>
      </c>
      <c r="J36" s="6">
        <v>0.28000000000000003</v>
      </c>
      <c r="K36" s="6">
        <v>0.28789999999999999</v>
      </c>
      <c r="L36" s="6">
        <v>0.61</v>
      </c>
      <c r="M36" s="6">
        <v>0.1045</v>
      </c>
      <c r="N36" s="6">
        <v>13</v>
      </c>
      <c r="O36" s="6">
        <v>71</v>
      </c>
      <c r="P36" s="6">
        <v>84</v>
      </c>
      <c r="Q36" s="8" t="str">
        <f t="shared" si="0"/>
        <v>Evening</v>
      </c>
      <c r="R36" s="8" t="str">
        <f t="shared" si="1"/>
        <v>Normal</v>
      </c>
      <c r="S36" s="33" t="str">
        <f t="shared" si="2"/>
        <v>Medium</v>
      </c>
      <c r="T36" t="s">
        <v>14</v>
      </c>
      <c r="V36" s="84" t="s">
        <v>108</v>
      </c>
      <c r="W36" s="85"/>
      <c r="X36" s="86">
        <f>COUNTIF(S:S, "High")</f>
        <v>38</v>
      </c>
    </row>
    <row r="37" spans="1:24" ht="17.25" thickBot="1">
      <c r="A37" s="6">
        <v>655</v>
      </c>
      <c r="B37" s="7">
        <v>40573</v>
      </c>
      <c r="C37" s="6">
        <v>1</v>
      </c>
      <c r="D37" s="6">
        <v>0</v>
      </c>
      <c r="E37" s="6">
        <v>1</v>
      </c>
      <c r="F37" s="6">
        <v>14</v>
      </c>
      <c r="G37" s="9" t="b">
        <v>0</v>
      </c>
      <c r="H37" s="6">
        <v>0</v>
      </c>
      <c r="I37" s="6">
        <v>1</v>
      </c>
      <c r="J37" s="6">
        <v>0.28000000000000003</v>
      </c>
      <c r="K37" s="6">
        <v>0.30299999999999999</v>
      </c>
      <c r="L37" s="6">
        <v>0.61</v>
      </c>
      <c r="M37" s="6">
        <v>8.9599999999999999E-2</v>
      </c>
      <c r="N37" s="6">
        <v>18</v>
      </c>
      <c r="O37" s="6">
        <v>104</v>
      </c>
      <c r="P37" s="6">
        <v>122</v>
      </c>
      <c r="Q37" s="8" t="str">
        <f t="shared" si="0"/>
        <v>Evening</v>
      </c>
      <c r="R37" s="8" t="str">
        <f t="shared" si="1"/>
        <v>Normal</v>
      </c>
      <c r="S37" s="33" t="str">
        <f t="shared" si="2"/>
        <v>Medium</v>
      </c>
      <c r="T37" t="s">
        <v>14</v>
      </c>
      <c r="V37" s="87" t="s">
        <v>109</v>
      </c>
      <c r="W37" s="88"/>
      <c r="X37" s="89">
        <f>COUNTIF(S:S, "Medium")</f>
        <v>165</v>
      </c>
    </row>
    <row r="38" spans="1:24" ht="17.25" thickBot="1">
      <c r="A38" s="6">
        <v>656</v>
      </c>
      <c r="B38" s="7">
        <v>40573</v>
      </c>
      <c r="C38" s="6">
        <v>1</v>
      </c>
      <c r="D38" s="6">
        <v>0</v>
      </c>
      <c r="E38" s="6">
        <v>1</v>
      </c>
      <c r="F38" s="6">
        <v>15</v>
      </c>
      <c r="G38" s="9" t="b">
        <v>0</v>
      </c>
      <c r="H38" s="6">
        <v>0</v>
      </c>
      <c r="I38" s="6">
        <v>1</v>
      </c>
      <c r="J38" s="6">
        <v>0.3</v>
      </c>
      <c r="K38" s="6">
        <v>0.33329999999999999</v>
      </c>
      <c r="L38" s="6">
        <v>0.56000000000000005</v>
      </c>
      <c r="M38" s="6">
        <v>0</v>
      </c>
      <c r="N38" s="6">
        <v>14</v>
      </c>
      <c r="O38" s="6">
        <v>95</v>
      </c>
      <c r="P38" s="6">
        <v>109</v>
      </c>
      <c r="Q38" s="8" t="str">
        <f t="shared" si="0"/>
        <v>Evening</v>
      </c>
      <c r="R38" s="8" t="str">
        <f t="shared" si="1"/>
        <v>Normal</v>
      </c>
      <c r="S38" s="33" t="str">
        <f t="shared" si="2"/>
        <v>Medium</v>
      </c>
      <c r="T38" t="s">
        <v>14</v>
      </c>
      <c r="V38" s="90" t="s">
        <v>110</v>
      </c>
      <c r="W38" s="91"/>
      <c r="X38" s="92">
        <f>COUNTIF(S:S, "Low")</f>
        <v>187</v>
      </c>
    </row>
    <row r="39" spans="1:24" ht="17.25" thickBot="1">
      <c r="A39" s="6">
        <v>657</v>
      </c>
      <c r="B39" s="7">
        <v>40573</v>
      </c>
      <c r="C39" s="6">
        <v>1</v>
      </c>
      <c r="D39" s="6">
        <v>0</v>
      </c>
      <c r="E39" s="6">
        <v>1</v>
      </c>
      <c r="F39" s="6">
        <v>16</v>
      </c>
      <c r="G39" s="9" t="b">
        <v>0</v>
      </c>
      <c r="H39" s="6">
        <v>0</v>
      </c>
      <c r="I39" s="6">
        <v>1</v>
      </c>
      <c r="J39" s="6">
        <v>0.3</v>
      </c>
      <c r="K39" s="6">
        <v>0.33329999999999999</v>
      </c>
      <c r="L39" s="6">
        <v>0.56000000000000005</v>
      </c>
      <c r="M39" s="6">
        <v>0</v>
      </c>
      <c r="N39" s="6">
        <v>19</v>
      </c>
      <c r="O39" s="6">
        <v>104</v>
      </c>
      <c r="P39" s="6">
        <v>123</v>
      </c>
      <c r="Q39" s="8" t="str">
        <f t="shared" si="0"/>
        <v>Evening</v>
      </c>
      <c r="R39" s="8" t="str">
        <f t="shared" si="1"/>
        <v>Normal</v>
      </c>
      <c r="S39" s="33" t="str">
        <f t="shared" si="2"/>
        <v>Medium</v>
      </c>
      <c r="T39" t="s">
        <v>14</v>
      </c>
    </row>
    <row r="40" spans="1:24" ht="17.25" thickBot="1">
      <c r="A40" s="6">
        <v>658</v>
      </c>
      <c r="B40" s="7">
        <v>40573</v>
      </c>
      <c r="C40" s="6">
        <v>1</v>
      </c>
      <c r="D40" s="6">
        <v>0</v>
      </c>
      <c r="E40" s="6">
        <v>1</v>
      </c>
      <c r="F40" s="6">
        <v>17</v>
      </c>
      <c r="G40" s="9" t="b">
        <v>0</v>
      </c>
      <c r="H40" s="6">
        <v>0</v>
      </c>
      <c r="I40" s="6">
        <v>1</v>
      </c>
      <c r="J40" s="6">
        <v>0.3</v>
      </c>
      <c r="K40" s="6">
        <v>0.28789999999999999</v>
      </c>
      <c r="L40" s="6">
        <v>0.56000000000000005</v>
      </c>
      <c r="M40" s="6">
        <v>0.19400000000000001</v>
      </c>
      <c r="N40" s="6">
        <v>6</v>
      </c>
      <c r="O40" s="6">
        <v>71</v>
      </c>
      <c r="P40" s="6">
        <v>77</v>
      </c>
      <c r="Q40" s="8" t="str">
        <f t="shared" si="0"/>
        <v>Evening</v>
      </c>
      <c r="R40" s="8" t="str">
        <f t="shared" si="1"/>
        <v>Rush Hour</v>
      </c>
      <c r="S40" s="33" t="str">
        <f t="shared" si="2"/>
        <v>Medium</v>
      </c>
      <c r="T40" t="s">
        <v>14</v>
      </c>
    </row>
    <row r="41" spans="1:24" ht="17.25" thickBot="1">
      <c r="A41" s="6">
        <v>659</v>
      </c>
      <c r="B41" s="7">
        <v>40573</v>
      </c>
      <c r="C41" s="6">
        <v>1</v>
      </c>
      <c r="D41" s="6">
        <v>0</v>
      </c>
      <c r="E41" s="6">
        <v>1</v>
      </c>
      <c r="F41" s="6">
        <v>18</v>
      </c>
      <c r="G41" s="9" t="b">
        <v>0</v>
      </c>
      <c r="H41" s="6">
        <v>0</v>
      </c>
      <c r="I41" s="6">
        <v>1</v>
      </c>
      <c r="J41" s="6">
        <v>0.26</v>
      </c>
      <c r="K41" s="6">
        <v>0.2576</v>
      </c>
      <c r="L41" s="6">
        <v>0.65</v>
      </c>
      <c r="M41" s="6">
        <v>0.16420000000000001</v>
      </c>
      <c r="N41" s="6">
        <v>8</v>
      </c>
      <c r="O41" s="6">
        <v>57</v>
      </c>
      <c r="P41" s="6">
        <v>65</v>
      </c>
      <c r="Q41" s="8" t="str">
        <f t="shared" si="0"/>
        <v>Evening</v>
      </c>
      <c r="R41" s="8" t="str">
        <f t="shared" si="1"/>
        <v>Rush Hour</v>
      </c>
      <c r="S41" s="33" t="str">
        <f t="shared" si="2"/>
        <v>Medium</v>
      </c>
      <c r="T41" t="s">
        <v>14</v>
      </c>
    </row>
    <row r="42" spans="1:24" ht="17.25" thickBot="1">
      <c r="A42" s="6">
        <v>660</v>
      </c>
      <c r="B42" s="7">
        <v>40573</v>
      </c>
      <c r="C42" s="6">
        <v>1</v>
      </c>
      <c r="D42" s="6">
        <v>0</v>
      </c>
      <c r="E42" s="6">
        <v>1</v>
      </c>
      <c r="F42" s="6">
        <v>19</v>
      </c>
      <c r="G42" s="9" t="b">
        <v>0</v>
      </c>
      <c r="H42" s="6">
        <v>0</v>
      </c>
      <c r="I42" s="6">
        <v>1</v>
      </c>
      <c r="J42" s="6">
        <v>0.26</v>
      </c>
      <c r="K42" s="6">
        <v>0.2576</v>
      </c>
      <c r="L42" s="6">
        <v>0.65</v>
      </c>
      <c r="M42" s="6">
        <v>0.19400000000000001</v>
      </c>
      <c r="N42" s="6">
        <v>9</v>
      </c>
      <c r="O42" s="6">
        <v>46</v>
      </c>
      <c r="P42" s="6">
        <v>55</v>
      </c>
      <c r="Q42" s="8" t="str">
        <f t="shared" si="0"/>
        <v>Evening</v>
      </c>
      <c r="R42" s="8" t="str">
        <f t="shared" si="1"/>
        <v>Rush Hour</v>
      </c>
      <c r="S42" s="33" t="str">
        <f t="shared" si="2"/>
        <v>Medium</v>
      </c>
      <c r="T42" t="s">
        <v>14</v>
      </c>
    </row>
    <row r="43" spans="1:24" ht="17.25" thickBot="1">
      <c r="A43" s="6">
        <v>661</v>
      </c>
      <c r="B43" s="7">
        <v>40573</v>
      </c>
      <c r="C43" s="6">
        <v>1</v>
      </c>
      <c r="D43" s="6">
        <v>0</v>
      </c>
      <c r="E43" s="6">
        <v>1</v>
      </c>
      <c r="F43" s="6">
        <v>20</v>
      </c>
      <c r="G43" s="9" t="b">
        <v>0</v>
      </c>
      <c r="H43" s="6">
        <v>0</v>
      </c>
      <c r="I43" s="6">
        <v>2</v>
      </c>
      <c r="J43" s="6">
        <v>0.26</v>
      </c>
      <c r="K43" s="6">
        <v>0.2727</v>
      </c>
      <c r="L43" s="6">
        <v>0.65</v>
      </c>
      <c r="M43" s="6">
        <v>0.1045</v>
      </c>
      <c r="N43" s="6">
        <v>3</v>
      </c>
      <c r="O43" s="6">
        <v>30</v>
      </c>
      <c r="P43" s="6">
        <v>33</v>
      </c>
      <c r="Q43" s="8" t="str">
        <f t="shared" si="0"/>
        <v>Evening</v>
      </c>
      <c r="R43" s="8" t="str">
        <f t="shared" si="1"/>
        <v>Normal</v>
      </c>
      <c r="S43" s="33" t="str">
        <f t="shared" si="2"/>
        <v>Low</v>
      </c>
      <c r="T43" t="s">
        <v>21</v>
      </c>
    </row>
    <row r="44" spans="1:24" ht="17.25" thickBot="1">
      <c r="A44" s="6">
        <v>662</v>
      </c>
      <c r="B44" s="7">
        <v>40573</v>
      </c>
      <c r="C44" s="6">
        <v>1</v>
      </c>
      <c r="D44" s="6">
        <v>0</v>
      </c>
      <c r="E44" s="6">
        <v>1</v>
      </c>
      <c r="F44" s="6">
        <v>21</v>
      </c>
      <c r="G44" s="9" t="b">
        <v>0</v>
      </c>
      <c r="H44" s="6">
        <v>0</v>
      </c>
      <c r="I44" s="6">
        <v>2</v>
      </c>
      <c r="J44" s="6">
        <v>0.24</v>
      </c>
      <c r="K44" s="6">
        <v>0.2424</v>
      </c>
      <c r="L44" s="6">
        <v>0.7</v>
      </c>
      <c r="M44" s="6">
        <v>0.16420000000000001</v>
      </c>
      <c r="N44" s="6">
        <v>3</v>
      </c>
      <c r="O44" s="6">
        <v>25</v>
      </c>
      <c r="P44" s="6">
        <v>28</v>
      </c>
      <c r="Q44" s="8" t="str">
        <f t="shared" si="0"/>
        <v>Evening</v>
      </c>
      <c r="R44" s="8" t="str">
        <f t="shared" si="1"/>
        <v>Normal</v>
      </c>
      <c r="S44" s="33" t="str">
        <f t="shared" si="2"/>
        <v>Low</v>
      </c>
      <c r="T44" t="s">
        <v>21</v>
      </c>
    </row>
    <row r="45" spans="1:24" ht="17.25" thickBot="1">
      <c r="A45" s="6">
        <v>663</v>
      </c>
      <c r="B45" s="7">
        <v>40573</v>
      </c>
      <c r="C45" s="6">
        <v>1</v>
      </c>
      <c r="D45" s="6">
        <v>0</v>
      </c>
      <c r="E45" s="6">
        <v>1</v>
      </c>
      <c r="F45" s="6">
        <v>22</v>
      </c>
      <c r="G45" s="9" t="b">
        <v>0</v>
      </c>
      <c r="H45" s="6">
        <v>0</v>
      </c>
      <c r="I45" s="6">
        <v>2</v>
      </c>
      <c r="J45" s="6">
        <v>0.24</v>
      </c>
      <c r="K45" s="6">
        <v>0.2273</v>
      </c>
      <c r="L45" s="6">
        <v>0.7</v>
      </c>
      <c r="M45" s="6">
        <v>0.19400000000000001</v>
      </c>
      <c r="N45" s="6">
        <v>2</v>
      </c>
      <c r="O45" s="6">
        <v>19</v>
      </c>
      <c r="P45" s="6">
        <v>21</v>
      </c>
      <c r="Q45" s="8" t="str">
        <f t="shared" si="0"/>
        <v>Evening</v>
      </c>
      <c r="R45" s="8" t="str">
        <f t="shared" si="1"/>
        <v>Normal</v>
      </c>
      <c r="S45" s="33" t="str">
        <f t="shared" si="2"/>
        <v>Low</v>
      </c>
      <c r="T45" t="s">
        <v>21</v>
      </c>
    </row>
    <row r="46" spans="1:24" ht="17.25" thickBot="1">
      <c r="A46" s="6">
        <v>664</v>
      </c>
      <c r="B46" s="7">
        <v>40573</v>
      </c>
      <c r="C46" s="6">
        <v>1</v>
      </c>
      <c r="D46" s="6">
        <v>0</v>
      </c>
      <c r="E46" s="6">
        <v>1</v>
      </c>
      <c r="F46" s="6">
        <v>23</v>
      </c>
      <c r="G46" s="9" t="b">
        <v>0</v>
      </c>
      <c r="H46" s="6">
        <v>0</v>
      </c>
      <c r="I46" s="6">
        <v>2</v>
      </c>
      <c r="J46" s="6">
        <v>0.24</v>
      </c>
      <c r="K46" s="6">
        <v>0.21210000000000001</v>
      </c>
      <c r="L46" s="6">
        <v>0.65</v>
      </c>
      <c r="M46" s="6">
        <v>0.28360000000000002</v>
      </c>
      <c r="N46" s="6">
        <v>5</v>
      </c>
      <c r="O46" s="6">
        <v>16</v>
      </c>
      <c r="P46" s="6">
        <v>21</v>
      </c>
      <c r="Q46" s="8" t="str">
        <f t="shared" si="0"/>
        <v>Evening</v>
      </c>
      <c r="R46" s="8" t="str">
        <f t="shared" si="1"/>
        <v>Normal</v>
      </c>
      <c r="S46" s="33" t="str">
        <f t="shared" si="2"/>
        <v>Low</v>
      </c>
      <c r="T46" t="s">
        <v>21</v>
      </c>
    </row>
    <row r="47" spans="1:24" ht="17.25" thickBot="1">
      <c r="A47" s="6">
        <v>665</v>
      </c>
      <c r="B47" s="7">
        <v>40574</v>
      </c>
      <c r="C47" s="6">
        <v>1</v>
      </c>
      <c r="D47" s="6">
        <v>0</v>
      </c>
      <c r="E47" s="6">
        <v>1</v>
      </c>
      <c r="F47" s="6">
        <v>0</v>
      </c>
      <c r="G47" s="9" t="b">
        <v>0</v>
      </c>
      <c r="H47" s="6">
        <v>1</v>
      </c>
      <c r="I47" s="6">
        <v>2</v>
      </c>
      <c r="J47" s="6">
        <v>0.24</v>
      </c>
      <c r="K47" s="6">
        <v>0.2273</v>
      </c>
      <c r="L47" s="6">
        <v>0.65</v>
      </c>
      <c r="M47" s="6">
        <v>0.22389999999999999</v>
      </c>
      <c r="N47" s="6">
        <v>1</v>
      </c>
      <c r="O47" s="6">
        <v>6</v>
      </c>
      <c r="P47" s="6">
        <v>7</v>
      </c>
      <c r="Q47" s="8" t="str">
        <f t="shared" si="0"/>
        <v>Morning</v>
      </c>
      <c r="R47" s="8" t="str">
        <f t="shared" si="1"/>
        <v>Normal</v>
      </c>
      <c r="S47" s="33" t="str">
        <f t="shared" si="2"/>
        <v>Low</v>
      </c>
      <c r="T47" t="s">
        <v>21</v>
      </c>
    </row>
    <row r="48" spans="1:24" ht="17.25" thickBot="1">
      <c r="A48" s="6">
        <v>666</v>
      </c>
      <c r="B48" s="7">
        <v>40574</v>
      </c>
      <c r="C48" s="6">
        <v>1</v>
      </c>
      <c r="D48" s="6">
        <v>0</v>
      </c>
      <c r="E48" s="6">
        <v>1</v>
      </c>
      <c r="F48" s="6">
        <v>1</v>
      </c>
      <c r="G48" s="9" t="b">
        <v>0</v>
      </c>
      <c r="H48" s="6">
        <v>1</v>
      </c>
      <c r="I48" s="6">
        <v>1</v>
      </c>
      <c r="J48" s="6">
        <v>0.22</v>
      </c>
      <c r="K48" s="6">
        <v>0.21210000000000001</v>
      </c>
      <c r="L48" s="6">
        <v>0.64</v>
      </c>
      <c r="M48" s="6">
        <v>0.25369999999999998</v>
      </c>
      <c r="N48" s="6">
        <v>2</v>
      </c>
      <c r="O48" s="6">
        <v>5</v>
      </c>
      <c r="P48" s="6">
        <v>7</v>
      </c>
      <c r="Q48" s="8" t="str">
        <f t="shared" si="0"/>
        <v>Morning</v>
      </c>
      <c r="R48" s="8" t="str">
        <f t="shared" si="1"/>
        <v>Normal</v>
      </c>
      <c r="S48" s="33" t="str">
        <f t="shared" si="2"/>
        <v>Low</v>
      </c>
      <c r="T48" t="s">
        <v>14</v>
      </c>
    </row>
    <row r="49" spans="1:20" ht="17.25" thickBot="1">
      <c r="A49" s="6">
        <v>667</v>
      </c>
      <c r="B49" s="7">
        <v>40574</v>
      </c>
      <c r="C49" s="6">
        <v>1</v>
      </c>
      <c r="D49" s="6">
        <v>0</v>
      </c>
      <c r="E49" s="6">
        <v>1</v>
      </c>
      <c r="F49" s="6">
        <v>2</v>
      </c>
      <c r="G49" s="9" t="b">
        <v>0</v>
      </c>
      <c r="H49" s="6">
        <v>1</v>
      </c>
      <c r="I49" s="6">
        <v>1</v>
      </c>
      <c r="J49" s="6">
        <v>0.22</v>
      </c>
      <c r="K49" s="6">
        <v>0.2273</v>
      </c>
      <c r="L49" s="6">
        <v>0.64</v>
      </c>
      <c r="M49" s="6">
        <v>0.19400000000000001</v>
      </c>
      <c r="N49" s="6">
        <v>0</v>
      </c>
      <c r="O49" s="6">
        <v>1</v>
      </c>
      <c r="P49" s="6">
        <v>1</v>
      </c>
      <c r="Q49" s="8" t="str">
        <f t="shared" si="0"/>
        <v>Night</v>
      </c>
      <c r="R49" s="8" t="str">
        <f t="shared" si="1"/>
        <v>Normal</v>
      </c>
      <c r="S49" s="33" t="str">
        <f t="shared" si="2"/>
        <v>Low</v>
      </c>
      <c r="T49" t="s">
        <v>14</v>
      </c>
    </row>
    <row r="50" spans="1:20" ht="17.25" thickBot="1">
      <c r="A50" s="6">
        <v>668</v>
      </c>
      <c r="B50" s="7">
        <v>40574</v>
      </c>
      <c r="C50" s="6">
        <v>1</v>
      </c>
      <c r="D50" s="6">
        <v>0</v>
      </c>
      <c r="E50" s="6">
        <v>1</v>
      </c>
      <c r="F50" s="6">
        <v>3</v>
      </c>
      <c r="G50" s="9" t="b">
        <v>0</v>
      </c>
      <c r="H50" s="6">
        <v>1</v>
      </c>
      <c r="I50" s="6">
        <v>1</v>
      </c>
      <c r="J50" s="6">
        <v>0.22</v>
      </c>
      <c r="K50" s="6">
        <v>0.2273</v>
      </c>
      <c r="L50" s="6">
        <v>0.64</v>
      </c>
      <c r="M50" s="6">
        <v>0.19400000000000001</v>
      </c>
      <c r="N50" s="6">
        <v>0</v>
      </c>
      <c r="O50" s="6">
        <v>2</v>
      </c>
      <c r="P50" s="6">
        <v>2</v>
      </c>
      <c r="Q50" s="8" t="str">
        <f t="shared" si="0"/>
        <v>Night</v>
      </c>
      <c r="R50" s="8" t="str">
        <f t="shared" si="1"/>
        <v>Normal</v>
      </c>
      <c r="S50" s="33" t="str">
        <f t="shared" si="2"/>
        <v>Low</v>
      </c>
      <c r="T50" t="s">
        <v>14</v>
      </c>
    </row>
    <row r="51" spans="1:20" ht="17.25" thickBot="1">
      <c r="A51" s="6">
        <v>669</v>
      </c>
      <c r="B51" s="7">
        <v>40574</v>
      </c>
      <c r="C51" s="6">
        <v>1</v>
      </c>
      <c r="D51" s="6">
        <v>0</v>
      </c>
      <c r="E51" s="6">
        <v>1</v>
      </c>
      <c r="F51" s="6">
        <v>4</v>
      </c>
      <c r="G51" s="9" t="b">
        <v>0</v>
      </c>
      <c r="H51" s="6">
        <v>1</v>
      </c>
      <c r="I51" s="6">
        <v>1</v>
      </c>
      <c r="J51" s="6">
        <v>0.2</v>
      </c>
      <c r="K51" s="6">
        <v>0.19700000000000001</v>
      </c>
      <c r="L51" s="6">
        <v>0.59</v>
      </c>
      <c r="M51" s="6">
        <v>0.22389999999999999</v>
      </c>
      <c r="N51" s="6">
        <v>0</v>
      </c>
      <c r="O51" s="6">
        <v>2</v>
      </c>
      <c r="P51" s="6">
        <v>2</v>
      </c>
      <c r="Q51" s="8" t="str">
        <f t="shared" si="0"/>
        <v>Night</v>
      </c>
      <c r="R51" s="8" t="str">
        <f t="shared" si="1"/>
        <v>Normal</v>
      </c>
      <c r="S51" s="33" t="str">
        <f t="shared" si="2"/>
        <v>Low</v>
      </c>
      <c r="T51" t="s">
        <v>14</v>
      </c>
    </row>
    <row r="52" spans="1:20" ht="17.25" thickBot="1">
      <c r="A52" s="6">
        <v>670</v>
      </c>
      <c r="B52" s="7">
        <v>40574</v>
      </c>
      <c r="C52" s="6">
        <v>1</v>
      </c>
      <c r="D52" s="6">
        <v>0</v>
      </c>
      <c r="E52" s="6">
        <v>1</v>
      </c>
      <c r="F52" s="6">
        <v>5</v>
      </c>
      <c r="G52" s="9" t="b">
        <v>0</v>
      </c>
      <c r="H52" s="6">
        <v>1</v>
      </c>
      <c r="I52" s="6">
        <v>1</v>
      </c>
      <c r="J52" s="6">
        <v>0.18</v>
      </c>
      <c r="K52" s="6">
        <v>0.16669999999999999</v>
      </c>
      <c r="L52" s="6">
        <v>0.64</v>
      </c>
      <c r="M52" s="6">
        <v>0.28360000000000002</v>
      </c>
      <c r="N52" s="6">
        <v>0</v>
      </c>
      <c r="O52" s="6">
        <v>8</v>
      </c>
      <c r="P52" s="6">
        <v>8</v>
      </c>
      <c r="Q52" s="8" t="str">
        <f t="shared" si="0"/>
        <v>Morning</v>
      </c>
      <c r="R52" s="8" t="str">
        <f t="shared" si="1"/>
        <v>Normal</v>
      </c>
      <c r="S52" s="33" t="str">
        <f t="shared" si="2"/>
        <v>Low</v>
      </c>
      <c r="T52" t="s">
        <v>14</v>
      </c>
    </row>
    <row r="53" spans="1:20" ht="17.25" thickBot="1">
      <c r="A53" s="6">
        <v>671</v>
      </c>
      <c r="B53" s="7">
        <v>40574</v>
      </c>
      <c r="C53" s="6">
        <v>1</v>
      </c>
      <c r="D53" s="6">
        <v>0</v>
      </c>
      <c r="E53" s="6">
        <v>1</v>
      </c>
      <c r="F53" s="6">
        <v>6</v>
      </c>
      <c r="G53" s="9" t="b">
        <v>0</v>
      </c>
      <c r="H53" s="6">
        <v>1</v>
      </c>
      <c r="I53" s="6">
        <v>1</v>
      </c>
      <c r="J53" s="6">
        <v>0.16</v>
      </c>
      <c r="K53" s="6">
        <v>0.13639999999999999</v>
      </c>
      <c r="L53" s="6">
        <v>0.69</v>
      </c>
      <c r="M53" s="6">
        <v>0.32840000000000003</v>
      </c>
      <c r="N53" s="6">
        <v>0</v>
      </c>
      <c r="O53" s="6">
        <v>37</v>
      </c>
      <c r="P53" s="6">
        <v>37</v>
      </c>
      <c r="Q53" s="8" t="str">
        <f t="shared" si="0"/>
        <v>Evening</v>
      </c>
      <c r="R53" s="8" t="str">
        <f t="shared" si="1"/>
        <v>Normal</v>
      </c>
      <c r="S53" s="33" t="str">
        <f t="shared" si="2"/>
        <v>Low</v>
      </c>
      <c r="T53" t="s">
        <v>14</v>
      </c>
    </row>
    <row r="54" spans="1:20" ht="17.25" thickBot="1">
      <c r="A54" s="6">
        <v>672</v>
      </c>
      <c r="B54" s="7">
        <v>40574</v>
      </c>
      <c r="C54" s="6">
        <v>1</v>
      </c>
      <c r="D54" s="6">
        <v>0</v>
      </c>
      <c r="E54" s="6">
        <v>1</v>
      </c>
      <c r="F54" s="6">
        <v>7</v>
      </c>
      <c r="G54" s="9" t="b">
        <v>0</v>
      </c>
      <c r="H54" s="6">
        <v>1</v>
      </c>
      <c r="I54" s="6">
        <v>2</v>
      </c>
      <c r="J54" s="6">
        <v>0.16</v>
      </c>
      <c r="K54" s="6">
        <v>0.13639999999999999</v>
      </c>
      <c r="L54" s="6">
        <v>0.64</v>
      </c>
      <c r="M54" s="6">
        <v>0.28360000000000002</v>
      </c>
      <c r="N54" s="6">
        <v>1</v>
      </c>
      <c r="O54" s="6">
        <v>71</v>
      </c>
      <c r="P54" s="6">
        <v>72</v>
      </c>
      <c r="Q54" s="8" t="str">
        <f t="shared" si="0"/>
        <v>Evening</v>
      </c>
      <c r="R54" s="8" t="str">
        <f t="shared" si="1"/>
        <v>Rush Hour</v>
      </c>
      <c r="S54" s="33" t="str">
        <f t="shared" si="2"/>
        <v>Medium</v>
      </c>
      <c r="T54" t="s">
        <v>21</v>
      </c>
    </row>
    <row r="55" spans="1:20" ht="17.25" thickBot="1">
      <c r="A55" s="6">
        <v>673</v>
      </c>
      <c r="B55" s="7">
        <v>40574</v>
      </c>
      <c r="C55" s="6">
        <v>1</v>
      </c>
      <c r="D55" s="6">
        <v>0</v>
      </c>
      <c r="E55" s="6">
        <v>1</v>
      </c>
      <c r="F55" s="6">
        <v>8</v>
      </c>
      <c r="G55" s="9" t="b">
        <v>0</v>
      </c>
      <c r="H55" s="6">
        <v>1</v>
      </c>
      <c r="I55" s="6">
        <v>2</v>
      </c>
      <c r="J55" s="6">
        <v>0.16</v>
      </c>
      <c r="K55" s="6">
        <v>0.13639999999999999</v>
      </c>
      <c r="L55" s="6">
        <v>0.59</v>
      </c>
      <c r="M55" s="6">
        <v>0.28360000000000002</v>
      </c>
      <c r="N55" s="6">
        <v>3</v>
      </c>
      <c r="O55" s="6">
        <v>182</v>
      </c>
      <c r="P55" s="6">
        <v>185</v>
      </c>
      <c r="Q55" s="8" t="str">
        <f t="shared" si="0"/>
        <v>Evening</v>
      </c>
      <c r="R55" s="8" t="str">
        <f t="shared" si="1"/>
        <v>Rush Hour</v>
      </c>
      <c r="S55" s="33" t="str">
        <f t="shared" si="2"/>
        <v>High</v>
      </c>
      <c r="T55" t="s">
        <v>21</v>
      </c>
    </row>
    <row r="56" spans="1:20" ht="17.25" thickBot="1">
      <c r="A56" s="6">
        <v>674</v>
      </c>
      <c r="B56" s="7">
        <v>40574</v>
      </c>
      <c r="C56" s="6">
        <v>1</v>
      </c>
      <c r="D56" s="6">
        <v>0</v>
      </c>
      <c r="E56" s="6">
        <v>1</v>
      </c>
      <c r="F56" s="6">
        <v>9</v>
      </c>
      <c r="G56" s="9" t="b">
        <v>0</v>
      </c>
      <c r="H56" s="6">
        <v>1</v>
      </c>
      <c r="I56" s="6">
        <v>2</v>
      </c>
      <c r="J56" s="6">
        <v>0.16</v>
      </c>
      <c r="K56" s="6">
        <v>0.13639999999999999</v>
      </c>
      <c r="L56" s="6">
        <v>0.59</v>
      </c>
      <c r="M56" s="6">
        <v>0.29849999999999999</v>
      </c>
      <c r="N56" s="6">
        <v>0</v>
      </c>
      <c r="O56" s="6">
        <v>112</v>
      </c>
      <c r="P56" s="6">
        <v>112</v>
      </c>
      <c r="Q56" s="8" t="str">
        <f t="shared" si="0"/>
        <v>Evening</v>
      </c>
      <c r="R56" s="8" t="str">
        <f t="shared" si="1"/>
        <v>Rush Hour</v>
      </c>
      <c r="S56" s="33" t="str">
        <f t="shared" si="2"/>
        <v>Medium</v>
      </c>
      <c r="T56" t="s">
        <v>21</v>
      </c>
    </row>
    <row r="57" spans="1:20" ht="17.25" thickBot="1">
      <c r="A57" s="6">
        <v>675</v>
      </c>
      <c r="B57" s="7">
        <v>40574</v>
      </c>
      <c r="C57" s="6">
        <v>1</v>
      </c>
      <c r="D57" s="6">
        <v>0</v>
      </c>
      <c r="E57" s="6">
        <v>1</v>
      </c>
      <c r="F57" s="6">
        <v>10</v>
      </c>
      <c r="G57" s="9" t="b">
        <v>0</v>
      </c>
      <c r="H57" s="6">
        <v>1</v>
      </c>
      <c r="I57" s="6">
        <v>2</v>
      </c>
      <c r="J57" s="6">
        <v>0.16</v>
      </c>
      <c r="K57" s="6">
        <v>0.1515</v>
      </c>
      <c r="L57" s="6">
        <v>0.59</v>
      </c>
      <c r="M57" s="6">
        <v>0.19400000000000001</v>
      </c>
      <c r="N57" s="6">
        <v>1</v>
      </c>
      <c r="O57" s="6">
        <v>68</v>
      </c>
      <c r="P57" s="6">
        <v>69</v>
      </c>
      <c r="Q57" s="8" t="str">
        <f t="shared" si="0"/>
        <v>Evening</v>
      </c>
      <c r="R57" s="8" t="str">
        <f t="shared" si="1"/>
        <v>Normal</v>
      </c>
      <c r="S57" s="33" t="str">
        <f t="shared" si="2"/>
        <v>Medium</v>
      </c>
      <c r="T57" t="s">
        <v>21</v>
      </c>
    </row>
    <row r="58" spans="1:20" ht="17.25" thickBot="1">
      <c r="A58" s="6">
        <v>676</v>
      </c>
      <c r="B58" s="7">
        <v>40574</v>
      </c>
      <c r="C58" s="6">
        <v>1</v>
      </c>
      <c r="D58" s="6">
        <v>0</v>
      </c>
      <c r="E58" s="6">
        <v>1</v>
      </c>
      <c r="F58" s="6">
        <v>11</v>
      </c>
      <c r="G58" s="9" t="b">
        <v>0</v>
      </c>
      <c r="H58" s="6">
        <v>1</v>
      </c>
      <c r="I58" s="6">
        <v>2</v>
      </c>
      <c r="J58" s="6">
        <v>0.16</v>
      </c>
      <c r="K58" s="6">
        <v>0.1515</v>
      </c>
      <c r="L58" s="6">
        <v>0.59</v>
      </c>
      <c r="M58" s="6">
        <v>0.19400000000000001</v>
      </c>
      <c r="N58" s="6">
        <v>2</v>
      </c>
      <c r="O58" s="6">
        <v>46</v>
      </c>
      <c r="P58" s="6">
        <v>48</v>
      </c>
      <c r="Q58" s="8" t="str">
        <f t="shared" si="0"/>
        <v>Evening</v>
      </c>
      <c r="R58" s="8" t="str">
        <f t="shared" si="1"/>
        <v>Normal</v>
      </c>
      <c r="S58" s="33" t="str">
        <f t="shared" si="2"/>
        <v>Low</v>
      </c>
      <c r="T58" t="s">
        <v>21</v>
      </c>
    </row>
    <row r="59" spans="1:20" ht="17.25" thickBot="1">
      <c r="A59" s="6">
        <v>677</v>
      </c>
      <c r="B59" s="7">
        <v>40574</v>
      </c>
      <c r="C59" s="6">
        <v>1</v>
      </c>
      <c r="D59" s="6">
        <v>0</v>
      </c>
      <c r="E59" s="6">
        <v>1</v>
      </c>
      <c r="F59" s="6">
        <v>12</v>
      </c>
      <c r="G59" s="9" t="b">
        <v>0</v>
      </c>
      <c r="H59" s="6">
        <v>1</v>
      </c>
      <c r="I59" s="6">
        <v>2</v>
      </c>
      <c r="J59" s="6">
        <v>0.18</v>
      </c>
      <c r="K59" s="6">
        <v>0.21210000000000001</v>
      </c>
      <c r="L59" s="6">
        <v>0.55000000000000004</v>
      </c>
      <c r="M59" s="6">
        <v>0.1045</v>
      </c>
      <c r="N59" s="6">
        <v>6</v>
      </c>
      <c r="O59" s="6">
        <v>62</v>
      </c>
      <c r="P59" s="6">
        <v>68</v>
      </c>
      <c r="Q59" s="8" t="str">
        <f t="shared" si="0"/>
        <v>Evening</v>
      </c>
      <c r="R59" s="8" t="str">
        <f t="shared" si="1"/>
        <v>Normal</v>
      </c>
      <c r="S59" s="33" t="str">
        <f t="shared" si="2"/>
        <v>Medium</v>
      </c>
      <c r="T59" t="s">
        <v>21</v>
      </c>
    </row>
    <row r="60" spans="1:20" ht="17.25" thickBot="1">
      <c r="A60" s="6">
        <v>678</v>
      </c>
      <c r="B60" s="7">
        <v>40574</v>
      </c>
      <c r="C60" s="6">
        <v>1</v>
      </c>
      <c r="D60" s="6">
        <v>0</v>
      </c>
      <c r="E60" s="6">
        <v>1</v>
      </c>
      <c r="F60" s="6">
        <v>13</v>
      </c>
      <c r="G60" s="9" t="b">
        <v>0</v>
      </c>
      <c r="H60" s="6">
        <v>1</v>
      </c>
      <c r="I60" s="6">
        <v>2</v>
      </c>
      <c r="J60" s="6">
        <v>0.16</v>
      </c>
      <c r="K60" s="6">
        <v>0.2273</v>
      </c>
      <c r="L60" s="6">
        <v>0.59</v>
      </c>
      <c r="M60" s="6">
        <v>0</v>
      </c>
      <c r="N60" s="6">
        <v>2</v>
      </c>
      <c r="O60" s="6">
        <v>52</v>
      </c>
      <c r="P60" s="6">
        <v>54</v>
      </c>
      <c r="Q60" s="8" t="str">
        <f t="shared" si="0"/>
        <v>Evening</v>
      </c>
      <c r="R60" s="8" t="str">
        <f t="shared" si="1"/>
        <v>Normal</v>
      </c>
      <c r="S60" s="33" t="str">
        <f t="shared" si="2"/>
        <v>Medium</v>
      </c>
      <c r="T60" t="s">
        <v>21</v>
      </c>
    </row>
    <row r="61" spans="1:20" ht="17.25" thickBot="1">
      <c r="A61" s="6">
        <v>679</v>
      </c>
      <c r="B61" s="7">
        <v>40574</v>
      </c>
      <c r="C61" s="6">
        <v>1</v>
      </c>
      <c r="D61" s="6">
        <v>0</v>
      </c>
      <c r="E61" s="6">
        <v>1</v>
      </c>
      <c r="F61" s="6">
        <v>14</v>
      </c>
      <c r="G61" s="9" t="b">
        <v>0</v>
      </c>
      <c r="H61" s="6">
        <v>1</v>
      </c>
      <c r="I61" s="6">
        <v>2</v>
      </c>
      <c r="J61" s="6">
        <v>0.18</v>
      </c>
      <c r="K61" s="6">
        <v>0.19700000000000001</v>
      </c>
      <c r="L61" s="6">
        <v>0.55000000000000004</v>
      </c>
      <c r="M61" s="6">
        <v>0.1343</v>
      </c>
      <c r="N61" s="6">
        <v>1</v>
      </c>
      <c r="O61" s="6">
        <v>85</v>
      </c>
      <c r="P61" s="6">
        <v>86</v>
      </c>
      <c r="Q61" s="8" t="str">
        <f t="shared" si="0"/>
        <v>Evening</v>
      </c>
      <c r="R61" s="8" t="str">
        <f t="shared" si="1"/>
        <v>Normal</v>
      </c>
      <c r="S61" s="33" t="str">
        <f t="shared" si="2"/>
        <v>Medium</v>
      </c>
      <c r="T61" t="s">
        <v>21</v>
      </c>
    </row>
    <row r="62" spans="1:20" ht="17.25" thickBot="1">
      <c r="A62" s="6">
        <v>680</v>
      </c>
      <c r="B62" s="7">
        <v>40574</v>
      </c>
      <c r="C62" s="6">
        <v>1</v>
      </c>
      <c r="D62" s="6">
        <v>0</v>
      </c>
      <c r="E62" s="6">
        <v>1</v>
      </c>
      <c r="F62" s="6">
        <v>15</v>
      </c>
      <c r="G62" s="9" t="b">
        <v>0</v>
      </c>
      <c r="H62" s="6">
        <v>1</v>
      </c>
      <c r="I62" s="6">
        <v>2</v>
      </c>
      <c r="J62" s="6">
        <v>0.16</v>
      </c>
      <c r="K62" s="6">
        <v>0.18179999999999999</v>
      </c>
      <c r="L62" s="6">
        <v>0.59</v>
      </c>
      <c r="M62" s="6">
        <v>0.1343</v>
      </c>
      <c r="N62" s="6">
        <v>3</v>
      </c>
      <c r="O62" s="6">
        <v>41</v>
      </c>
      <c r="P62" s="6">
        <v>44</v>
      </c>
      <c r="Q62" s="8" t="str">
        <f t="shared" si="0"/>
        <v>Evening</v>
      </c>
      <c r="R62" s="8" t="str">
        <f t="shared" si="1"/>
        <v>Normal</v>
      </c>
      <c r="S62" s="33" t="str">
        <f t="shared" si="2"/>
        <v>Low</v>
      </c>
      <c r="T62" t="s">
        <v>21</v>
      </c>
    </row>
    <row r="63" spans="1:20" ht="17.25" thickBot="1">
      <c r="A63" s="6">
        <v>681</v>
      </c>
      <c r="B63" s="7">
        <v>40574</v>
      </c>
      <c r="C63" s="6">
        <v>1</v>
      </c>
      <c r="D63" s="6">
        <v>0</v>
      </c>
      <c r="E63" s="6">
        <v>1</v>
      </c>
      <c r="F63" s="6">
        <v>16</v>
      </c>
      <c r="G63" s="9" t="b">
        <v>0</v>
      </c>
      <c r="H63" s="6">
        <v>1</v>
      </c>
      <c r="I63" s="6">
        <v>2</v>
      </c>
      <c r="J63" s="6">
        <v>0.16</v>
      </c>
      <c r="K63" s="6">
        <v>0.18179999999999999</v>
      </c>
      <c r="L63" s="6">
        <v>0.56000000000000005</v>
      </c>
      <c r="M63" s="6">
        <v>0.19400000000000001</v>
      </c>
      <c r="N63" s="6">
        <v>3</v>
      </c>
      <c r="O63" s="6">
        <v>83</v>
      </c>
      <c r="P63" s="6">
        <v>86</v>
      </c>
      <c r="Q63" s="8" t="str">
        <f t="shared" si="0"/>
        <v>Evening</v>
      </c>
      <c r="R63" s="8" t="str">
        <f t="shared" si="1"/>
        <v>Normal</v>
      </c>
      <c r="S63" s="33" t="str">
        <f t="shared" si="2"/>
        <v>Medium</v>
      </c>
      <c r="T63" t="s">
        <v>21</v>
      </c>
    </row>
    <row r="64" spans="1:20" ht="17.25" thickBot="1">
      <c r="A64" s="6">
        <v>682</v>
      </c>
      <c r="B64" s="7">
        <v>40574</v>
      </c>
      <c r="C64" s="6">
        <v>1</v>
      </c>
      <c r="D64" s="6">
        <v>0</v>
      </c>
      <c r="E64" s="6">
        <v>1</v>
      </c>
      <c r="F64" s="6">
        <v>17</v>
      </c>
      <c r="G64" s="9" t="b">
        <v>0</v>
      </c>
      <c r="H64" s="6">
        <v>1</v>
      </c>
      <c r="I64" s="6">
        <v>2</v>
      </c>
      <c r="J64" s="6">
        <v>0.16</v>
      </c>
      <c r="K64" s="6">
        <v>0.1515</v>
      </c>
      <c r="L64" s="6">
        <v>0.59</v>
      </c>
      <c r="M64" s="6">
        <v>0.19400000000000001</v>
      </c>
      <c r="N64" s="6">
        <v>6</v>
      </c>
      <c r="O64" s="6">
        <v>155</v>
      </c>
      <c r="P64" s="6">
        <v>161</v>
      </c>
      <c r="Q64" s="8" t="str">
        <f t="shared" si="0"/>
        <v>Evening</v>
      </c>
      <c r="R64" s="8" t="str">
        <f t="shared" si="1"/>
        <v>Rush Hour</v>
      </c>
      <c r="S64" s="33" t="str">
        <f t="shared" si="2"/>
        <v>High</v>
      </c>
      <c r="T64" t="s">
        <v>21</v>
      </c>
    </row>
    <row r="65" spans="1:20" ht="17.25" thickBot="1">
      <c r="A65" s="6">
        <v>683</v>
      </c>
      <c r="B65" s="7">
        <v>40574</v>
      </c>
      <c r="C65" s="6">
        <v>1</v>
      </c>
      <c r="D65" s="6">
        <v>0</v>
      </c>
      <c r="E65" s="6">
        <v>1</v>
      </c>
      <c r="F65" s="6">
        <v>18</v>
      </c>
      <c r="G65" s="9" t="b">
        <v>0</v>
      </c>
      <c r="H65" s="6">
        <v>1</v>
      </c>
      <c r="I65" s="6">
        <v>2</v>
      </c>
      <c r="J65" s="6">
        <v>0.16</v>
      </c>
      <c r="K65" s="6">
        <v>0.1515</v>
      </c>
      <c r="L65" s="6">
        <v>0.55000000000000004</v>
      </c>
      <c r="M65" s="6">
        <v>0.22389999999999999</v>
      </c>
      <c r="N65" s="6">
        <v>3</v>
      </c>
      <c r="O65" s="6">
        <v>153</v>
      </c>
      <c r="P65" s="6">
        <v>156</v>
      </c>
      <c r="Q65" s="8" t="str">
        <f t="shared" si="0"/>
        <v>Evening</v>
      </c>
      <c r="R65" s="8" t="str">
        <f t="shared" si="1"/>
        <v>Rush Hour</v>
      </c>
      <c r="S65" s="33" t="str">
        <f t="shared" si="2"/>
        <v>High</v>
      </c>
      <c r="T65" t="s">
        <v>21</v>
      </c>
    </row>
    <row r="66" spans="1:20" ht="17.25" thickBot="1">
      <c r="A66" s="6">
        <v>684</v>
      </c>
      <c r="B66" s="7">
        <v>40574</v>
      </c>
      <c r="C66" s="6">
        <v>1</v>
      </c>
      <c r="D66" s="6">
        <v>0</v>
      </c>
      <c r="E66" s="6">
        <v>1</v>
      </c>
      <c r="F66" s="6">
        <v>19</v>
      </c>
      <c r="G66" s="9" t="b">
        <v>0</v>
      </c>
      <c r="H66" s="6">
        <v>1</v>
      </c>
      <c r="I66" s="6">
        <v>1</v>
      </c>
      <c r="J66" s="6">
        <v>0.3</v>
      </c>
      <c r="K66" s="6">
        <v>0.31819999999999998</v>
      </c>
      <c r="L66" s="6">
        <v>0.61</v>
      </c>
      <c r="M66" s="6">
        <v>0.1045</v>
      </c>
      <c r="N66" s="6">
        <v>3</v>
      </c>
      <c r="O66" s="6">
        <v>108</v>
      </c>
      <c r="P66" s="6">
        <v>111</v>
      </c>
      <c r="Q66" s="8" t="str">
        <f t="shared" si="0"/>
        <v>Evening</v>
      </c>
      <c r="R66" s="8" t="str">
        <f t="shared" si="1"/>
        <v>Rush Hour</v>
      </c>
      <c r="S66" s="33" t="str">
        <f t="shared" si="2"/>
        <v>Medium</v>
      </c>
      <c r="T66" t="s">
        <v>14</v>
      </c>
    </row>
    <row r="67" spans="1:20" ht="17.25" thickBot="1">
      <c r="A67" s="6">
        <v>685</v>
      </c>
      <c r="B67" s="7">
        <v>40574</v>
      </c>
      <c r="C67" s="6">
        <v>1</v>
      </c>
      <c r="D67" s="6">
        <v>0</v>
      </c>
      <c r="E67" s="6">
        <v>1</v>
      </c>
      <c r="F67" s="6">
        <v>20</v>
      </c>
      <c r="G67" s="9" t="b">
        <v>0</v>
      </c>
      <c r="H67" s="6">
        <v>1</v>
      </c>
      <c r="I67" s="6">
        <v>3</v>
      </c>
      <c r="J67" s="6">
        <v>0.16</v>
      </c>
      <c r="K67" s="6">
        <v>0.16669999999999999</v>
      </c>
      <c r="L67" s="6">
        <v>0.59</v>
      </c>
      <c r="M67" s="6">
        <v>0.16420000000000001</v>
      </c>
      <c r="N67" s="6">
        <v>0</v>
      </c>
      <c r="O67" s="6">
        <v>78</v>
      </c>
      <c r="P67" s="6">
        <v>78</v>
      </c>
      <c r="Q67" s="8" t="str">
        <f t="shared" ref="Q67:Q130" si="3">IF(P67&lt;6,"Night",IF(P67&lt;12,"Morning",IF(P67&lt;18,"Afternoon","Evening")))</f>
        <v>Evening</v>
      </c>
      <c r="R67" s="8" t="str">
        <f t="shared" ref="R67:R130" si="4">IF(OR(AND(F67&gt;=7,F67&lt;=9),AND(F67&gt;=17,F67&lt;=19)),"Rush Hour","Normal")</f>
        <v>Normal</v>
      </c>
      <c r="S67" s="33" t="str">
        <f t="shared" ref="S67:S130" si="5">IF(P67&gt;150,"High",IF(P67&gt;50,"Medium","Low"))</f>
        <v>Medium</v>
      </c>
      <c r="T67" t="s">
        <v>24</v>
      </c>
    </row>
    <row r="68" spans="1:20" ht="17.25" thickBot="1">
      <c r="A68" s="6">
        <v>686</v>
      </c>
      <c r="B68" s="7">
        <v>40574</v>
      </c>
      <c r="C68" s="6">
        <v>1</v>
      </c>
      <c r="D68" s="6">
        <v>0</v>
      </c>
      <c r="E68" s="6">
        <v>1</v>
      </c>
      <c r="F68" s="6">
        <v>21</v>
      </c>
      <c r="G68" s="9" t="b">
        <v>0</v>
      </c>
      <c r="H68" s="6">
        <v>1</v>
      </c>
      <c r="I68" s="6">
        <v>3</v>
      </c>
      <c r="J68" s="6">
        <v>0.16</v>
      </c>
      <c r="K68" s="6">
        <v>0.19700000000000001</v>
      </c>
      <c r="L68" s="6">
        <v>0.59</v>
      </c>
      <c r="M68" s="6">
        <v>8.9599999999999999E-2</v>
      </c>
      <c r="N68" s="6">
        <v>3</v>
      </c>
      <c r="O68" s="6">
        <v>53</v>
      </c>
      <c r="P68" s="6">
        <v>56</v>
      </c>
      <c r="Q68" s="8" t="str">
        <f t="shared" si="3"/>
        <v>Evening</v>
      </c>
      <c r="R68" s="8" t="str">
        <f t="shared" si="4"/>
        <v>Normal</v>
      </c>
      <c r="S68" s="33" t="str">
        <f t="shared" si="5"/>
        <v>Medium</v>
      </c>
      <c r="T68" t="s">
        <v>24</v>
      </c>
    </row>
    <row r="69" spans="1:20" ht="17.25" thickBot="1">
      <c r="A69" s="6">
        <v>687</v>
      </c>
      <c r="B69" s="7">
        <v>40574</v>
      </c>
      <c r="C69" s="6">
        <v>1</v>
      </c>
      <c r="D69" s="6">
        <v>0</v>
      </c>
      <c r="E69" s="6">
        <v>1</v>
      </c>
      <c r="F69" s="6">
        <v>22</v>
      </c>
      <c r="G69" s="9" t="b">
        <v>0</v>
      </c>
      <c r="H69" s="6">
        <v>1</v>
      </c>
      <c r="I69" s="6">
        <v>2</v>
      </c>
      <c r="J69" s="6">
        <v>0.16</v>
      </c>
      <c r="K69" s="6">
        <v>0.18179999999999999</v>
      </c>
      <c r="L69" s="6">
        <v>0.59</v>
      </c>
      <c r="M69" s="6">
        <v>0.1045</v>
      </c>
      <c r="N69" s="6">
        <v>0</v>
      </c>
      <c r="O69" s="6">
        <v>34</v>
      </c>
      <c r="P69" s="6">
        <v>34</v>
      </c>
      <c r="Q69" s="8" t="str">
        <f t="shared" si="3"/>
        <v>Evening</v>
      </c>
      <c r="R69" s="8" t="str">
        <f t="shared" si="4"/>
        <v>Normal</v>
      </c>
      <c r="S69" s="33" t="str">
        <f t="shared" si="5"/>
        <v>Low</v>
      </c>
      <c r="T69" t="s">
        <v>21</v>
      </c>
    </row>
    <row r="70" spans="1:20" ht="17.25" thickBot="1">
      <c r="A70" s="6">
        <v>688</v>
      </c>
      <c r="B70" s="7">
        <v>40574</v>
      </c>
      <c r="C70" s="6">
        <v>1</v>
      </c>
      <c r="D70" s="6">
        <v>0</v>
      </c>
      <c r="E70" s="6">
        <v>1</v>
      </c>
      <c r="F70" s="6">
        <v>23</v>
      </c>
      <c r="G70" s="9" t="b">
        <v>0</v>
      </c>
      <c r="H70" s="6">
        <v>1</v>
      </c>
      <c r="I70" s="6">
        <v>2</v>
      </c>
      <c r="J70" s="6">
        <v>0.16</v>
      </c>
      <c r="K70" s="6">
        <v>0.19700000000000001</v>
      </c>
      <c r="L70" s="6">
        <v>0.64</v>
      </c>
      <c r="M70" s="6">
        <v>8.9599999999999999E-2</v>
      </c>
      <c r="N70" s="6">
        <v>2</v>
      </c>
      <c r="O70" s="6">
        <v>15</v>
      </c>
      <c r="P70" s="6">
        <v>17</v>
      </c>
      <c r="Q70" s="8" t="str">
        <f t="shared" si="3"/>
        <v>Afternoon</v>
      </c>
      <c r="R70" s="8" t="str">
        <f t="shared" si="4"/>
        <v>Normal</v>
      </c>
      <c r="S70" s="33" t="str">
        <f t="shared" si="5"/>
        <v>Low</v>
      </c>
      <c r="T70" t="s">
        <v>21</v>
      </c>
    </row>
    <row r="71" spans="1:20" ht="17.25" thickBot="1">
      <c r="A71" s="6">
        <v>689</v>
      </c>
      <c r="B71" s="7">
        <v>40575</v>
      </c>
      <c r="C71" s="6">
        <v>1</v>
      </c>
      <c r="D71" s="6">
        <v>0</v>
      </c>
      <c r="E71" s="6">
        <v>2</v>
      </c>
      <c r="F71" s="6">
        <v>0</v>
      </c>
      <c r="G71" s="9" t="b">
        <v>0</v>
      </c>
      <c r="H71" s="6">
        <v>2</v>
      </c>
      <c r="I71" s="6">
        <v>2</v>
      </c>
      <c r="J71" s="6">
        <v>0.16</v>
      </c>
      <c r="K71" s="6">
        <v>0.18179999999999999</v>
      </c>
      <c r="L71" s="6">
        <v>0.64</v>
      </c>
      <c r="M71" s="6">
        <v>0.1045</v>
      </c>
      <c r="N71" s="6">
        <v>2</v>
      </c>
      <c r="O71" s="6">
        <v>6</v>
      </c>
      <c r="P71" s="6">
        <v>8</v>
      </c>
      <c r="Q71" s="8" t="str">
        <f t="shared" si="3"/>
        <v>Morning</v>
      </c>
      <c r="R71" s="8" t="str">
        <f t="shared" si="4"/>
        <v>Normal</v>
      </c>
      <c r="S71" s="33" t="str">
        <f t="shared" si="5"/>
        <v>Low</v>
      </c>
      <c r="T71" t="s">
        <v>21</v>
      </c>
    </row>
    <row r="72" spans="1:20" ht="17.25" thickBot="1">
      <c r="A72" s="6">
        <v>690</v>
      </c>
      <c r="B72" s="7">
        <v>40575</v>
      </c>
      <c r="C72" s="6">
        <v>1</v>
      </c>
      <c r="D72" s="6">
        <v>0</v>
      </c>
      <c r="E72" s="6">
        <v>2</v>
      </c>
      <c r="F72" s="6">
        <v>1</v>
      </c>
      <c r="G72" s="9" t="b">
        <v>0</v>
      </c>
      <c r="H72" s="6">
        <v>2</v>
      </c>
      <c r="I72" s="6">
        <v>2</v>
      </c>
      <c r="J72" s="6">
        <v>0.16</v>
      </c>
      <c r="K72" s="6">
        <v>0.18179999999999999</v>
      </c>
      <c r="L72" s="6">
        <v>0.69</v>
      </c>
      <c r="M72" s="6">
        <v>0.1045</v>
      </c>
      <c r="N72" s="6">
        <v>0</v>
      </c>
      <c r="O72" s="6">
        <v>3</v>
      </c>
      <c r="P72" s="6">
        <v>3</v>
      </c>
      <c r="Q72" s="8" t="str">
        <f t="shared" si="3"/>
        <v>Night</v>
      </c>
      <c r="R72" s="8" t="str">
        <f t="shared" si="4"/>
        <v>Normal</v>
      </c>
      <c r="S72" s="33" t="str">
        <f t="shared" si="5"/>
        <v>Low</v>
      </c>
      <c r="T72" t="s">
        <v>21</v>
      </c>
    </row>
    <row r="73" spans="1:20" ht="17.25" thickBot="1">
      <c r="A73" s="6">
        <v>691</v>
      </c>
      <c r="B73" s="7">
        <v>40575</v>
      </c>
      <c r="C73" s="6">
        <v>1</v>
      </c>
      <c r="D73" s="6">
        <v>0</v>
      </c>
      <c r="E73" s="6">
        <v>2</v>
      </c>
      <c r="F73" s="6">
        <v>2</v>
      </c>
      <c r="G73" s="9" t="b">
        <v>0</v>
      </c>
      <c r="H73" s="6">
        <v>2</v>
      </c>
      <c r="I73" s="6">
        <v>2</v>
      </c>
      <c r="J73" s="6">
        <v>0.16</v>
      </c>
      <c r="K73" s="6">
        <v>0.2273</v>
      </c>
      <c r="L73" s="6">
        <v>0.69</v>
      </c>
      <c r="M73" s="6">
        <v>0</v>
      </c>
      <c r="N73" s="6">
        <v>0</v>
      </c>
      <c r="O73" s="6">
        <v>2</v>
      </c>
      <c r="P73" s="6">
        <v>2</v>
      </c>
      <c r="Q73" s="8" t="str">
        <f t="shared" si="3"/>
        <v>Night</v>
      </c>
      <c r="R73" s="8" t="str">
        <f t="shared" si="4"/>
        <v>Normal</v>
      </c>
      <c r="S73" s="33" t="str">
        <f t="shared" si="5"/>
        <v>Low</v>
      </c>
      <c r="T73" t="s">
        <v>21</v>
      </c>
    </row>
    <row r="74" spans="1:20" ht="17.25" thickBot="1">
      <c r="A74" s="6">
        <v>692</v>
      </c>
      <c r="B74" s="7">
        <v>40575</v>
      </c>
      <c r="C74" s="6">
        <v>1</v>
      </c>
      <c r="D74" s="6">
        <v>0</v>
      </c>
      <c r="E74" s="6">
        <v>2</v>
      </c>
      <c r="F74" s="6">
        <v>3</v>
      </c>
      <c r="G74" s="9" t="b">
        <v>0</v>
      </c>
      <c r="H74" s="6">
        <v>2</v>
      </c>
      <c r="I74" s="6">
        <v>2</v>
      </c>
      <c r="J74" s="6">
        <v>0.16</v>
      </c>
      <c r="K74" s="6">
        <v>0.2273</v>
      </c>
      <c r="L74" s="6">
        <v>0.69</v>
      </c>
      <c r="M74" s="6">
        <v>0</v>
      </c>
      <c r="N74" s="6">
        <v>0</v>
      </c>
      <c r="O74" s="6">
        <v>2</v>
      </c>
      <c r="P74" s="6">
        <v>2</v>
      </c>
      <c r="Q74" s="8" t="str">
        <f t="shared" si="3"/>
        <v>Night</v>
      </c>
      <c r="R74" s="8" t="str">
        <f t="shared" si="4"/>
        <v>Normal</v>
      </c>
      <c r="S74" s="33" t="str">
        <f t="shared" si="5"/>
        <v>Low</v>
      </c>
      <c r="T74" t="s">
        <v>21</v>
      </c>
    </row>
    <row r="75" spans="1:20" ht="17.25" thickBot="1">
      <c r="A75" s="6">
        <v>693</v>
      </c>
      <c r="B75" s="7">
        <v>40575</v>
      </c>
      <c r="C75" s="6">
        <v>1</v>
      </c>
      <c r="D75" s="6">
        <v>0</v>
      </c>
      <c r="E75" s="6">
        <v>2</v>
      </c>
      <c r="F75" s="6">
        <v>5</v>
      </c>
      <c r="G75" s="9" t="b">
        <v>0</v>
      </c>
      <c r="H75" s="6">
        <v>2</v>
      </c>
      <c r="I75" s="6">
        <v>3</v>
      </c>
      <c r="J75" s="6">
        <v>0.14000000000000001</v>
      </c>
      <c r="K75" s="6">
        <v>0.21210000000000001</v>
      </c>
      <c r="L75" s="6">
        <v>0.93</v>
      </c>
      <c r="M75" s="6">
        <v>0</v>
      </c>
      <c r="N75" s="6">
        <v>0</v>
      </c>
      <c r="O75" s="6">
        <v>3</v>
      </c>
      <c r="P75" s="6">
        <v>3</v>
      </c>
      <c r="Q75" s="8" t="str">
        <f t="shared" si="3"/>
        <v>Night</v>
      </c>
      <c r="R75" s="8" t="str">
        <f t="shared" si="4"/>
        <v>Normal</v>
      </c>
      <c r="S75" s="33" t="str">
        <f t="shared" si="5"/>
        <v>Low</v>
      </c>
      <c r="T75" t="s">
        <v>24</v>
      </c>
    </row>
    <row r="76" spans="1:20" ht="17.25" thickBot="1">
      <c r="A76" s="6">
        <v>694</v>
      </c>
      <c r="B76" s="7">
        <v>40575</v>
      </c>
      <c r="C76" s="6">
        <v>1</v>
      </c>
      <c r="D76" s="6">
        <v>0</v>
      </c>
      <c r="E76" s="6">
        <v>2</v>
      </c>
      <c r="F76" s="6">
        <v>6</v>
      </c>
      <c r="G76" s="9" t="b">
        <v>0</v>
      </c>
      <c r="H76" s="6">
        <v>2</v>
      </c>
      <c r="I76" s="6">
        <v>3</v>
      </c>
      <c r="J76" s="6">
        <v>0.14000000000000001</v>
      </c>
      <c r="K76" s="6">
        <v>0.21210000000000001</v>
      </c>
      <c r="L76" s="6">
        <v>0.93</v>
      </c>
      <c r="M76" s="6">
        <v>0</v>
      </c>
      <c r="N76" s="6">
        <v>0</v>
      </c>
      <c r="O76" s="6">
        <v>22</v>
      </c>
      <c r="P76" s="6">
        <v>22</v>
      </c>
      <c r="Q76" s="8" t="str">
        <f t="shared" si="3"/>
        <v>Evening</v>
      </c>
      <c r="R76" s="8" t="str">
        <f t="shared" si="4"/>
        <v>Normal</v>
      </c>
      <c r="S76" s="33" t="str">
        <f t="shared" si="5"/>
        <v>Low</v>
      </c>
      <c r="T76" t="s">
        <v>24</v>
      </c>
    </row>
    <row r="77" spans="1:20" ht="17.25" thickBot="1">
      <c r="A77" s="6">
        <v>695</v>
      </c>
      <c r="B77" s="7">
        <v>40575</v>
      </c>
      <c r="C77" s="6">
        <v>1</v>
      </c>
      <c r="D77" s="6">
        <v>0</v>
      </c>
      <c r="E77" s="6">
        <v>2</v>
      </c>
      <c r="F77" s="6">
        <v>7</v>
      </c>
      <c r="G77" s="9" t="b">
        <v>0</v>
      </c>
      <c r="H77" s="6">
        <v>2</v>
      </c>
      <c r="I77" s="6">
        <v>3</v>
      </c>
      <c r="J77" s="6">
        <v>0.16</v>
      </c>
      <c r="K77" s="6">
        <v>0.2273</v>
      </c>
      <c r="L77" s="6">
        <v>0.93</v>
      </c>
      <c r="M77" s="6">
        <v>0</v>
      </c>
      <c r="N77" s="6">
        <v>0</v>
      </c>
      <c r="O77" s="6">
        <v>52</v>
      </c>
      <c r="P77" s="6">
        <v>52</v>
      </c>
      <c r="Q77" s="8" t="str">
        <f t="shared" si="3"/>
        <v>Evening</v>
      </c>
      <c r="R77" s="8" t="str">
        <f t="shared" si="4"/>
        <v>Rush Hour</v>
      </c>
      <c r="S77" s="33" t="str">
        <f t="shared" si="5"/>
        <v>Medium</v>
      </c>
      <c r="T77" t="s">
        <v>24</v>
      </c>
    </row>
    <row r="78" spans="1:20" ht="17.25" thickBot="1">
      <c r="A78" s="6">
        <v>696</v>
      </c>
      <c r="B78" s="7">
        <v>40575</v>
      </c>
      <c r="C78" s="6">
        <v>1</v>
      </c>
      <c r="D78" s="6">
        <v>0</v>
      </c>
      <c r="E78" s="6">
        <v>2</v>
      </c>
      <c r="F78" s="6">
        <v>8</v>
      </c>
      <c r="G78" s="9" t="b">
        <v>0</v>
      </c>
      <c r="H78" s="6">
        <v>2</v>
      </c>
      <c r="I78" s="6">
        <v>3</v>
      </c>
      <c r="J78" s="6">
        <v>0.16</v>
      </c>
      <c r="K78" s="6">
        <v>0.2273</v>
      </c>
      <c r="L78" s="6">
        <v>0.93</v>
      </c>
      <c r="M78" s="6">
        <v>0</v>
      </c>
      <c r="N78" s="6">
        <v>3</v>
      </c>
      <c r="O78" s="6">
        <v>132</v>
      </c>
      <c r="P78" s="6">
        <v>135</v>
      </c>
      <c r="Q78" s="8" t="str">
        <f t="shared" si="3"/>
        <v>Evening</v>
      </c>
      <c r="R78" s="8" t="str">
        <f t="shared" si="4"/>
        <v>Rush Hour</v>
      </c>
      <c r="S78" s="33" t="str">
        <f t="shared" si="5"/>
        <v>Medium</v>
      </c>
      <c r="T78" t="s">
        <v>24</v>
      </c>
    </row>
    <row r="79" spans="1:20" ht="17.25" thickBot="1">
      <c r="A79" s="6">
        <v>697</v>
      </c>
      <c r="B79" s="7">
        <v>40575</v>
      </c>
      <c r="C79" s="6">
        <v>1</v>
      </c>
      <c r="D79" s="6">
        <v>0</v>
      </c>
      <c r="E79" s="6">
        <v>2</v>
      </c>
      <c r="F79" s="6">
        <v>9</v>
      </c>
      <c r="G79" s="9" t="b">
        <v>0</v>
      </c>
      <c r="H79" s="6">
        <v>2</v>
      </c>
      <c r="I79" s="6">
        <v>2</v>
      </c>
      <c r="J79" s="6">
        <v>0.16</v>
      </c>
      <c r="K79" s="6">
        <v>0.2273</v>
      </c>
      <c r="L79" s="6">
        <v>0.93</v>
      </c>
      <c r="M79" s="6">
        <v>0</v>
      </c>
      <c r="N79" s="6">
        <v>2</v>
      </c>
      <c r="O79" s="6">
        <v>114</v>
      </c>
      <c r="P79" s="6">
        <v>116</v>
      </c>
      <c r="Q79" s="8" t="str">
        <f t="shared" si="3"/>
        <v>Evening</v>
      </c>
      <c r="R79" s="8" t="str">
        <f t="shared" si="4"/>
        <v>Rush Hour</v>
      </c>
      <c r="S79" s="33" t="str">
        <f t="shared" si="5"/>
        <v>Medium</v>
      </c>
      <c r="T79" t="s">
        <v>21</v>
      </c>
    </row>
    <row r="80" spans="1:20" ht="17.25" thickBot="1">
      <c r="A80" s="6">
        <v>698</v>
      </c>
      <c r="B80" s="7">
        <v>40575</v>
      </c>
      <c r="C80" s="6">
        <v>1</v>
      </c>
      <c r="D80" s="6">
        <v>0</v>
      </c>
      <c r="E80" s="6">
        <v>2</v>
      </c>
      <c r="F80" s="6">
        <v>10</v>
      </c>
      <c r="G80" s="9" t="b">
        <v>0</v>
      </c>
      <c r="H80" s="6">
        <v>2</v>
      </c>
      <c r="I80" s="6">
        <v>2</v>
      </c>
      <c r="J80" s="6">
        <v>0.16</v>
      </c>
      <c r="K80" s="6">
        <v>0.2273</v>
      </c>
      <c r="L80" s="6">
        <v>0.93</v>
      </c>
      <c r="M80" s="6">
        <v>0</v>
      </c>
      <c r="N80" s="6">
        <v>0</v>
      </c>
      <c r="O80" s="6">
        <v>47</v>
      </c>
      <c r="P80" s="6">
        <v>47</v>
      </c>
      <c r="Q80" s="8" t="str">
        <f t="shared" si="3"/>
        <v>Evening</v>
      </c>
      <c r="R80" s="8" t="str">
        <f t="shared" si="4"/>
        <v>Normal</v>
      </c>
      <c r="S80" s="33" t="str">
        <f t="shared" si="5"/>
        <v>Low</v>
      </c>
      <c r="T80" t="s">
        <v>21</v>
      </c>
    </row>
    <row r="81" spans="1:20" ht="17.25" thickBot="1">
      <c r="A81" s="6">
        <v>699</v>
      </c>
      <c r="B81" s="7">
        <v>40575</v>
      </c>
      <c r="C81" s="6">
        <v>1</v>
      </c>
      <c r="D81" s="6">
        <v>0</v>
      </c>
      <c r="E81" s="6">
        <v>2</v>
      </c>
      <c r="F81" s="6">
        <v>11</v>
      </c>
      <c r="G81" s="9" t="b">
        <v>0</v>
      </c>
      <c r="H81" s="6">
        <v>2</v>
      </c>
      <c r="I81" s="6">
        <v>2</v>
      </c>
      <c r="J81" s="6">
        <v>0.18</v>
      </c>
      <c r="K81" s="6">
        <v>0.2424</v>
      </c>
      <c r="L81" s="6">
        <v>0.86</v>
      </c>
      <c r="M81" s="6">
        <v>0</v>
      </c>
      <c r="N81" s="6">
        <v>2</v>
      </c>
      <c r="O81" s="6">
        <v>49</v>
      </c>
      <c r="P81" s="6">
        <v>51</v>
      </c>
      <c r="Q81" s="8" t="str">
        <f t="shared" si="3"/>
        <v>Evening</v>
      </c>
      <c r="R81" s="8" t="str">
        <f t="shared" si="4"/>
        <v>Normal</v>
      </c>
      <c r="S81" s="33" t="str">
        <f t="shared" si="5"/>
        <v>Medium</v>
      </c>
      <c r="T81" t="s">
        <v>21</v>
      </c>
    </row>
    <row r="82" spans="1:20" ht="17.25" thickBot="1">
      <c r="A82" s="6">
        <v>700</v>
      </c>
      <c r="B82" s="7">
        <v>40575</v>
      </c>
      <c r="C82" s="6">
        <v>1</v>
      </c>
      <c r="D82" s="6">
        <v>0</v>
      </c>
      <c r="E82" s="6">
        <v>2</v>
      </c>
      <c r="F82" s="6">
        <v>12</v>
      </c>
      <c r="G82" s="9" t="b">
        <v>0</v>
      </c>
      <c r="H82" s="6">
        <v>2</v>
      </c>
      <c r="I82" s="6">
        <v>2</v>
      </c>
      <c r="J82" s="6">
        <v>0.2</v>
      </c>
      <c r="K82" s="6">
        <v>0.2576</v>
      </c>
      <c r="L82" s="6">
        <v>0.86</v>
      </c>
      <c r="M82" s="6">
        <v>0</v>
      </c>
      <c r="N82" s="6">
        <v>2</v>
      </c>
      <c r="O82" s="6">
        <v>53</v>
      </c>
      <c r="P82" s="6">
        <v>55</v>
      </c>
      <c r="Q82" s="8" t="str">
        <f t="shared" si="3"/>
        <v>Evening</v>
      </c>
      <c r="R82" s="8" t="str">
        <f t="shared" si="4"/>
        <v>Normal</v>
      </c>
      <c r="S82" s="33" t="str">
        <f t="shared" si="5"/>
        <v>Medium</v>
      </c>
      <c r="T82" t="s">
        <v>21</v>
      </c>
    </row>
    <row r="83" spans="1:20" ht="17.25" thickBot="1">
      <c r="A83" s="6">
        <v>701</v>
      </c>
      <c r="B83" s="7">
        <v>40575</v>
      </c>
      <c r="C83" s="6">
        <v>1</v>
      </c>
      <c r="D83" s="6">
        <v>0</v>
      </c>
      <c r="E83" s="6">
        <v>2</v>
      </c>
      <c r="F83" s="6">
        <v>13</v>
      </c>
      <c r="G83" s="9" t="b">
        <v>0</v>
      </c>
      <c r="H83" s="6">
        <v>2</v>
      </c>
      <c r="I83" s="6">
        <v>2</v>
      </c>
      <c r="J83" s="6">
        <v>0.2</v>
      </c>
      <c r="K83" s="6">
        <v>0.2576</v>
      </c>
      <c r="L83" s="6">
        <v>0.86</v>
      </c>
      <c r="M83" s="6">
        <v>0</v>
      </c>
      <c r="N83" s="6">
        <v>3</v>
      </c>
      <c r="O83" s="6">
        <v>49</v>
      </c>
      <c r="P83" s="6">
        <v>52</v>
      </c>
      <c r="Q83" s="8" t="str">
        <f t="shared" si="3"/>
        <v>Evening</v>
      </c>
      <c r="R83" s="8" t="str">
        <f t="shared" si="4"/>
        <v>Normal</v>
      </c>
      <c r="S83" s="33" t="str">
        <f t="shared" si="5"/>
        <v>Medium</v>
      </c>
      <c r="T83" t="s">
        <v>21</v>
      </c>
    </row>
    <row r="84" spans="1:20" ht="17.25" thickBot="1">
      <c r="A84" s="6">
        <v>702</v>
      </c>
      <c r="B84" s="7">
        <v>40575</v>
      </c>
      <c r="C84" s="6">
        <v>1</v>
      </c>
      <c r="D84" s="6">
        <v>0</v>
      </c>
      <c r="E84" s="6">
        <v>2</v>
      </c>
      <c r="F84" s="6">
        <v>14</v>
      </c>
      <c r="G84" s="9" t="b">
        <v>0</v>
      </c>
      <c r="H84" s="6">
        <v>2</v>
      </c>
      <c r="I84" s="6">
        <v>2</v>
      </c>
      <c r="J84" s="6">
        <v>0.22</v>
      </c>
      <c r="K84" s="6">
        <v>0.2576</v>
      </c>
      <c r="L84" s="6">
        <v>0.8</v>
      </c>
      <c r="M84" s="6">
        <v>8.9599999999999999E-2</v>
      </c>
      <c r="N84" s="6">
        <v>5</v>
      </c>
      <c r="O84" s="6">
        <v>49</v>
      </c>
      <c r="P84" s="6">
        <v>54</v>
      </c>
      <c r="Q84" s="8" t="str">
        <f t="shared" si="3"/>
        <v>Evening</v>
      </c>
      <c r="R84" s="8" t="str">
        <f t="shared" si="4"/>
        <v>Normal</v>
      </c>
      <c r="S84" s="33" t="str">
        <f t="shared" si="5"/>
        <v>Medium</v>
      </c>
      <c r="T84" t="s">
        <v>21</v>
      </c>
    </row>
    <row r="85" spans="1:20" ht="17.25" thickBot="1">
      <c r="A85" s="6">
        <v>703</v>
      </c>
      <c r="B85" s="7">
        <v>40575</v>
      </c>
      <c r="C85" s="6">
        <v>1</v>
      </c>
      <c r="D85" s="6">
        <v>0</v>
      </c>
      <c r="E85" s="6">
        <v>2</v>
      </c>
      <c r="F85" s="6">
        <v>15</v>
      </c>
      <c r="G85" s="9" t="b">
        <v>0</v>
      </c>
      <c r="H85" s="6">
        <v>2</v>
      </c>
      <c r="I85" s="6">
        <v>2</v>
      </c>
      <c r="J85" s="6">
        <v>0.24</v>
      </c>
      <c r="K85" s="6">
        <v>0.28789999999999999</v>
      </c>
      <c r="L85" s="6">
        <v>0.75</v>
      </c>
      <c r="M85" s="6">
        <v>0</v>
      </c>
      <c r="N85" s="6">
        <v>7</v>
      </c>
      <c r="O85" s="6">
        <v>45</v>
      </c>
      <c r="P85" s="6">
        <v>52</v>
      </c>
      <c r="Q85" s="8" t="str">
        <f t="shared" si="3"/>
        <v>Evening</v>
      </c>
      <c r="R85" s="8" t="str">
        <f t="shared" si="4"/>
        <v>Normal</v>
      </c>
      <c r="S85" s="33" t="str">
        <f t="shared" si="5"/>
        <v>Medium</v>
      </c>
      <c r="T85" t="s">
        <v>21</v>
      </c>
    </row>
    <row r="86" spans="1:20" ht="17.25" thickBot="1">
      <c r="A86" s="6">
        <v>704</v>
      </c>
      <c r="B86" s="7">
        <v>40575</v>
      </c>
      <c r="C86" s="6">
        <v>1</v>
      </c>
      <c r="D86" s="6">
        <v>0</v>
      </c>
      <c r="E86" s="6">
        <v>2</v>
      </c>
      <c r="F86" s="6">
        <v>16</v>
      </c>
      <c r="G86" s="9" t="b">
        <v>0</v>
      </c>
      <c r="H86" s="6">
        <v>2</v>
      </c>
      <c r="I86" s="6">
        <v>2</v>
      </c>
      <c r="J86" s="6">
        <v>0.24</v>
      </c>
      <c r="K86" s="6">
        <v>0.2424</v>
      </c>
      <c r="L86" s="6">
        <v>0.75</v>
      </c>
      <c r="M86" s="6">
        <v>0.1343</v>
      </c>
      <c r="N86" s="6">
        <v>3</v>
      </c>
      <c r="O86" s="6">
        <v>61</v>
      </c>
      <c r="P86" s="6">
        <v>64</v>
      </c>
      <c r="Q86" s="8" t="str">
        <f t="shared" si="3"/>
        <v>Evening</v>
      </c>
      <c r="R86" s="8" t="str">
        <f t="shared" si="4"/>
        <v>Normal</v>
      </c>
      <c r="S86" s="33" t="str">
        <f t="shared" si="5"/>
        <v>Medium</v>
      </c>
      <c r="T86" t="s">
        <v>21</v>
      </c>
    </row>
    <row r="87" spans="1:20" ht="17.25" thickBot="1">
      <c r="A87" s="6">
        <v>705</v>
      </c>
      <c r="B87" s="7">
        <v>40575</v>
      </c>
      <c r="C87" s="6">
        <v>1</v>
      </c>
      <c r="D87" s="6">
        <v>0</v>
      </c>
      <c r="E87" s="6">
        <v>2</v>
      </c>
      <c r="F87" s="6">
        <v>17</v>
      </c>
      <c r="G87" s="9" t="b">
        <v>0</v>
      </c>
      <c r="H87" s="6">
        <v>2</v>
      </c>
      <c r="I87" s="6">
        <v>2</v>
      </c>
      <c r="J87" s="6">
        <v>0.24</v>
      </c>
      <c r="K87" s="6">
        <v>0.28789999999999999</v>
      </c>
      <c r="L87" s="6">
        <v>0.75</v>
      </c>
      <c r="M87" s="6">
        <v>0</v>
      </c>
      <c r="N87" s="6">
        <v>4</v>
      </c>
      <c r="O87" s="6">
        <v>172</v>
      </c>
      <c r="P87" s="6">
        <v>176</v>
      </c>
      <c r="Q87" s="8" t="str">
        <f t="shared" si="3"/>
        <v>Evening</v>
      </c>
      <c r="R87" s="8" t="str">
        <f t="shared" si="4"/>
        <v>Rush Hour</v>
      </c>
      <c r="S87" s="33" t="str">
        <f t="shared" si="5"/>
        <v>High</v>
      </c>
      <c r="T87" t="s">
        <v>21</v>
      </c>
    </row>
    <row r="88" spans="1:20" ht="17.25" thickBot="1">
      <c r="A88" s="6">
        <v>706</v>
      </c>
      <c r="B88" s="7">
        <v>40575</v>
      </c>
      <c r="C88" s="6">
        <v>1</v>
      </c>
      <c r="D88" s="6">
        <v>0</v>
      </c>
      <c r="E88" s="6">
        <v>2</v>
      </c>
      <c r="F88" s="6">
        <v>18</v>
      </c>
      <c r="G88" s="9" t="b">
        <v>0</v>
      </c>
      <c r="H88" s="6">
        <v>2</v>
      </c>
      <c r="I88" s="6">
        <v>2</v>
      </c>
      <c r="J88" s="6">
        <v>0.24</v>
      </c>
      <c r="K88" s="6">
        <v>0.2576</v>
      </c>
      <c r="L88" s="6">
        <v>0.81</v>
      </c>
      <c r="M88" s="6">
        <v>0.1045</v>
      </c>
      <c r="N88" s="6">
        <v>3</v>
      </c>
      <c r="O88" s="6">
        <v>165</v>
      </c>
      <c r="P88" s="6">
        <v>168</v>
      </c>
      <c r="Q88" s="8" t="str">
        <f t="shared" si="3"/>
        <v>Evening</v>
      </c>
      <c r="R88" s="8" t="str">
        <f t="shared" si="4"/>
        <v>Rush Hour</v>
      </c>
      <c r="S88" s="33" t="str">
        <f t="shared" si="5"/>
        <v>High</v>
      </c>
      <c r="T88" t="s">
        <v>21</v>
      </c>
    </row>
    <row r="89" spans="1:20" ht="17.25" thickBot="1">
      <c r="A89" s="6">
        <v>707</v>
      </c>
      <c r="B89" s="7">
        <v>40575</v>
      </c>
      <c r="C89" s="6">
        <v>1</v>
      </c>
      <c r="D89" s="6">
        <v>0</v>
      </c>
      <c r="E89" s="6">
        <v>2</v>
      </c>
      <c r="F89" s="6">
        <v>19</v>
      </c>
      <c r="G89" s="9" t="b">
        <v>0</v>
      </c>
      <c r="H89" s="6">
        <v>2</v>
      </c>
      <c r="I89" s="6">
        <v>2</v>
      </c>
      <c r="J89" s="6">
        <v>0.24</v>
      </c>
      <c r="K89" s="6">
        <v>0.2424</v>
      </c>
      <c r="L89" s="6">
        <v>0.81</v>
      </c>
      <c r="M89" s="6">
        <v>0.1343</v>
      </c>
      <c r="N89" s="6">
        <v>3</v>
      </c>
      <c r="O89" s="6">
        <v>105</v>
      </c>
      <c r="P89" s="6">
        <v>108</v>
      </c>
      <c r="Q89" s="8" t="str">
        <f t="shared" si="3"/>
        <v>Evening</v>
      </c>
      <c r="R89" s="8" t="str">
        <f t="shared" si="4"/>
        <v>Rush Hour</v>
      </c>
      <c r="S89" s="33" t="str">
        <f t="shared" si="5"/>
        <v>Medium</v>
      </c>
      <c r="T89" t="s">
        <v>21</v>
      </c>
    </row>
    <row r="90" spans="1:20" ht="17.25" thickBot="1">
      <c r="A90" s="6">
        <v>708</v>
      </c>
      <c r="B90" s="7">
        <v>40575</v>
      </c>
      <c r="C90" s="6">
        <v>1</v>
      </c>
      <c r="D90" s="6">
        <v>0</v>
      </c>
      <c r="E90" s="6">
        <v>2</v>
      </c>
      <c r="F90" s="6">
        <v>20</v>
      </c>
      <c r="G90" s="9" t="b">
        <v>0</v>
      </c>
      <c r="H90" s="6">
        <v>2</v>
      </c>
      <c r="I90" s="6">
        <v>2</v>
      </c>
      <c r="J90" s="6">
        <v>0.22</v>
      </c>
      <c r="K90" s="6">
        <v>0.2273</v>
      </c>
      <c r="L90" s="6">
        <v>0.87</v>
      </c>
      <c r="M90" s="6">
        <v>0.1343</v>
      </c>
      <c r="N90" s="6">
        <v>5</v>
      </c>
      <c r="O90" s="6">
        <v>69</v>
      </c>
      <c r="P90" s="6">
        <v>74</v>
      </c>
      <c r="Q90" s="8" t="str">
        <f t="shared" si="3"/>
        <v>Evening</v>
      </c>
      <c r="R90" s="8" t="str">
        <f t="shared" si="4"/>
        <v>Normal</v>
      </c>
      <c r="S90" s="33" t="str">
        <f t="shared" si="5"/>
        <v>Medium</v>
      </c>
      <c r="T90" t="s">
        <v>21</v>
      </c>
    </row>
    <row r="91" spans="1:20" ht="17.25" thickBot="1">
      <c r="A91" s="6">
        <v>709</v>
      </c>
      <c r="B91" s="7">
        <v>40575</v>
      </c>
      <c r="C91" s="6">
        <v>1</v>
      </c>
      <c r="D91" s="6">
        <v>0</v>
      </c>
      <c r="E91" s="6">
        <v>2</v>
      </c>
      <c r="F91" s="6">
        <v>21</v>
      </c>
      <c r="G91" s="9" t="b">
        <v>0</v>
      </c>
      <c r="H91" s="6">
        <v>2</v>
      </c>
      <c r="I91" s="6">
        <v>2</v>
      </c>
      <c r="J91" s="6">
        <v>0.22</v>
      </c>
      <c r="K91" s="6">
        <v>0.2273</v>
      </c>
      <c r="L91" s="6">
        <v>0.87</v>
      </c>
      <c r="M91" s="6">
        <v>0.1343</v>
      </c>
      <c r="N91" s="6">
        <v>0</v>
      </c>
      <c r="O91" s="6">
        <v>64</v>
      </c>
      <c r="P91" s="6">
        <v>64</v>
      </c>
      <c r="Q91" s="8" t="str">
        <f t="shared" si="3"/>
        <v>Evening</v>
      </c>
      <c r="R91" s="8" t="str">
        <f t="shared" si="4"/>
        <v>Normal</v>
      </c>
      <c r="S91" s="33" t="str">
        <f t="shared" si="5"/>
        <v>Medium</v>
      </c>
      <c r="T91" t="s">
        <v>21</v>
      </c>
    </row>
    <row r="92" spans="1:20" ht="17.25" thickBot="1">
      <c r="A92" s="6">
        <v>710</v>
      </c>
      <c r="B92" s="7">
        <v>40575</v>
      </c>
      <c r="C92" s="6">
        <v>1</v>
      </c>
      <c r="D92" s="6">
        <v>0</v>
      </c>
      <c r="E92" s="6">
        <v>2</v>
      </c>
      <c r="F92" s="6">
        <v>22</v>
      </c>
      <c r="G92" s="9" t="b">
        <v>0</v>
      </c>
      <c r="H92" s="6">
        <v>2</v>
      </c>
      <c r="I92" s="6">
        <v>2</v>
      </c>
      <c r="J92" s="6">
        <v>0.22</v>
      </c>
      <c r="K92" s="6">
        <v>0.2576</v>
      </c>
      <c r="L92" s="6">
        <v>0.87</v>
      </c>
      <c r="M92" s="6">
        <v>8.9599999999999999E-2</v>
      </c>
      <c r="N92" s="6">
        <v>2</v>
      </c>
      <c r="O92" s="6">
        <v>34</v>
      </c>
      <c r="P92" s="6">
        <v>36</v>
      </c>
      <c r="Q92" s="8" t="str">
        <f t="shared" si="3"/>
        <v>Evening</v>
      </c>
      <c r="R92" s="8" t="str">
        <f t="shared" si="4"/>
        <v>Normal</v>
      </c>
      <c r="S92" s="33" t="str">
        <f t="shared" si="5"/>
        <v>Low</v>
      </c>
      <c r="T92" t="s">
        <v>21</v>
      </c>
    </row>
    <row r="93" spans="1:20" ht="17.25" thickBot="1">
      <c r="A93" s="6">
        <v>711</v>
      </c>
      <c r="B93" s="7">
        <v>40575</v>
      </c>
      <c r="C93" s="6">
        <v>1</v>
      </c>
      <c r="D93" s="6">
        <v>0</v>
      </c>
      <c r="E93" s="6">
        <v>2</v>
      </c>
      <c r="F93" s="6">
        <v>23</v>
      </c>
      <c r="G93" s="9" t="b">
        <v>0</v>
      </c>
      <c r="H93" s="6">
        <v>2</v>
      </c>
      <c r="I93" s="6">
        <v>3</v>
      </c>
      <c r="J93" s="6">
        <v>0.2</v>
      </c>
      <c r="K93" s="6">
        <v>0.19700000000000001</v>
      </c>
      <c r="L93" s="6">
        <v>0.93</v>
      </c>
      <c r="M93" s="6">
        <v>0.19400000000000001</v>
      </c>
      <c r="N93" s="6">
        <v>1</v>
      </c>
      <c r="O93" s="6">
        <v>15</v>
      </c>
      <c r="P93" s="6">
        <v>16</v>
      </c>
      <c r="Q93" s="8" t="str">
        <f t="shared" si="3"/>
        <v>Afternoon</v>
      </c>
      <c r="R93" s="8" t="str">
        <f t="shared" si="4"/>
        <v>Normal</v>
      </c>
      <c r="S93" s="33" t="str">
        <f t="shared" si="5"/>
        <v>Low</v>
      </c>
      <c r="T93" t="s">
        <v>24</v>
      </c>
    </row>
    <row r="94" spans="1:20" ht="17.25" thickBot="1">
      <c r="A94" s="6">
        <v>712</v>
      </c>
      <c r="B94" s="7">
        <v>40576</v>
      </c>
      <c r="C94" s="6">
        <v>1</v>
      </c>
      <c r="D94" s="6">
        <v>0</v>
      </c>
      <c r="E94" s="6">
        <v>2</v>
      </c>
      <c r="F94" s="6">
        <v>0</v>
      </c>
      <c r="G94" s="9" t="b">
        <v>0</v>
      </c>
      <c r="H94" s="6">
        <v>3</v>
      </c>
      <c r="I94" s="6">
        <v>3</v>
      </c>
      <c r="J94" s="6">
        <v>0.22</v>
      </c>
      <c r="K94" s="6">
        <v>0.2424</v>
      </c>
      <c r="L94" s="6">
        <v>0.93</v>
      </c>
      <c r="M94" s="6">
        <v>0.1045</v>
      </c>
      <c r="N94" s="6">
        <v>0</v>
      </c>
      <c r="O94" s="6">
        <v>2</v>
      </c>
      <c r="P94" s="6">
        <v>2</v>
      </c>
      <c r="Q94" s="8" t="str">
        <f t="shared" si="3"/>
        <v>Night</v>
      </c>
      <c r="R94" s="8" t="str">
        <f t="shared" si="4"/>
        <v>Normal</v>
      </c>
      <c r="S94" s="33" t="str">
        <f t="shared" si="5"/>
        <v>Low</v>
      </c>
      <c r="T94" t="s">
        <v>24</v>
      </c>
    </row>
    <row r="95" spans="1:20" ht="17.25" thickBot="1">
      <c r="A95" s="6">
        <v>713</v>
      </c>
      <c r="B95" s="7">
        <v>40576</v>
      </c>
      <c r="C95" s="6">
        <v>1</v>
      </c>
      <c r="D95" s="6">
        <v>0</v>
      </c>
      <c r="E95" s="6">
        <v>2</v>
      </c>
      <c r="F95" s="6">
        <v>1</v>
      </c>
      <c r="G95" s="9" t="b">
        <v>0</v>
      </c>
      <c r="H95" s="6">
        <v>3</v>
      </c>
      <c r="I95" s="6">
        <v>3</v>
      </c>
      <c r="J95" s="6">
        <v>0.22</v>
      </c>
      <c r="K95" s="6">
        <v>0.2273</v>
      </c>
      <c r="L95" s="6">
        <v>0.93</v>
      </c>
      <c r="M95" s="6">
        <v>0.19400000000000001</v>
      </c>
      <c r="N95" s="6">
        <v>0</v>
      </c>
      <c r="O95" s="6">
        <v>3</v>
      </c>
      <c r="P95" s="6">
        <v>3</v>
      </c>
      <c r="Q95" s="8" t="str">
        <f t="shared" si="3"/>
        <v>Night</v>
      </c>
      <c r="R95" s="8" t="str">
        <f t="shared" si="4"/>
        <v>Normal</v>
      </c>
      <c r="S95" s="33" t="str">
        <f t="shared" si="5"/>
        <v>Low</v>
      </c>
      <c r="T95" t="s">
        <v>24</v>
      </c>
    </row>
    <row r="96" spans="1:20" ht="17.25" thickBot="1">
      <c r="A96" s="6">
        <v>714</v>
      </c>
      <c r="B96" s="7">
        <v>40576</v>
      </c>
      <c r="C96" s="6">
        <v>1</v>
      </c>
      <c r="D96" s="6">
        <v>0</v>
      </c>
      <c r="E96" s="6">
        <v>2</v>
      </c>
      <c r="F96" s="6">
        <v>2</v>
      </c>
      <c r="G96" s="9" t="b">
        <v>0</v>
      </c>
      <c r="H96" s="6">
        <v>3</v>
      </c>
      <c r="I96" s="6">
        <v>3</v>
      </c>
      <c r="J96" s="6">
        <v>0.22</v>
      </c>
      <c r="K96" s="6">
        <v>0.2273</v>
      </c>
      <c r="L96" s="6">
        <v>0.93</v>
      </c>
      <c r="M96" s="6">
        <v>0.1343</v>
      </c>
      <c r="N96" s="6">
        <v>4</v>
      </c>
      <c r="O96" s="6">
        <v>0</v>
      </c>
      <c r="P96" s="6">
        <v>4</v>
      </c>
      <c r="Q96" s="8" t="str">
        <f t="shared" si="3"/>
        <v>Night</v>
      </c>
      <c r="R96" s="8" t="str">
        <f t="shared" si="4"/>
        <v>Normal</v>
      </c>
      <c r="S96" s="33" t="str">
        <f t="shared" si="5"/>
        <v>Low</v>
      </c>
      <c r="T96" t="s">
        <v>24</v>
      </c>
    </row>
    <row r="97" spans="1:20" ht="17.25" thickBot="1">
      <c r="A97" s="6">
        <v>715</v>
      </c>
      <c r="B97" s="7">
        <v>40576</v>
      </c>
      <c r="C97" s="6">
        <v>1</v>
      </c>
      <c r="D97" s="6">
        <v>0</v>
      </c>
      <c r="E97" s="6">
        <v>2</v>
      </c>
      <c r="F97" s="6">
        <v>3</v>
      </c>
      <c r="G97" s="9" t="b">
        <v>0</v>
      </c>
      <c r="H97" s="6">
        <v>3</v>
      </c>
      <c r="I97" s="6">
        <v>3</v>
      </c>
      <c r="J97" s="6">
        <v>0.22</v>
      </c>
      <c r="K97" s="6">
        <v>0.2273</v>
      </c>
      <c r="L97" s="6">
        <v>0.93</v>
      </c>
      <c r="M97" s="6">
        <v>0.1343</v>
      </c>
      <c r="N97" s="6">
        <v>0</v>
      </c>
      <c r="O97" s="6">
        <v>1</v>
      </c>
      <c r="P97" s="6">
        <v>1</v>
      </c>
      <c r="Q97" s="8" t="str">
        <f t="shared" si="3"/>
        <v>Night</v>
      </c>
      <c r="R97" s="8" t="str">
        <f t="shared" si="4"/>
        <v>Normal</v>
      </c>
      <c r="S97" s="33" t="str">
        <f t="shared" si="5"/>
        <v>Low</v>
      </c>
      <c r="T97" t="s">
        <v>24</v>
      </c>
    </row>
    <row r="98" spans="1:20" ht="17.25" thickBot="1">
      <c r="A98" s="6">
        <v>716</v>
      </c>
      <c r="B98" s="7">
        <v>40576</v>
      </c>
      <c r="C98" s="6">
        <v>1</v>
      </c>
      <c r="D98" s="6">
        <v>0</v>
      </c>
      <c r="E98" s="6">
        <v>2</v>
      </c>
      <c r="F98" s="6">
        <v>4</v>
      </c>
      <c r="G98" s="9" t="b">
        <v>0</v>
      </c>
      <c r="H98" s="6">
        <v>3</v>
      </c>
      <c r="I98" s="6">
        <v>3</v>
      </c>
      <c r="J98" s="6">
        <v>0.22</v>
      </c>
      <c r="K98" s="6">
        <v>0.21210000000000001</v>
      </c>
      <c r="L98" s="6">
        <v>0.93</v>
      </c>
      <c r="M98" s="6">
        <v>0.28360000000000002</v>
      </c>
      <c r="N98" s="6">
        <v>0</v>
      </c>
      <c r="O98" s="6">
        <v>1</v>
      </c>
      <c r="P98" s="6">
        <v>1</v>
      </c>
      <c r="Q98" s="8" t="str">
        <f t="shared" si="3"/>
        <v>Night</v>
      </c>
      <c r="R98" s="8" t="str">
        <f t="shared" si="4"/>
        <v>Normal</v>
      </c>
      <c r="S98" s="33" t="str">
        <f t="shared" si="5"/>
        <v>Low</v>
      </c>
      <c r="T98" t="s">
        <v>24</v>
      </c>
    </row>
    <row r="99" spans="1:20" ht="17.25" thickBot="1">
      <c r="A99" s="6">
        <v>717</v>
      </c>
      <c r="B99" s="7">
        <v>40576</v>
      </c>
      <c r="C99" s="6">
        <v>1</v>
      </c>
      <c r="D99" s="6">
        <v>0</v>
      </c>
      <c r="E99" s="6">
        <v>2</v>
      </c>
      <c r="F99" s="6">
        <v>5</v>
      </c>
      <c r="G99" s="9" t="b">
        <v>0</v>
      </c>
      <c r="H99" s="6">
        <v>3</v>
      </c>
      <c r="I99" s="6">
        <v>3</v>
      </c>
      <c r="J99" s="6">
        <v>0.22</v>
      </c>
      <c r="K99" s="6">
        <v>0.2424</v>
      </c>
      <c r="L99" s="6">
        <v>0.93</v>
      </c>
      <c r="M99" s="6">
        <v>0.1045</v>
      </c>
      <c r="N99" s="6">
        <v>0</v>
      </c>
      <c r="O99" s="6">
        <v>3</v>
      </c>
      <c r="P99" s="6">
        <v>3</v>
      </c>
      <c r="Q99" s="8" t="str">
        <f t="shared" si="3"/>
        <v>Night</v>
      </c>
      <c r="R99" s="8" t="str">
        <f t="shared" si="4"/>
        <v>Normal</v>
      </c>
      <c r="S99" s="33" t="str">
        <f t="shared" si="5"/>
        <v>Low</v>
      </c>
      <c r="T99" t="s">
        <v>24</v>
      </c>
    </row>
    <row r="100" spans="1:20" ht="17.25" thickBot="1">
      <c r="A100" s="6">
        <v>718</v>
      </c>
      <c r="B100" s="7">
        <v>40576</v>
      </c>
      <c r="C100" s="6">
        <v>1</v>
      </c>
      <c r="D100" s="6">
        <v>0</v>
      </c>
      <c r="E100" s="6">
        <v>2</v>
      </c>
      <c r="F100" s="6">
        <v>6</v>
      </c>
      <c r="G100" s="9" t="b">
        <v>0</v>
      </c>
      <c r="H100" s="6">
        <v>3</v>
      </c>
      <c r="I100" s="6">
        <v>3</v>
      </c>
      <c r="J100" s="6">
        <v>0.22</v>
      </c>
      <c r="K100" s="6">
        <v>0.2424</v>
      </c>
      <c r="L100" s="6">
        <v>0.93</v>
      </c>
      <c r="M100" s="6">
        <v>0.1045</v>
      </c>
      <c r="N100" s="6">
        <v>1</v>
      </c>
      <c r="O100" s="6">
        <v>17</v>
      </c>
      <c r="P100" s="6">
        <v>18</v>
      </c>
      <c r="Q100" s="8" t="str">
        <f t="shared" si="3"/>
        <v>Evening</v>
      </c>
      <c r="R100" s="8" t="str">
        <f t="shared" si="4"/>
        <v>Normal</v>
      </c>
      <c r="S100" s="33" t="str">
        <f t="shared" si="5"/>
        <v>Low</v>
      </c>
      <c r="T100" t="s">
        <v>24</v>
      </c>
    </row>
    <row r="101" spans="1:20" ht="17.25" thickBot="1">
      <c r="A101" s="6">
        <v>719</v>
      </c>
      <c r="B101" s="7">
        <v>40576</v>
      </c>
      <c r="C101" s="6">
        <v>1</v>
      </c>
      <c r="D101" s="6">
        <v>0</v>
      </c>
      <c r="E101" s="6">
        <v>2</v>
      </c>
      <c r="F101" s="6">
        <v>7</v>
      </c>
      <c r="G101" s="9" t="b">
        <v>0</v>
      </c>
      <c r="H101" s="6">
        <v>3</v>
      </c>
      <c r="I101" s="6">
        <v>3</v>
      </c>
      <c r="J101" s="6">
        <v>0.22</v>
      </c>
      <c r="K101" s="6">
        <v>0.21210000000000001</v>
      </c>
      <c r="L101" s="6">
        <v>0.93</v>
      </c>
      <c r="M101" s="6">
        <v>0.22389999999999999</v>
      </c>
      <c r="N101" s="6">
        <v>1</v>
      </c>
      <c r="O101" s="6">
        <v>48</v>
      </c>
      <c r="P101" s="6">
        <v>49</v>
      </c>
      <c r="Q101" s="8" t="str">
        <f t="shared" si="3"/>
        <v>Evening</v>
      </c>
      <c r="R101" s="8" t="str">
        <f t="shared" si="4"/>
        <v>Rush Hour</v>
      </c>
      <c r="S101" s="33" t="str">
        <f t="shared" si="5"/>
        <v>Low</v>
      </c>
      <c r="T101" t="s">
        <v>24</v>
      </c>
    </row>
    <row r="102" spans="1:20" ht="17.25" thickBot="1">
      <c r="A102" s="6">
        <v>720</v>
      </c>
      <c r="B102" s="7">
        <v>40576</v>
      </c>
      <c r="C102" s="6">
        <v>1</v>
      </c>
      <c r="D102" s="6">
        <v>0</v>
      </c>
      <c r="E102" s="6">
        <v>2</v>
      </c>
      <c r="F102" s="6">
        <v>8</v>
      </c>
      <c r="G102" s="9" t="b">
        <v>0</v>
      </c>
      <c r="H102" s="6">
        <v>3</v>
      </c>
      <c r="I102" s="6">
        <v>3</v>
      </c>
      <c r="J102" s="6">
        <v>0.22</v>
      </c>
      <c r="K102" s="6">
        <v>0.21210000000000001</v>
      </c>
      <c r="L102" s="6">
        <v>0.93</v>
      </c>
      <c r="M102" s="6">
        <v>0.22389999999999999</v>
      </c>
      <c r="N102" s="6">
        <v>1</v>
      </c>
      <c r="O102" s="6">
        <v>154</v>
      </c>
      <c r="P102" s="6">
        <v>155</v>
      </c>
      <c r="Q102" s="8" t="str">
        <f t="shared" si="3"/>
        <v>Evening</v>
      </c>
      <c r="R102" s="8" t="str">
        <f t="shared" si="4"/>
        <v>Rush Hour</v>
      </c>
      <c r="S102" s="33" t="str">
        <f t="shared" si="5"/>
        <v>High</v>
      </c>
      <c r="T102" t="s">
        <v>24</v>
      </c>
    </row>
    <row r="103" spans="1:20" ht="17.25" thickBot="1">
      <c r="A103" s="6">
        <v>721</v>
      </c>
      <c r="B103" s="7">
        <v>40576</v>
      </c>
      <c r="C103" s="6">
        <v>1</v>
      </c>
      <c r="D103" s="6">
        <v>0</v>
      </c>
      <c r="E103" s="6">
        <v>2</v>
      </c>
      <c r="F103" s="6">
        <v>9</v>
      </c>
      <c r="G103" s="9" t="b">
        <v>0</v>
      </c>
      <c r="H103" s="6">
        <v>3</v>
      </c>
      <c r="I103" s="6">
        <v>2</v>
      </c>
      <c r="J103" s="6">
        <v>0.24</v>
      </c>
      <c r="K103" s="6">
        <v>0.2576</v>
      </c>
      <c r="L103" s="6">
        <v>0.93</v>
      </c>
      <c r="M103" s="6">
        <v>8.9599999999999999E-2</v>
      </c>
      <c r="N103" s="6">
        <v>4</v>
      </c>
      <c r="O103" s="6">
        <v>119</v>
      </c>
      <c r="P103" s="6">
        <v>123</v>
      </c>
      <c r="Q103" s="8" t="str">
        <f t="shared" si="3"/>
        <v>Evening</v>
      </c>
      <c r="R103" s="8" t="str">
        <f t="shared" si="4"/>
        <v>Rush Hour</v>
      </c>
      <c r="S103" s="33" t="str">
        <f t="shared" si="5"/>
        <v>Medium</v>
      </c>
      <c r="T103" t="s">
        <v>21</v>
      </c>
    </row>
    <row r="104" spans="1:20" ht="17.25" thickBot="1">
      <c r="A104" s="6">
        <v>722</v>
      </c>
      <c r="B104" s="7">
        <v>40576</v>
      </c>
      <c r="C104" s="6">
        <v>1</v>
      </c>
      <c r="D104" s="6">
        <v>0</v>
      </c>
      <c r="E104" s="6">
        <v>2</v>
      </c>
      <c r="F104" s="6">
        <v>10</v>
      </c>
      <c r="G104" s="9" t="b">
        <v>0</v>
      </c>
      <c r="H104" s="6">
        <v>3</v>
      </c>
      <c r="I104" s="6">
        <v>2</v>
      </c>
      <c r="J104" s="6">
        <v>0.22</v>
      </c>
      <c r="K104" s="6">
        <v>0.2727</v>
      </c>
      <c r="L104" s="6">
        <v>1</v>
      </c>
      <c r="M104" s="6">
        <v>0</v>
      </c>
      <c r="N104" s="6">
        <v>2</v>
      </c>
      <c r="O104" s="6">
        <v>59</v>
      </c>
      <c r="P104" s="6">
        <v>61</v>
      </c>
      <c r="Q104" s="8" t="str">
        <f t="shared" si="3"/>
        <v>Evening</v>
      </c>
      <c r="R104" s="8" t="str">
        <f t="shared" si="4"/>
        <v>Normal</v>
      </c>
      <c r="S104" s="33" t="str">
        <f t="shared" si="5"/>
        <v>Medium</v>
      </c>
      <c r="T104" t="s">
        <v>21</v>
      </c>
    </row>
    <row r="105" spans="1:20" ht="17.25" thickBot="1">
      <c r="A105" s="6">
        <v>723</v>
      </c>
      <c r="B105" s="7">
        <v>40576</v>
      </c>
      <c r="C105" s="6">
        <v>1</v>
      </c>
      <c r="D105" s="6">
        <v>0</v>
      </c>
      <c r="E105" s="6">
        <v>2</v>
      </c>
      <c r="F105" s="6">
        <v>11</v>
      </c>
      <c r="G105" s="9" t="b">
        <v>0</v>
      </c>
      <c r="H105" s="6">
        <v>3</v>
      </c>
      <c r="I105" s="6">
        <v>2</v>
      </c>
      <c r="J105" s="6">
        <v>0.24</v>
      </c>
      <c r="K105" s="6">
        <v>0.2273</v>
      </c>
      <c r="L105" s="6">
        <v>0.93</v>
      </c>
      <c r="M105" s="6">
        <v>0.19400000000000001</v>
      </c>
      <c r="N105" s="6">
        <v>5</v>
      </c>
      <c r="O105" s="6">
        <v>47</v>
      </c>
      <c r="P105" s="6">
        <v>52</v>
      </c>
      <c r="Q105" s="8" t="str">
        <f t="shared" si="3"/>
        <v>Evening</v>
      </c>
      <c r="R105" s="8" t="str">
        <f t="shared" si="4"/>
        <v>Normal</v>
      </c>
      <c r="S105" s="33" t="str">
        <f t="shared" si="5"/>
        <v>Medium</v>
      </c>
      <c r="T105" t="s">
        <v>21</v>
      </c>
    </row>
    <row r="106" spans="1:20" ht="17.25" thickBot="1">
      <c r="A106" s="6">
        <v>724</v>
      </c>
      <c r="B106" s="7">
        <v>40576</v>
      </c>
      <c r="C106" s="6">
        <v>1</v>
      </c>
      <c r="D106" s="6">
        <v>0</v>
      </c>
      <c r="E106" s="6">
        <v>2</v>
      </c>
      <c r="F106" s="6">
        <v>12</v>
      </c>
      <c r="G106" s="9" t="b">
        <v>0</v>
      </c>
      <c r="H106" s="6">
        <v>3</v>
      </c>
      <c r="I106" s="6">
        <v>2</v>
      </c>
      <c r="J106" s="6">
        <v>0.24</v>
      </c>
      <c r="K106" s="6">
        <v>0.2273</v>
      </c>
      <c r="L106" s="6">
        <v>0.93</v>
      </c>
      <c r="M106" s="6">
        <v>0.22389999999999999</v>
      </c>
      <c r="N106" s="6">
        <v>3</v>
      </c>
      <c r="O106" s="6">
        <v>61</v>
      </c>
      <c r="P106" s="6">
        <v>64</v>
      </c>
      <c r="Q106" s="8" t="str">
        <f t="shared" si="3"/>
        <v>Evening</v>
      </c>
      <c r="R106" s="8" t="str">
        <f t="shared" si="4"/>
        <v>Normal</v>
      </c>
      <c r="S106" s="33" t="str">
        <f t="shared" si="5"/>
        <v>Medium</v>
      </c>
      <c r="T106" t="s">
        <v>21</v>
      </c>
    </row>
    <row r="107" spans="1:20" ht="17.25" thickBot="1">
      <c r="A107" s="6">
        <v>725</v>
      </c>
      <c r="B107" s="7">
        <v>40576</v>
      </c>
      <c r="C107" s="6">
        <v>1</v>
      </c>
      <c r="D107" s="6">
        <v>0</v>
      </c>
      <c r="E107" s="6">
        <v>2</v>
      </c>
      <c r="F107" s="6">
        <v>13</v>
      </c>
      <c r="G107" s="9" t="b">
        <v>0</v>
      </c>
      <c r="H107" s="6">
        <v>3</v>
      </c>
      <c r="I107" s="6">
        <v>1</v>
      </c>
      <c r="J107" s="6">
        <v>0.34</v>
      </c>
      <c r="K107" s="6">
        <v>0.33329999999999999</v>
      </c>
      <c r="L107" s="6">
        <v>0.93</v>
      </c>
      <c r="M107" s="6">
        <v>0.16420000000000001</v>
      </c>
      <c r="N107" s="6">
        <v>1</v>
      </c>
      <c r="O107" s="6">
        <v>74</v>
      </c>
      <c r="P107" s="6">
        <v>75</v>
      </c>
      <c r="Q107" s="8" t="str">
        <f t="shared" si="3"/>
        <v>Evening</v>
      </c>
      <c r="R107" s="8" t="str">
        <f t="shared" si="4"/>
        <v>Normal</v>
      </c>
      <c r="S107" s="33" t="str">
        <f t="shared" si="5"/>
        <v>Medium</v>
      </c>
      <c r="T107" t="s">
        <v>14</v>
      </c>
    </row>
    <row r="108" spans="1:20" ht="17.25" thickBot="1">
      <c r="A108" s="6">
        <v>726</v>
      </c>
      <c r="B108" s="7">
        <v>40576</v>
      </c>
      <c r="C108" s="6">
        <v>1</v>
      </c>
      <c r="D108" s="6">
        <v>0</v>
      </c>
      <c r="E108" s="6">
        <v>2</v>
      </c>
      <c r="F108" s="6">
        <v>14</v>
      </c>
      <c r="G108" s="9" t="b">
        <v>0</v>
      </c>
      <c r="H108" s="6">
        <v>3</v>
      </c>
      <c r="I108" s="6">
        <v>1</v>
      </c>
      <c r="J108" s="6">
        <v>0.38</v>
      </c>
      <c r="K108" s="6">
        <v>0.39389999999999997</v>
      </c>
      <c r="L108" s="6">
        <v>0.82</v>
      </c>
      <c r="M108" s="6">
        <v>0.3881</v>
      </c>
      <c r="N108" s="6">
        <v>2</v>
      </c>
      <c r="O108" s="6">
        <v>61</v>
      </c>
      <c r="P108" s="6">
        <v>63</v>
      </c>
      <c r="Q108" s="8" t="str">
        <f t="shared" si="3"/>
        <v>Evening</v>
      </c>
      <c r="R108" s="8" t="str">
        <f t="shared" si="4"/>
        <v>Normal</v>
      </c>
      <c r="S108" s="33" t="str">
        <f t="shared" si="5"/>
        <v>Medium</v>
      </c>
      <c r="T108" t="s">
        <v>14</v>
      </c>
    </row>
    <row r="109" spans="1:20" ht="17.25" thickBot="1">
      <c r="A109" s="6">
        <v>727</v>
      </c>
      <c r="B109" s="7">
        <v>40576</v>
      </c>
      <c r="C109" s="6">
        <v>1</v>
      </c>
      <c r="D109" s="6">
        <v>0</v>
      </c>
      <c r="E109" s="6">
        <v>2</v>
      </c>
      <c r="F109" s="6">
        <v>15</v>
      </c>
      <c r="G109" s="9" t="b">
        <v>0</v>
      </c>
      <c r="H109" s="6">
        <v>3</v>
      </c>
      <c r="I109" s="6">
        <v>1</v>
      </c>
      <c r="J109" s="6">
        <v>0.38</v>
      </c>
      <c r="K109" s="6">
        <v>0.39389999999999997</v>
      </c>
      <c r="L109" s="6">
        <v>0.76</v>
      </c>
      <c r="M109" s="6">
        <v>0.32840000000000003</v>
      </c>
      <c r="N109" s="6">
        <v>10</v>
      </c>
      <c r="O109" s="6">
        <v>66</v>
      </c>
      <c r="P109" s="6">
        <v>76</v>
      </c>
      <c r="Q109" s="8" t="str">
        <f t="shared" si="3"/>
        <v>Evening</v>
      </c>
      <c r="R109" s="8" t="str">
        <f t="shared" si="4"/>
        <v>Normal</v>
      </c>
      <c r="S109" s="33" t="str">
        <f t="shared" si="5"/>
        <v>Medium</v>
      </c>
      <c r="T109" t="s">
        <v>14</v>
      </c>
    </row>
    <row r="110" spans="1:20" ht="17.25" thickBot="1">
      <c r="A110" s="6">
        <v>728</v>
      </c>
      <c r="B110" s="7">
        <v>40576</v>
      </c>
      <c r="C110" s="6">
        <v>1</v>
      </c>
      <c r="D110" s="6">
        <v>0</v>
      </c>
      <c r="E110" s="6">
        <v>2</v>
      </c>
      <c r="F110" s="6">
        <v>16</v>
      </c>
      <c r="G110" s="9" t="b">
        <v>0</v>
      </c>
      <c r="H110" s="6">
        <v>3</v>
      </c>
      <c r="I110" s="6">
        <v>1</v>
      </c>
      <c r="J110" s="6">
        <v>0.36</v>
      </c>
      <c r="K110" s="6">
        <v>0.33329999999999999</v>
      </c>
      <c r="L110" s="6">
        <v>0.71</v>
      </c>
      <c r="M110" s="6">
        <v>0.29849999999999999</v>
      </c>
      <c r="N110" s="6">
        <v>8</v>
      </c>
      <c r="O110" s="6">
        <v>95</v>
      </c>
      <c r="P110" s="6">
        <v>103</v>
      </c>
      <c r="Q110" s="8" t="str">
        <f t="shared" si="3"/>
        <v>Evening</v>
      </c>
      <c r="R110" s="8" t="str">
        <f t="shared" si="4"/>
        <v>Normal</v>
      </c>
      <c r="S110" s="33" t="str">
        <f t="shared" si="5"/>
        <v>Medium</v>
      </c>
      <c r="T110" t="s">
        <v>14</v>
      </c>
    </row>
    <row r="111" spans="1:20" ht="17.25" thickBot="1">
      <c r="A111" s="6">
        <v>729</v>
      </c>
      <c r="B111" s="7">
        <v>40576</v>
      </c>
      <c r="C111" s="6">
        <v>1</v>
      </c>
      <c r="D111" s="6">
        <v>0</v>
      </c>
      <c r="E111" s="6">
        <v>2</v>
      </c>
      <c r="F111" s="6">
        <v>17</v>
      </c>
      <c r="G111" s="9" t="b">
        <v>0</v>
      </c>
      <c r="H111" s="6">
        <v>3</v>
      </c>
      <c r="I111" s="6">
        <v>1</v>
      </c>
      <c r="J111" s="6">
        <v>0.36</v>
      </c>
      <c r="K111" s="6">
        <v>0.31819999999999998</v>
      </c>
      <c r="L111" s="6">
        <v>0.53</v>
      </c>
      <c r="M111" s="6">
        <v>0.52239999999999998</v>
      </c>
      <c r="N111" s="6">
        <v>7</v>
      </c>
      <c r="O111" s="6">
        <v>183</v>
      </c>
      <c r="P111" s="6">
        <v>190</v>
      </c>
      <c r="Q111" s="8" t="str">
        <f t="shared" si="3"/>
        <v>Evening</v>
      </c>
      <c r="R111" s="8" t="str">
        <f t="shared" si="4"/>
        <v>Rush Hour</v>
      </c>
      <c r="S111" s="33" t="str">
        <f t="shared" si="5"/>
        <v>High</v>
      </c>
      <c r="T111" t="s">
        <v>14</v>
      </c>
    </row>
    <row r="112" spans="1:20" ht="17.25" thickBot="1">
      <c r="A112" s="6">
        <v>730</v>
      </c>
      <c r="B112" s="7">
        <v>40576</v>
      </c>
      <c r="C112" s="6">
        <v>1</v>
      </c>
      <c r="D112" s="6">
        <v>0</v>
      </c>
      <c r="E112" s="6">
        <v>2</v>
      </c>
      <c r="F112" s="6">
        <v>18</v>
      </c>
      <c r="G112" s="9" t="b">
        <v>0</v>
      </c>
      <c r="H112" s="6">
        <v>3</v>
      </c>
      <c r="I112" s="6">
        <v>1</v>
      </c>
      <c r="J112" s="6">
        <v>0.34</v>
      </c>
      <c r="K112" s="6">
        <v>0.28789999999999999</v>
      </c>
      <c r="L112" s="6">
        <v>0.42</v>
      </c>
      <c r="M112" s="6">
        <v>0.55220000000000002</v>
      </c>
      <c r="N112" s="6">
        <v>7</v>
      </c>
      <c r="O112" s="6">
        <v>175</v>
      </c>
      <c r="P112" s="6">
        <v>182</v>
      </c>
      <c r="Q112" s="8" t="str">
        <f t="shared" si="3"/>
        <v>Evening</v>
      </c>
      <c r="R112" s="8" t="str">
        <f t="shared" si="4"/>
        <v>Rush Hour</v>
      </c>
      <c r="S112" s="33" t="str">
        <f t="shared" si="5"/>
        <v>High</v>
      </c>
      <c r="T112" t="s">
        <v>14</v>
      </c>
    </row>
    <row r="113" spans="1:20" ht="17.25" thickBot="1">
      <c r="A113" s="6">
        <v>731</v>
      </c>
      <c r="B113" s="7">
        <v>40576</v>
      </c>
      <c r="C113" s="6">
        <v>1</v>
      </c>
      <c r="D113" s="6">
        <v>0</v>
      </c>
      <c r="E113" s="6">
        <v>2</v>
      </c>
      <c r="F113" s="6">
        <v>19</v>
      </c>
      <c r="G113" s="9" t="b">
        <v>0</v>
      </c>
      <c r="H113" s="6">
        <v>3</v>
      </c>
      <c r="I113" s="6">
        <v>1</v>
      </c>
      <c r="J113" s="6">
        <v>0.28000000000000003</v>
      </c>
      <c r="K113" s="6">
        <v>0.2424</v>
      </c>
      <c r="L113" s="6">
        <v>0.45</v>
      </c>
      <c r="M113" s="6">
        <v>0.49249999999999999</v>
      </c>
      <c r="N113" s="6">
        <v>3</v>
      </c>
      <c r="O113" s="6">
        <v>88</v>
      </c>
      <c r="P113" s="6">
        <v>91</v>
      </c>
      <c r="Q113" s="8" t="str">
        <f t="shared" si="3"/>
        <v>Evening</v>
      </c>
      <c r="R113" s="8" t="str">
        <f t="shared" si="4"/>
        <v>Rush Hour</v>
      </c>
      <c r="S113" s="33" t="str">
        <f t="shared" si="5"/>
        <v>Medium</v>
      </c>
      <c r="T113" t="s">
        <v>14</v>
      </c>
    </row>
    <row r="114" spans="1:20" ht="17.25" thickBot="1">
      <c r="A114" s="6">
        <v>732</v>
      </c>
      <c r="B114" s="7">
        <v>40576</v>
      </c>
      <c r="C114" s="6">
        <v>1</v>
      </c>
      <c r="D114" s="6">
        <v>0</v>
      </c>
      <c r="E114" s="6">
        <v>2</v>
      </c>
      <c r="F114" s="6">
        <v>20</v>
      </c>
      <c r="G114" s="9" t="b">
        <v>0</v>
      </c>
      <c r="H114" s="6">
        <v>3</v>
      </c>
      <c r="I114" s="6">
        <v>1</v>
      </c>
      <c r="J114" s="6">
        <v>0.24</v>
      </c>
      <c r="K114" s="6">
        <v>0.19700000000000001</v>
      </c>
      <c r="L114" s="6">
        <v>0.48</v>
      </c>
      <c r="M114" s="6">
        <v>0.55220000000000002</v>
      </c>
      <c r="N114" s="6">
        <v>4</v>
      </c>
      <c r="O114" s="6">
        <v>71</v>
      </c>
      <c r="P114" s="6">
        <v>75</v>
      </c>
      <c r="Q114" s="8" t="str">
        <f t="shared" si="3"/>
        <v>Evening</v>
      </c>
      <c r="R114" s="8" t="str">
        <f t="shared" si="4"/>
        <v>Normal</v>
      </c>
      <c r="S114" s="33" t="str">
        <f t="shared" si="5"/>
        <v>Medium</v>
      </c>
      <c r="T114" t="s">
        <v>14</v>
      </c>
    </row>
    <row r="115" spans="1:20" ht="17.25" thickBot="1">
      <c r="A115" s="6">
        <v>733</v>
      </c>
      <c r="B115" s="7">
        <v>40576</v>
      </c>
      <c r="C115" s="6">
        <v>1</v>
      </c>
      <c r="D115" s="6">
        <v>0</v>
      </c>
      <c r="E115" s="6">
        <v>2</v>
      </c>
      <c r="F115" s="6">
        <v>21</v>
      </c>
      <c r="G115" s="9" t="b">
        <v>0</v>
      </c>
      <c r="H115" s="6">
        <v>3</v>
      </c>
      <c r="I115" s="6">
        <v>1</v>
      </c>
      <c r="J115" s="6">
        <v>0.22</v>
      </c>
      <c r="K115" s="6">
        <v>0.19700000000000001</v>
      </c>
      <c r="L115" s="6">
        <v>0.47</v>
      </c>
      <c r="M115" s="6">
        <v>0.32840000000000003</v>
      </c>
      <c r="N115" s="6">
        <v>1</v>
      </c>
      <c r="O115" s="6">
        <v>62</v>
      </c>
      <c r="P115" s="6">
        <v>63</v>
      </c>
      <c r="Q115" s="8" t="str">
        <f t="shared" si="3"/>
        <v>Evening</v>
      </c>
      <c r="R115" s="8" t="str">
        <f t="shared" si="4"/>
        <v>Normal</v>
      </c>
      <c r="S115" s="33" t="str">
        <f t="shared" si="5"/>
        <v>Medium</v>
      </c>
      <c r="T115" t="s">
        <v>14</v>
      </c>
    </row>
    <row r="116" spans="1:20" ht="17.25" thickBot="1">
      <c r="A116" s="6">
        <v>734</v>
      </c>
      <c r="B116" s="7">
        <v>40576</v>
      </c>
      <c r="C116" s="6">
        <v>1</v>
      </c>
      <c r="D116" s="6">
        <v>0</v>
      </c>
      <c r="E116" s="6">
        <v>2</v>
      </c>
      <c r="F116" s="6">
        <v>22</v>
      </c>
      <c r="G116" s="9" t="b">
        <v>0</v>
      </c>
      <c r="H116" s="6">
        <v>3</v>
      </c>
      <c r="I116" s="6">
        <v>1</v>
      </c>
      <c r="J116" s="6">
        <v>0.22</v>
      </c>
      <c r="K116" s="6">
        <v>0.21210000000000001</v>
      </c>
      <c r="L116" s="6">
        <v>0.44</v>
      </c>
      <c r="M116" s="6">
        <v>0.25369999999999998</v>
      </c>
      <c r="N116" s="6">
        <v>5</v>
      </c>
      <c r="O116" s="6">
        <v>35</v>
      </c>
      <c r="P116" s="6">
        <v>40</v>
      </c>
      <c r="Q116" s="8" t="str">
        <f t="shared" si="3"/>
        <v>Evening</v>
      </c>
      <c r="R116" s="8" t="str">
        <f t="shared" si="4"/>
        <v>Normal</v>
      </c>
      <c r="S116" s="33" t="str">
        <f t="shared" si="5"/>
        <v>Low</v>
      </c>
      <c r="T116" t="s">
        <v>14</v>
      </c>
    </row>
    <row r="117" spans="1:20" ht="17.25" thickBot="1">
      <c r="A117" s="6">
        <v>735</v>
      </c>
      <c r="B117" s="7">
        <v>40576</v>
      </c>
      <c r="C117" s="6">
        <v>1</v>
      </c>
      <c r="D117" s="6">
        <v>0</v>
      </c>
      <c r="E117" s="6">
        <v>2</v>
      </c>
      <c r="F117" s="6">
        <v>23</v>
      </c>
      <c r="G117" s="9" t="b">
        <v>0</v>
      </c>
      <c r="H117" s="6">
        <v>3</v>
      </c>
      <c r="I117" s="6">
        <v>1</v>
      </c>
      <c r="J117" s="6">
        <v>0.2</v>
      </c>
      <c r="K117" s="6">
        <v>0.16669999999999999</v>
      </c>
      <c r="L117" s="6">
        <v>0.44</v>
      </c>
      <c r="M117" s="6">
        <v>0.44779999999999998</v>
      </c>
      <c r="N117" s="6">
        <v>3</v>
      </c>
      <c r="O117" s="6">
        <v>29</v>
      </c>
      <c r="P117" s="6">
        <v>32</v>
      </c>
      <c r="Q117" s="8" t="str">
        <f t="shared" si="3"/>
        <v>Evening</v>
      </c>
      <c r="R117" s="8" t="str">
        <f t="shared" si="4"/>
        <v>Normal</v>
      </c>
      <c r="S117" s="33" t="str">
        <f t="shared" si="5"/>
        <v>Low</v>
      </c>
      <c r="T117" t="s">
        <v>14</v>
      </c>
    </row>
    <row r="118" spans="1:20" ht="17.25" thickBot="1">
      <c r="A118" s="6">
        <v>736</v>
      </c>
      <c r="B118" s="7">
        <v>40577</v>
      </c>
      <c r="C118" s="6">
        <v>1</v>
      </c>
      <c r="D118" s="6">
        <v>0</v>
      </c>
      <c r="E118" s="6">
        <v>2</v>
      </c>
      <c r="F118" s="6">
        <v>0</v>
      </c>
      <c r="G118" s="9" t="b">
        <v>0</v>
      </c>
      <c r="H118" s="6">
        <v>4</v>
      </c>
      <c r="I118" s="6">
        <v>1</v>
      </c>
      <c r="J118" s="6">
        <v>0.2</v>
      </c>
      <c r="K118" s="6">
        <v>0.16669999999999999</v>
      </c>
      <c r="L118" s="6">
        <v>0.4</v>
      </c>
      <c r="M118" s="6">
        <v>0.44779999999999998</v>
      </c>
      <c r="N118" s="6">
        <v>1</v>
      </c>
      <c r="O118" s="6">
        <v>11</v>
      </c>
      <c r="P118" s="6">
        <v>12</v>
      </c>
      <c r="Q118" s="8" t="str">
        <f t="shared" si="3"/>
        <v>Afternoon</v>
      </c>
      <c r="R118" s="8" t="str">
        <f t="shared" si="4"/>
        <v>Normal</v>
      </c>
      <c r="S118" s="33" t="str">
        <f t="shared" si="5"/>
        <v>Low</v>
      </c>
      <c r="T118" t="s">
        <v>14</v>
      </c>
    </row>
    <row r="119" spans="1:20" ht="17.25" thickBot="1">
      <c r="A119" s="6">
        <v>737</v>
      </c>
      <c r="B119" s="7">
        <v>40577</v>
      </c>
      <c r="C119" s="6">
        <v>1</v>
      </c>
      <c r="D119" s="6">
        <v>0</v>
      </c>
      <c r="E119" s="6">
        <v>2</v>
      </c>
      <c r="F119" s="6">
        <v>1</v>
      </c>
      <c r="G119" s="9" t="b">
        <v>0</v>
      </c>
      <c r="H119" s="6">
        <v>4</v>
      </c>
      <c r="I119" s="6">
        <v>1</v>
      </c>
      <c r="J119" s="6">
        <v>0.2</v>
      </c>
      <c r="K119" s="6">
        <v>0.1515</v>
      </c>
      <c r="L119" s="6">
        <v>0.44</v>
      </c>
      <c r="M119" s="6">
        <v>0.52239999999999998</v>
      </c>
      <c r="N119" s="6">
        <v>0</v>
      </c>
      <c r="O119" s="6">
        <v>5</v>
      </c>
      <c r="P119" s="6">
        <v>5</v>
      </c>
      <c r="Q119" s="8" t="str">
        <f t="shared" si="3"/>
        <v>Night</v>
      </c>
      <c r="R119" s="8" t="str">
        <f t="shared" si="4"/>
        <v>Normal</v>
      </c>
      <c r="S119" s="33" t="str">
        <f t="shared" si="5"/>
        <v>Low</v>
      </c>
      <c r="T119" t="s">
        <v>14</v>
      </c>
    </row>
    <row r="120" spans="1:20" ht="17.25" thickBot="1">
      <c r="A120" s="6">
        <v>738</v>
      </c>
      <c r="B120" s="7">
        <v>40577</v>
      </c>
      <c r="C120" s="6">
        <v>1</v>
      </c>
      <c r="D120" s="6">
        <v>0</v>
      </c>
      <c r="E120" s="6">
        <v>2</v>
      </c>
      <c r="F120" s="6">
        <v>2</v>
      </c>
      <c r="G120" s="9" t="b">
        <v>0</v>
      </c>
      <c r="H120" s="6">
        <v>4</v>
      </c>
      <c r="I120" s="6">
        <v>1</v>
      </c>
      <c r="J120" s="6">
        <v>0.18</v>
      </c>
      <c r="K120" s="6">
        <v>0.16669999999999999</v>
      </c>
      <c r="L120" s="6">
        <v>0.43</v>
      </c>
      <c r="M120" s="6">
        <v>0.25369999999999998</v>
      </c>
      <c r="N120" s="6">
        <v>0</v>
      </c>
      <c r="O120" s="6">
        <v>2</v>
      </c>
      <c r="P120" s="6">
        <v>2</v>
      </c>
      <c r="Q120" s="8" t="str">
        <f t="shared" si="3"/>
        <v>Night</v>
      </c>
      <c r="R120" s="8" t="str">
        <f t="shared" si="4"/>
        <v>Normal</v>
      </c>
      <c r="S120" s="33" t="str">
        <f t="shared" si="5"/>
        <v>Low</v>
      </c>
      <c r="T120" t="s">
        <v>14</v>
      </c>
    </row>
    <row r="121" spans="1:20" ht="17.25" thickBot="1">
      <c r="A121" s="6">
        <v>739</v>
      </c>
      <c r="B121" s="7">
        <v>40577</v>
      </c>
      <c r="C121" s="6">
        <v>1</v>
      </c>
      <c r="D121" s="6">
        <v>0</v>
      </c>
      <c r="E121" s="6">
        <v>2</v>
      </c>
      <c r="F121" s="6">
        <v>3</v>
      </c>
      <c r="G121" s="9" t="b">
        <v>0</v>
      </c>
      <c r="H121" s="6">
        <v>4</v>
      </c>
      <c r="I121" s="6">
        <v>1</v>
      </c>
      <c r="J121" s="6">
        <v>0.18</v>
      </c>
      <c r="K121" s="6">
        <v>0.16669999999999999</v>
      </c>
      <c r="L121" s="6">
        <v>0.43</v>
      </c>
      <c r="M121" s="6">
        <v>0.25369999999999998</v>
      </c>
      <c r="N121" s="6">
        <v>0</v>
      </c>
      <c r="O121" s="6">
        <v>1</v>
      </c>
      <c r="P121" s="6">
        <v>1</v>
      </c>
      <c r="Q121" s="8" t="str">
        <f t="shared" si="3"/>
        <v>Night</v>
      </c>
      <c r="R121" s="8" t="str">
        <f t="shared" si="4"/>
        <v>Normal</v>
      </c>
      <c r="S121" s="33" t="str">
        <f t="shared" si="5"/>
        <v>Low</v>
      </c>
      <c r="T121" t="s">
        <v>14</v>
      </c>
    </row>
    <row r="122" spans="1:20" ht="17.25" thickBot="1">
      <c r="A122" s="6">
        <v>740</v>
      </c>
      <c r="B122" s="7">
        <v>40577</v>
      </c>
      <c r="C122" s="6">
        <v>1</v>
      </c>
      <c r="D122" s="6">
        <v>0</v>
      </c>
      <c r="E122" s="6">
        <v>2</v>
      </c>
      <c r="F122" s="6">
        <v>5</v>
      </c>
      <c r="G122" s="9" t="b">
        <v>0</v>
      </c>
      <c r="H122" s="6">
        <v>4</v>
      </c>
      <c r="I122" s="6">
        <v>1</v>
      </c>
      <c r="J122" s="6">
        <v>0.16</v>
      </c>
      <c r="K122" s="6">
        <v>0.13639999999999999</v>
      </c>
      <c r="L122" s="6">
        <v>0.5</v>
      </c>
      <c r="M122" s="6">
        <v>0.29849999999999999</v>
      </c>
      <c r="N122" s="6">
        <v>0</v>
      </c>
      <c r="O122" s="6">
        <v>2</v>
      </c>
      <c r="P122" s="6">
        <v>2</v>
      </c>
      <c r="Q122" s="8" t="str">
        <f t="shared" si="3"/>
        <v>Night</v>
      </c>
      <c r="R122" s="8" t="str">
        <f t="shared" si="4"/>
        <v>Normal</v>
      </c>
      <c r="S122" s="33" t="str">
        <f t="shared" si="5"/>
        <v>Low</v>
      </c>
      <c r="T122" t="s">
        <v>14</v>
      </c>
    </row>
    <row r="123" spans="1:20" ht="17.25" thickBot="1">
      <c r="A123" s="6">
        <v>741</v>
      </c>
      <c r="B123" s="7">
        <v>40577</v>
      </c>
      <c r="C123" s="6">
        <v>1</v>
      </c>
      <c r="D123" s="6">
        <v>0</v>
      </c>
      <c r="E123" s="6">
        <v>2</v>
      </c>
      <c r="F123" s="6">
        <v>6</v>
      </c>
      <c r="G123" s="9" t="b">
        <v>0</v>
      </c>
      <c r="H123" s="6">
        <v>4</v>
      </c>
      <c r="I123" s="6">
        <v>1</v>
      </c>
      <c r="J123" s="6">
        <v>0.16</v>
      </c>
      <c r="K123" s="6">
        <v>0.13639999999999999</v>
      </c>
      <c r="L123" s="6">
        <v>0.43</v>
      </c>
      <c r="M123" s="6">
        <v>0.35820000000000002</v>
      </c>
      <c r="N123" s="6">
        <v>0</v>
      </c>
      <c r="O123" s="6">
        <v>39</v>
      </c>
      <c r="P123" s="6">
        <v>39</v>
      </c>
      <c r="Q123" s="8" t="str">
        <f t="shared" si="3"/>
        <v>Evening</v>
      </c>
      <c r="R123" s="8" t="str">
        <f t="shared" si="4"/>
        <v>Normal</v>
      </c>
      <c r="S123" s="33" t="str">
        <f t="shared" si="5"/>
        <v>Low</v>
      </c>
      <c r="T123" t="s">
        <v>14</v>
      </c>
    </row>
    <row r="124" spans="1:20" ht="17.25" thickBot="1">
      <c r="A124" s="6">
        <v>742</v>
      </c>
      <c r="B124" s="7">
        <v>40577</v>
      </c>
      <c r="C124" s="6">
        <v>1</v>
      </c>
      <c r="D124" s="6">
        <v>0</v>
      </c>
      <c r="E124" s="6">
        <v>2</v>
      </c>
      <c r="F124" s="6">
        <v>7</v>
      </c>
      <c r="G124" s="9" t="b">
        <v>0</v>
      </c>
      <c r="H124" s="6">
        <v>4</v>
      </c>
      <c r="I124" s="6">
        <v>1</v>
      </c>
      <c r="J124" s="6">
        <v>0.14000000000000001</v>
      </c>
      <c r="K124" s="6">
        <v>0.1212</v>
      </c>
      <c r="L124" s="6">
        <v>0.5</v>
      </c>
      <c r="M124" s="6">
        <v>0.32840000000000003</v>
      </c>
      <c r="N124" s="6">
        <v>1</v>
      </c>
      <c r="O124" s="6">
        <v>86</v>
      </c>
      <c r="P124" s="6">
        <v>87</v>
      </c>
      <c r="Q124" s="8" t="str">
        <f t="shared" si="3"/>
        <v>Evening</v>
      </c>
      <c r="R124" s="8" t="str">
        <f t="shared" si="4"/>
        <v>Rush Hour</v>
      </c>
      <c r="S124" s="33" t="str">
        <f t="shared" si="5"/>
        <v>Medium</v>
      </c>
      <c r="T124" t="s">
        <v>14</v>
      </c>
    </row>
    <row r="125" spans="1:20" ht="17.25" thickBot="1">
      <c r="A125" s="6">
        <v>743</v>
      </c>
      <c r="B125" s="7">
        <v>40577</v>
      </c>
      <c r="C125" s="6">
        <v>1</v>
      </c>
      <c r="D125" s="6">
        <v>0</v>
      </c>
      <c r="E125" s="6">
        <v>2</v>
      </c>
      <c r="F125" s="6">
        <v>8</v>
      </c>
      <c r="G125" s="9" t="b">
        <v>0</v>
      </c>
      <c r="H125" s="6">
        <v>4</v>
      </c>
      <c r="I125" s="6">
        <v>1</v>
      </c>
      <c r="J125" s="6">
        <v>0.14000000000000001</v>
      </c>
      <c r="K125" s="6">
        <v>0.1212</v>
      </c>
      <c r="L125" s="6">
        <v>0.5</v>
      </c>
      <c r="M125" s="6">
        <v>0.35820000000000002</v>
      </c>
      <c r="N125" s="6">
        <v>4</v>
      </c>
      <c r="O125" s="6">
        <v>184</v>
      </c>
      <c r="P125" s="6">
        <v>188</v>
      </c>
      <c r="Q125" s="8" t="str">
        <f t="shared" si="3"/>
        <v>Evening</v>
      </c>
      <c r="R125" s="8" t="str">
        <f t="shared" si="4"/>
        <v>Rush Hour</v>
      </c>
      <c r="S125" s="33" t="str">
        <f t="shared" si="5"/>
        <v>High</v>
      </c>
      <c r="T125" t="s">
        <v>14</v>
      </c>
    </row>
    <row r="126" spans="1:20" ht="17.25" thickBot="1">
      <c r="A126" s="6">
        <v>744</v>
      </c>
      <c r="B126" s="7">
        <v>40577</v>
      </c>
      <c r="C126" s="6">
        <v>1</v>
      </c>
      <c r="D126" s="6">
        <v>0</v>
      </c>
      <c r="E126" s="6">
        <v>2</v>
      </c>
      <c r="F126" s="6">
        <v>9</v>
      </c>
      <c r="G126" s="9" t="b">
        <v>0</v>
      </c>
      <c r="H126" s="6">
        <v>4</v>
      </c>
      <c r="I126" s="6">
        <v>1</v>
      </c>
      <c r="J126" s="6">
        <v>0.16</v>
      </c>
      <c r="K126" s="6">
        <v>0.13639999999999999</v>
      </c>
      <c r="L126" s="6">
        <v>0.47</v>
      </c>
      <c r="M126" s="6">
        <v>0.29849999999999999</v>
      </c>
      <c r="N126" s="6">
        <v>6</v>
      </c>
      <c r="O126" s="6">
        <v>127</v>
      </c>
      <c r="P126" s="6">
        <v>133</v>
      </c>
      <c r="Q126" s="8" t="str">
        <f t="shared" si="3"/>
        <v>Evening</v>
      </c>
      <c r="R126" s="8" t="str">
        <f t="shared" si="4"/>
        <v>Rush Hour</v>
      </c>
      <c r="S126" s="33" t="str">
        <f t="shared" si="5"/>
        <v>Medium</v>
      </c>
      <c r="T126" t="s">
        <v>14</v>
      </c>
    </row>
    <row r="127" spans="1:20" ht="17.25" thickBot="1">
      <c r="A127" s="6">
        <v>745</v>
      </c>
      <c r="B127" s="7">
        <v>40577</v>
      </c>
      <c r="C127" s="6">
        <v>1</v>
      </c>
      <c r="D127" s="6">
        <v>0</v>
      </c>
      <c r="E127" s="6">
        <v>2</v>
      </c>
      <c r="F127" s="6">
        <v>10</v>
      </c>
      <c r="G127" s="9" t="b">
        <v>0</v>
      </c>
      <c r="H127" s="6">
        <v>4</v>
      </c>
      <c r="I127" s="6">
        <v>1</v>
      </c>
      <c r="J127" s="6">
        <v>0.18</v>
      </c>
      <c r="K127" s="6">
        <v>0.1515</v>
      </c>
      <c r="L127" s="6">
        <v>0.43</v>
      </c>
      <c r="M127" s="6">
        <v>0.32840000000000003</v>
      </c>
      <c r="N127" s="6">
        <v>2</v>
      </c>
      <c r="O127" s="6">
        <v>50</v>
      </c>
      <c r="P127" s="6">
        <v>52</v>
      </c>
      <c r="Q127" s="8" t="str">
        <f t="shared" si="3"/>
        <v>Evening</v>
      </c>
      <c r="R127" s="8" t="str">
        <f t="shared" si="4"/>
        <v>Normal</v>
      </c>
      <c r="S127" s="33" t="str">
        <f t="shared" si="5"/>
        <v>Medium</v>
      </c>
      <c r="T127" t="s">
        <v>14</v>
      </c>
    </row>
    <row r="128" spans="1:20" ht="17.25" thickBot="1">
      <c r="A128" s="6">
        <v>746</v>
      </c>
      <c r="B128" s="7">
        <v>40577</v>
      </c>
      <c r="C128" s="6">
        <v>1</v>
      </c>
      <c r="D128" s="6">
        <v>0</v>
      </c>
      <c r="E128" s="6">
        <v>2</v>
      </c>
      <c r="F128" s="6">
        <v>11</v>
      </c>
      <c r="G128" s="9" t="b">
        <v>0</v>
      </c>
      <c r="H128" s="6">
        <v>4</v>
      </c>
      <c r="I128" s="6">
        <v>1</v>
      </c>
      <c r="J128" s="6">
        <v>0.18</v>
      </c>
      <c r="K128" s="6">
        <v>0.13639999999999999</v>
      </c>
      <c r="L128" s="6">
        <v>0.43</v>
      </c>
      <c r="M128" s="6">
        <v>0.44779999999999998</v>
      </c>
      <c r="N128" s="6">
        <v>9</v>
      </c>
      <c r="O128" s="6">
        <v>55</v>
      </c>
      <c r="P128" s="6">
        <v>64</v>
      </c>
      <c r="Q128" s="8" t="str">
        <f t="shared" si="3"/>
        <v>Evening</v>
      </c>
      <c r="R128" s="8" t="str">
        <f t="shared" si="4"/>
        <v>Normal</v>
      </c>
      <c r="S128" s="33" t="str">
        <f t="shared" si="5"/>
        <v>Medium</v>
      </c>
      <c r="T128" t="s">
        <v>14</v>
      </c>
    </row>
    <row r="129" spans="1:20" ht="17.25" thickBot="1">
      <c r="A129" s="6">
        <v>747</v>
      </c>
      <c r="B129" s="7">
        <v>40577</v>
      </c>
      <c r="C129" s="6">
        <v>1</v>
      </c>
      <c r="D129" s="6">
        <v>0</v>
      </c>
      <c r="E129" s="6">
        <v>2</v>
      </c>
      <c r="F129" s="6">
        <v>12</v>
      </c>
      <c r="G129" s="9" t="b">
        <v>0</v>
      </c>
      <c r="H129" s="6">
        <v>4</v>
      </c>
      <c r="I129" s="6">
        <v>1</v>
      </c>
      <c r="J129" s="6">
        <v>0.2</v>
      </c>
      <c r="K129" s="6">
        <v>0.18179999999999999</v>
      </c>
      <c r="L129" s="6">
        <v>0.4</v>
      </c>
      <c r="M129" s="6">
        <v>0.35820000000000002</v>
      </c>
      <c r="N129" s="6">
        <v>2</v>
      </c>
      <c r="O129" s="6">
        <v>67</v>
      </c>
      <c r="P129" s="6">
        <v>69</v>
      </c>
      <c r="Q129" s="8" t="str">
        <f t="shared" si="3"/>
        <v>Evening</v>
      </c>
      <c r="R129" s="8" t="str">
        <f t="shared" si="4"/>
        <v>Normal</v>
      </c>
      <c r="S129" s="33" t="str">
        <f t="shared" si="5"/>
        <v>Medium</v>
      </c>
      <c r="T129" t="s">
        <v>14</v>
      </c>
    </row>
    <row r="130" spans="1:20" ht="17.25" thickBot="1">
      <c r="A130" s="6">
        <v>748</v>
      </c>
      <c r="B130" s="7">
        <v>40577</v>
      </c>
      <c r="C130" s="6">
        <v>1</v>
      </c>
      <c r="D130" s="6">
        <v>0</v>
      </c>
      <c r="E130" s="6">
        <v>2</v>
      </c>
      <c r="F130" s="6">
        <v>13</v>
      </c>
      <c r="G130" s="9" t="b">
        <v>0</v>
      </c>
      <c r="H130" s="6">
        <v>4</v>
      </c>
      <c r="I130" s="6">
        <v>1</v>
      </c>
      <c r="J130" s="6">
        <v>0.2</v>
      </c>
      <c r="K130" s="6">
        <v>0.16669999999999999</v>
      </c>
      <c r="L130" s="6">
        <v>0.4</v>
      </c>
      <c r="M130" s="6">
        <v>0.41789999999999999</v>
      </c>
      <c r="N130" s="6">
        <v>4</v>
      </c>
      <c r="O130" s="6">
        <v>47</v>
      </c>
      <c r="P130" s="6">
        <v>51</v>
      </c>
      <c r="Q130" s="8" t="str">
        <f t="shared" si="3"/>
        <v>Evening</v>
      </c>
      <c r="R130" s="8" t="str">
        <f t="shared" si="4"/>
        <v>Normal</v>
      </c>
      <c r="S130" s="33" t="str">
        <f t="shared" si="5"/>
        <v>Medium</v>
      </c>
      <c r="T130" t="s">
        <v>14</v>
      </c>
    </row>
    <row r="131" spans="1:20" ht="17.25" thickBot="1">
      <c r="A131" s="6">
        <v>749</v>
      </c>
      <c r="B131" s="7">
        <v>40577</v>
      </c>
      <c r="C131" s="6">
        <v>1</v>
      </c>
      <c r="D131" s="6">
        <v>0</v>
      </c>
      <c r="E131" s="6">
        <v>2</v>
      </c>
      <c r="F131" s="6">
        <v>14</v>
      </c>
      <c r="G131" s="9" t="b">
        <v>0</v>
      </c>
      <c r="H131" s="6">
        <v>4</v>
      </c>
      <c r="I131" s="6">
        <v>1</v>
      </c>
      <c r="J131" s="6">
        <v>0.22</v>
      </c>
      <c r="K131" s="6">
        <v>0.19700000000000001</v>
      </c>
      <c r="L131" s="6">
        <v>0.37</v>
      </c>
      <c r="M131" s="6">
        <v>0.3881</v>
      </c>
      <c r="N131" s="6">
        <v>4</v>
      </c>
      <c r="O131" s="6">
        <v>43</v>
      </c>
      <c r="P131" s="6">
        <v>47</v>
      </c>
      <c r="Q131" s="8" t="str">
        <f t="shared" ref="Q131:Q194" si="6">IF(P131&lt;6,"Night",IF(P131&lt;12,"Morning",IF(P131&lt;18,"Afternoon","Evening")))</f>
        <v>Evening</v>
      </c>
      <c r="R131" s="8" t="str">
        <f t="shared" ref="R131:R194" si="7">IF(OR(AND(F131&gt;=7,F131&lt;=9),AND(F131&gt;=17,F131&lt;=19)),"Rush Hour","Normal")</f>
        <v>Normal</v>
      </c>
      <c r="S131" s="33" t="str">
        <f t="shared" ref="S131:S194" si="8">IF(P131&gt;150,"High",IF(P131&gt;50,"Medium","Low"))</f>
        <v>Low</v>
      </c>
      <c r="T131" t="s">
        <v>14</v>
      </c>
    </row>
    <row r="132" spans="1:20" ht="17.25" thickBot="1">
      <c r="A132" s="6">
        <v>750</v>
      </c>
      <c r="B132" s="7">
        <v>40577</v>
      </c>
      <c r="C132" s="6">
        <v>1</v>
      </c>
      <c r="D132" s="6">
        <v>0</v>
      </c>
      <c r="E132" s="6">
        <v>2</v>
      </c>
      <c r="F132" s="6">
        <v>15</v>
      </c>
      <c r="G132" s="9" t="b">
        <v>0</v>
      </c>
      <c r="H132" s="6">
        <v>4</v>
      </c>
      <c r="I132" s="6">
        <v>1</v>
      </c>
      <c r="J132" s="6">
        <v>0.22</v>
      </c>
      <c r="K132" s="6">
        <v>0.19700000000000001</v>
      </c>
      <c r="L132" s="6">
        <v>0.37</v>
      </c>
      <c r="M132" s="6">
        <v>0.32840000000000003</v>
      </c>
      <c r="N132" s="6">
        <v>4</v>
      </c>
      <c r="O132" s="6">
        <v>56</v>
      </c>
      <c r="P132" s="6">
        <v>60</v>
      </c>
      <c r="Q132" s="8" t="str">
        <f t="shared" si="6"/>
        <v>Evening</v>
      </c>
      <c r="R132" s="8" t="str">
        <f t="shared" si="7"/>
        <v>Normal</v>
      </c>
      <c r="S132" s="33" t="str">
        <f t="shared" si="8"/>
        <v>Medium</v>
      </c>
      <c r="T132" t="s">
        <v>14</v>
      </c>
    </row>
    <row r="133" spans="1:20" ht="17.25" thickBot="1">
      <c r="A133" s="6">
        <v>751</v>
      </c>
      <c r="B133" s="7">
        <v>40577</v>
      </c>
      <c r="C133" s="6">
        <v>1</v>
      </c>
      <c r="D133" s="6">
        <v>0</v>
      </c>
      <c r="E133" s="6">
        <v>2</v>
      </c>
      <c r="F133" s="6">
        <v>16</v>
      </c>
      <c r="G133" s="9" t="b">
        <v>0</v>
      </c>
      <c r="H133" s="6">
        <v>4</v>
      </c>
      <c r="I133" s="6">
        <v>1</v>
      </c>
      <c r="J133" s="6">
        <v>0.22</v>
      </c>
      <c r="K133" s="6">
        <v>0.21210000000000001</v>
      </c>
      <c r="L133" s="6">
        <v>0.37</v>
      </c>
      <c r="M133" s="6">
        <v>0.25369999999999998</v>
      </c>
      <c r="N133" s="6">
        <v>5</v>
      </c>
      <c r="O133" s="6">
        <v>73</v>
      </c>
      <c r="P133" s="6">
        <v>78</v>
      </c>
      <c r="Q133" s="8" t="str">
        <f t="shared" si="6"/>
        <v>Evening</v>
      </c>
      <c r="R133" s="8" t="str">
        <f t="shared" si="7"/>
        <v>Normal</v>
      </c>
      <c r="S133" s="33" t="str">
        <f t="shared" si="8"/>
        <v>Medium</v>
      </c>
      <c r="T133" t="s">
        <v>14</v>
      </c>
    </row>
    <row r="134" spans="1:20" ht="17.25" thickBot="1">
      <c r="A134" s="6">
        <v>752</v>
      </c>
      <c r="B134" s="7">
        <v>40577</v>
      </c>
      <c r="C134" s="6">
        <v>1</v>
      </c>
      <c r="D134" s="6">
        <v>0</v>
      </c>
      <c r="E134" s="6">
        <v>2</v>
      </c>
      <c r="F134" s="6">
        <v>17</v>
      </c>
      <c r="G134" s="9" t="b">
        <v>0</v>
      </c>
      <c r="H134" s="6">
        <v>4</v>
      </c>
      <c r="I134" s="6">
        <v>1</v>
      </c>
      <c r="J134" s="6">
        <v>0.2</v>
      </c>
      <c r="K134" s="6">
        <v>0.19700000000000001</v>
      </c>
      <c r="L134" s="6">
        <v>0.4</v>
      </c>
      <c r="M134" s="6">
        <v>0.19400000000000001</v>
      </c>
      <c r="N134" s="6">
        <v>5</v>
      </c>
      <c r="O134" s="6">
        <v>170</v>
      </c>
      <c r="P134" s="6">
        <v>175</v>
      </c>
      <c r="Q134" s="8" t="str">
        <f t="shared" si="6"/>
        <v>Evening</v>
      </c>
      <c r="R134" s="8" t="str">
        <f t="shared" si="7"/>
        <v>Rush Hour</v>
      </c>
      <c r="S134" s="33" t="str">
        <f t="shared" si="8"/>
        <v>High</v>
      </c>
      <c r="T134" t="s">
        <v>14</v>
      </c>
    </row>
    <row r="135" spans="1:20" ht="17.25" thickBot="1">
      <c r="A135" s="6">
        <v>753</v>
      </c>
      <c r="B135" s="7">
        <v>40577</v>
      </c>
      <c r="C135" s="6">
        <v>1</v>
      </c>
      <c r="D135" s="6">
        <v>0</v>
      </c>
      <c r="E135" s="6">
        <v>2</v>
      </c>
      <c r="F135" s="6">
        <v>18</v>
      </c>
      <c r="G135" s="9" t="b">
        <v>0</v>
      </c>
      <c r="H135" s="6">
        <v>4</v>
      </c>
      <c r="I135" s="6">
        <v>1</v>
      </c>
      <c r="J135" s="6">
        <v>0.2</v>
      </c>
      <c r="K135" s="6">
        <v>0.21210000000000001</v>
      </c>
      <c r="L135" s="6">
        <v>0.4</v>
      </c>
      <c r="M135" s="6">
        <v>0.16420000000000001</v>
      </c>
      <c r="N135" s="6">
        <v>2</v>
      </c>
      <c r="O135" s="6">
        <v>145</v>
      </c>
      <c r="P135" s="6">
        <v>147</v>
      </c>
      <c r="Q135" s="8" t="str">
        <f t="shared" si="6"/>
        <v>Evening</v>
      </c>
      <c r="R135" s="8" t="str">
        <f t="shared" si="7"/>
        <v>Rush Hour</v>
      </c>
      <c r="S135" s="33" t="str">
        <f t="shared" si="8"/>
        <v>Medium</v>
      </c>
      <c r="T135" t="s">
        <v>14</v>
      </c>
    </row>
    <row r="136" spans="1:20" ht="17.25" thickBot="1">
      <c r="A136" s="6">
        <v>754</v>
      </c>
      <c r="B136" s="7">
        <v>40577</v>
      </c>
      <c r="C136" s="6">
        <v>1</v>
      </c>
      <c r="D136" s="6">
        <v>0</v>
      </c>
      <c r="E136" s="6">
        <v>2</v>
      </c>
      <c r="F136" s="6">
        <v>19</v>
      </c>
      <c r="G136" s="9" t="b">
        <v>0</v>
      </c>
      <c r="H136" s="6">
        <v>4</v>
      </c>
      <c r="I136" s="6">
        <v>1</v>
      </c>
      <c r="J136" s="6">
        <v>0.2</v>
      </c>
      <c r="K136" s="6">
        <v>0.2576</v>
      </c>
      <c r="L136" s="6">
        <v>0.4</v>
      </c>
      <c r="M136" s="6">
        <v>0</v>
      </c>
      <c r="N136" s="6">
        <v>4</v>
      </c>
      <c r="O136" s="6">
        <v>92</v>
      </c>
      <c r="P136" s="6">
        <v>96</v>
      </c>
      <c r="Q136" s="8" t="str">
        <f t="shared" si="6"/>
        <v>Evening</v>
      </c>
      <c r="R136" s="8" t="str">
        <f t="shared" si="7"/>
        <v>Rush Hour</v>
      </c>
      <c r="S136" s="33" t="str">
        <f t="shared" si="8"/>
        <v>Medium</v>
      </c>
      <c r="T136" t="s">
        <v>14</v>
      </c>
    </row>
    <row r="137" spans="1:20" ht="17.25" thickBot="1">
      <c r="A137" s="6">
        <v>755</v>
      </c>
      <c r="B137" s="7">
        <v>40577</v>
      </c>
      <c r="C137" s="6">
        <v>1</v>
      </c>
      <c r="D137" s="6">
        <v>0</v>
      </c>
      <c r="E137" s="6">
        <v>2</v>
      </c>
      <c r="F137" s="6">
        <v>20</v>
      </c>
      <c r="G137" s="9" t="b">
        <v>0</v>
      </c>
      <c r="H137" s="6">
        <v>4</v>
      </c>
      <c r="I137" s="6">
        <v>1</v>
      </c>
      <c r="J137" s="6">
        <v>0.2</v>
      </c>
      <c r="K137" s="6">
        <v>0.2273</v>
      </c>
      <c r="L137" s="6">
        <v>0.47</v>
      </c>
      <c r="M137" s="6">
        <v>8.9599999999999999E-2</v>
      </c>
      <c r="N137" s="6">
        <v>1</v>
      </c>
      <c r="O137" s="6">
        <v>108</v>
      </c>
      <c r="P137" s="6">
        <v>109</v>
      </c>
      <c r="Q137" s="8" t="str">
        <f t="shared" si="6"/>
        <v>Evening</v>
      </c>
      <c r="R137" s="8" t="str">
        <f t="shared" si="7"/>
        <v>Normal</v>
      </c>
      <c r="S137" s="33" t="str">
        <f t="shared" si="8"/>
        <v>Medium</v>
      </c>
      <c r="T137" t="s">
        <v>14</v>
      </c>
    </row>
    <row r="138" spans="1:20" ht="17.25" thickBot="1">
      <c r="A138" s="6">
        <v>756</v>
      </c>
      <c r="B138" s="7">
        <v>40577</v>
      </c>
      <c r="C138" s="6">
        <v>1</v>
      </c>
      <c r="D138" s="6">
        <v>0</v>
      </c>
      <c r="E138" s="6">
        <v>2</v>
      </c>
      <c r="F138" s="6">
        <v>21</v>
      </c>
      <c r="G138" s="9" t="b">
        <v>0</v>
      </c>
      <c r="H138" s="6">
        <v>4</v>
      </c>
      <c r="I138" s="6">
        <v>1</v>
      </c>
      <c r="J138" s="6">
        <v>0.18</v>
      </c>
      <c r="K138" s="6">
        <v>0.21210000000000001</v>
      </c>
      <c r="L138" s="6">
        <v>0.55000000000000004</v>
      </c>
      <c r="M138" s="6">
        <v>0.1045</v>
      </c>
      <c r="N138" s="6">
        <v>1</v>
      </c>
      <c r="O138" s="6">
        <v>53</v>
      </c>
      <c r="P138" s="6">
        <v>54</v>
      </c>
      <c r="Q138" s="8" t="str">
        <f t="shared" si="6"/>
        <v>Evening</v>
      </c>
      <c r="R138" s="8" t="str">
        <f t="shared" si="7"/>
        <v>Normal</v>
      </c>
      <c r="S138" s="33" t="str">
        <f t="shared" si="8"/>
        <v>Medium</v>
      </c>
      <c r="T138" t="s">
        <v>14</v>
      </c>
    </row>
    <row r="139" spans="1:20" ht="17.25" thickBot="1">
      <c r="A139" s="6">
        <v>757</v>
      </c>
      <c r="B139" s="7">
        <v>40577</v>
      </c>
      <c r="C139" s="6">
        <v>1</v>
      </c>
      <c r="D139" s="6">
        <v>0</v>
      </c>
      <c r="E139" s="6">
        <v>2</v>
      </c>
      <c r="F139" s="6">
        <v>22</v>
      </c>
      <c r="G139" s="9" t="b">
        <v>0</v>
      </c>
      <c r="H139" s="6">
        <v>4</v>
      </c>
      <c r="I139" s="6">
        <v>1</v>
      </c>
      <c r="J139" s="6">
        <v>0.18</v>
      </c>
      <c r="K139" s="6">
        <v>0.21210000000000001</v>
      </c>
      <c r="L139" s="6">
        <v>0.51</v>
      </c>
      <c r="M139" s="6">
        <v>8.9599999999999999E-2</v>
      </c>
      <c r="N139" s="6">
        <v>2</v>
      </c>
      <c r="O139" s="6">
        <v>39</v>
      </c>
      <c r="P139" s="6">
        <v>41</v>
      </c>
      <c r="Q139" s="8" t="str">
        <f t="shared" si="6"/>
        <v>Evening</v>
      </c>
      <c r="R139" s="8" t="str">
        <f t="shared" si="7"/>
        <v>Normal</v>
      </c>
      <c r="S139" s="33" t="str">
        <f t="shared" si="8"/>
        <v>Low</v>
      </c>
      <c r="T139" t="s">
        <v>14</v>
      </c>
    </row>
    <row r="140" spans="1:20" ht="17.25" thickBot="1">
      <c r="A140" s="6">
        <v>758</v>
      </c>
      <c r="B140" s="7">
        <v>40577</v>
      </c>
      <c r="C140" s="6">
        <v>1</v>
      </c>
      <c r="D140" s="6">
        <v>0</v>
      </c>
      <c r="E140" s="6">
        <v>2</v>
      </c>
      <c r="F140" s="6">
        <v>23</v>
      </c>
      <c r="G140" s="9" t="b">
        <v>0</v>
      </c>
      <c r="H140" s="6">
        <v>4</v>
      </c>
      <c r="I140" s="6">
        <v>1</v>
      </c>
      <c r="J140" s="6">
        <v>0.2</v>
      </c>
      <c r="K140" s="6">
        <v>0.2273</v>
      </c>
      <c r="L140" s="6">
        <v>0.47</v>
      </c>
      <c r="M140" s="6">
        <v>0.1045</v>
      </c>
      <c r="N140" s="6">
        <v>4</v>
      </c>
      <c r="O140" s="6">
        <v>34</v>
      </c>
      <c r="P140" s="6">
        <v>38</v>
      </c>
      <c r="Q140" s="8" t="str">
        <f t="shared" si="6"/>
        <v>Evening</v>
      </c>
      <c r="R140" s="8" t="str">
        <f t="shared" si="7"/>
        <v>Normal</v>
      </c>
      <c r="S140" s="33" t="str">
        <f t="shared" si="8"/>
        <v>Low</v>
      </c>
      <c r="T140" t="s">
        <v>14</v>
      </c>
    </row>
    <row r="141" spans="1:20" ht="17.25" thickBot="1">
      <c r="A141" s="6">
        <v>759</v>
      </c>
      <c r="B141" s="7">
        <v>40578</v>
      </c>
      <c r="C141" s="6">
        <v>1</v>
      </c>
      <c r="D141" s="6">
        <v>0</v>
      </c>
      <c r="E141" s="6">
        <v>2</v>
      </c>
      <c r="F141" s="6">
        <v>0</v>
      </c>
      <c r="G141" s="9" t="b">
        <v>0</v>
      </c>
      <c r="H141" s="6">
        <v>5</v>
      </c>
      <c r="I141" s="6">
        <v>2</v>
      </c>
      <c r="J141" s="6">
        <v>0.2</v>
      </c>
      <c r="K141" s="6">
        <v>0.2576</v>
      </c>
      <c r="L141" s="6">
        <v>0.44</v>
      </c>
      <c r="M141" s="6">
        <v>0</v>
      </c>
      <c r="N141" s="6">
        <v>3</v>
      </c>
      <c r="O141" s="6">
        <v>10</v>
      </c>
      <c r="P141" s="6">
        <v>13</v>
      </c>
      <c r="Q141" s="8" t="str">
        <f t="shared" si="6"/>
        <v>Afternoon</v>
      </c>
      <c r="R141" s="8" t="str">
        <f t="shared" si="7"/>
        <v>Normal</v>
      </c>
      <c r="S141" s="33" t="str">
        <f t="shared" si="8"/>
        <v>Low</v>
      </c>
      <c r="T141" t="s">
        <v>21</v>
      </c>
    </row>
    <row r="142" spans="1:20" ht="17.25" thickBot="1">
      <c r="A142" s="6">
        <v>760</v>
      </c>
      <c r="B142" s="7">
        <v>40578</v>
      </c>
      <c r="C142" s="6">
        <v>1</v>
      </c>
      <c r="D142" s="6">
        <v>0</v>
      </c>
      <c r="E142" s="6">
        <v>2</v>
      </c>
      <c r="F142" s="6">
        <v>1</v>
      </c>
      <c r="G142" s="9" t="b">
        <v>0</v>
      </c>
      <c r="H142" s="6">
        <v>5</v>
      </c>
      <c r="I142" s="6">
        <v>2</v>
      </c>
      <c r="J142" s="6">
        <v>0.16</v>
      </c>
      <c r="K142" s="6">
        <v>0.2273</v>
      </c>
      <c r="L142" s="6">
        <v>0.59</v>
      </c>
      <c r="M142" s="6">
        <v>0</v>
      </c>
      <c r="N142" s="6">
        <v>0</v>
      </c>
      <c r="O142" s="6">
        <v>7</v>
      </c>
      <c r="P142" s="6">
        <v>7</v>
      </c>
      <c r="Q142" s="8" t="str">
        <f t="shared" si="6"/>
        <v>Morning</v>
      </c>
      <c r="R142" s="8" t="str">
        <f t="shared" si="7"/>
        <v>Normal</v>
      </c>
      <c r="S142" s="33" t="str">
        <f t="shared" si="8"/>
        <v>Low</v>
      </c>
      <c r="T142" t="s">
        <v>21</v>
      </c>
    </row>
    <row r="143" spans="1:20" ht="17.25" thickBot="1">
      <c r="A143" s="6">
        <v>761</v>
      </c>
      <c r="B143" s="7">
        <v>40578</v>
      </c>
      <c r="C143" s="6">
        <v>1</v>
      </c>
      <c r="D143" s="6">
        <v>0</v>
      </c>
      <c r="E143" s="6">
        <v>2</v>
      </c>
      <c r="F143" s="6">
        <v>2</v>
      </c>
      <c r="G143" s="9" t="b">
        <v>0</v>
      </c>
      <c r="H143" s="6">
        <v>5</v>
      </c>
      <c r="I143" s="6">
        <v>2</v>
      </c>
      <c r="J143" s="6">
        <v>0.14000000000000001</v>
      </c>
      <c r="K143" s="6">
        <v>0.16669999999999999</v>
      </c>
      <c r="L143" s="6">
        <v>0.63</v>
      </c>
      <c r="M143" s="6">
        <v>0.1045</v>
      </c>
      <c r="N143" s="6">
        <v>0</v>
      </c>
      <c r="O143" s="6">
        <v>1</v>
      </c>
      <c r="P143" s="6">
        <v>1</v>
      </c>
      <c r="Q143" s="8" t="str">
        <f t="shared" si="6"/>
        <v>Night</v>
      </c>
      <c r="R143" s="8" t="str">
        <f t="shared" si="7"/>
        <v>Normal</v>
      </c>
      <c r="S143" s="33" t="str">
        <f t="shared" si="8"/>
        <v>Low</v>
      </c>
      <c r="T143" t="s">
        <v>21</v>
      </c>
    </row>
    <row r="144" spans="1:20" ht="17.25" thickBot="1">
      <c r="A144" s="6">
        <v>762</v>
      </c>
      <c r="B144" s="7">
        <v>40578</v>
      </c>
      <c r="C144" s="6">
        <v>1</v>
      </c>
      <c r="D144" s="6">
        <v>0</v>
      </c>
      <c r="E144" s="6">
        <v>2</v>
      </c>
      <c r="F144" s="6">
        <v>3</v>
      </c>
      <c r="G144" s="9" t="b">
        <v>0</v>
      </c>
      <c r="H144" s="6">
        <v>5</v>
      </c>
      <c r="I144" s="6">
        <v>2</v>
      </c>
      <c r="J144" s="6">
        <v>0.14000000000000001</v>
      </c>
      <c r="K144" s="6">
        <v>0.16669999999999999</v>
      </c>
      <c r="L144" s="6">
        <v>0.63</v>
      </c>
      <c r="M144" s="6">
        <v>0.1045</v>
      </c>
      <c r="N144" s="6">
        <v>0</v>
      </c>
      <c r="O144" s="6">
        <v>1</v>
      </c>
      <c r="P144" s="6">
        <v>1</v>
      </c>
      <c r="Q144" s="8" t="str">
        <f t="shared" si="6"/>
        <v>Night</v>
      </c>
      <c r="R144" s="8" t="str">
        <f t="shared" si="7"/>
        <v>Normal</v>
      </c>
      <c r="S144" s="33" t="str">
        <f t="shared" si="8"/>
        <v>Low</v>
      </c>
      <c r="T144" t="s">
        <v>21</v>
      </c>
    </row>
    <row r="145" spans="1:20" ht="17.25" thickBot="1">
      <c r="A145" s="6">
        <v>763</v>
      </c>
      <c r="B145" s="7">
        <v>40578</v>
      </c>
      <c r="C145" s="6">
        <v>1</v>
      </c>
      <c r="D145" s="6">
        <v>0</v>
      </c>
      <c r="E145" s="6">
        <v>2</v>
      </c>
      <c r="F145" s="6">
        <v>5</v>
      </c>
      <c r="G145" s="9" t="b">
        <v>0</v>
      </c>
      <c r="H145" s="6">
        <v>5</v>
      </c>
      <c r="I145" s="6">
        <v>2</v>
      </c>
      <c r="J145" s="6">
        <v>0.14000000000000001</v>
      </c>
      <c r="K145" s="6">
        <v>0.1515</v>
      </c>
      <c r="L145" s="6">
        <v>0.63</v>
      </c>
      <c r="M145" s="6">
        <v>0.1343</v>
      </c>
      <c r="N145" s="6">
        <v>0</v>
      </c>
      <c r="O145" s="6">
        <v>7</v>
      </c>
      <c r="P145" s="6">
        <v>7</v>
      </c>
      <c r="Q145" s="8" t="str">
        <f t="shared" si="6"/>
        <v>Morning</v>
      </c>
      <c r="R145" s="8" t="str">
        <f t="shared" si="7"/>
        <v>Normal</v>
      </c>
      <c r="S145" s="33" t="str">
        <f t="shared" si="8"/>
        <v>Low</v>
      </c>
      <c r="T145" t="s">
        <v>21</v>
      </c>
    </row>
    <row r="146" spans="1:20" ht="17.25" thickBot="1">
      <c r="A146" s="6">
        <v>764</v>
      </c>
      <c r="B146" s="7">
        <v>40578</v>
      </c>
      <c r="C146" s="6">
        <v>1</v>
      </c>
      <c r="D146" s="6">
        <v>0</v>
      </c>
      <c r="E146" s="6">
        <v>2</v>
      </c>
      <c r="F146" s="6">
        <v>6</v>
      </c>
      <c r="G146" s="9" t="b">
        <v>0</v>
      </c>
      <c r="H146" s="6">
        <v>5</v>
      </c>
      <c r="I146" s="6">
        <v>2</v>
      </c>
      <c r="J146" s="6">
        <v>0.16</v>
      </c>
      <c r="K146" s="6">
        <v>0.2273</v>
      </c>
      <c r="L146" s="6">
        <v>0.55000000000000004</v>
      </c>
      <c r="M146" s="6">
        <v>0</v>
      </c>
      <c r="N146" s="6">
        <v>2</v>
      </c>
      <c r="O146" s="6">
        <v>26</v>
      </c>
      <c r="P146" s="6">
        <v>28</v>
      </c>
      <c r="Q146" s="8" t="str">
        <f t="shared" si="6"/>
        <v>Evening</v>
      </c>
      <c r="R146" s="8" t="str">
        <f t="shared" si="7"/>
        <v>Normal</v>
      </c>
      <c r="S146" s="33" t="str">
        <f t="shared" si="8"/>
        <v>Low</v>
      </c>
      <c r="T146" t="s">
        <v>21</v>
      </c>
    </row>
    <row r="147" spans="1:20" ht="17.25" thickBot="1">
      <c r="A147" s="6">
        <v>765</v>
      </c>
      <c r="B147" s="7">
        <v>40578</v>
      </c>
      <c r="C147" s="6">
        <v>1</v>
      </c>
      <c r="D147" s="6">
        <v>0</v>
      </c>
      <c r="E147" s="6">
        <v>2</v>
      </c>
      <c r="F147" s="6">
        <v>7</v>
      </c>
      <c r="G147" s="9" t="b">
        <v>0</v>
      </c>
      <c r="H147" s="6">
        <v>5</v>
      </c>
      <c r="I147" s="6">
        <v>1</v>
      </c>
      <c r="J147" s="6">
        <v>0.14000000000000001</v>
      </c>
      <c r="K147" s="6">
        <v>0.21210000000000001</v>
      </c>
      <c r="L147" s="6">
        <v>0.59</v>
      </c>
      <c r="M147" s="6">
        <v>0</v>
      </c>
      <c r="N147" s="6">
        <v>0</v>
      </c>
      <c r="O147" s="6">
        <v>87</v>
      </c>
      <c r="P147" s="6">
        <v>87</v>
      </c>
      <c r="Q147" s="8" t="str">
        <f t="shared" si="6"/>
        <v>Evening</v>
      </c>
      <c r="R147" s="8" t="str">
        <f t="shared" si="7"/>
        <v>Rush Hour</v>
      </c>
      <c r="S147" s="33" t="str">
        <f t="shared" si="8"/>
        <v>Medium</v>
      </c>
      <c r="T147" t="s">
        <v>14</v>
      </c>
    </row>
    <row r="148" spans="1:20" ht="17.25" thickBot="1">
      <c r="A148" s="6">
        <v>766</v>
      </c>
      <c r="B148" s="7">
        <v>40578</v>
      </c>
      <c r="C148" s="6">
        <v>1</v>
      </c>
      <c r="D148" s="6">
        <v>0</v>
      </c>
      <c r="E148" s="6">
        <v>2</v>
      </c>
      <c r="F148" s="6">
        <v>8</v>
      </c>
      <c r="G148" s="9" t="b">
        <v>0</v>
      </c>
      <c r="H148" s="6">
        <v>5</v>
      </c>
      <c r="I148" s="6">
        <v>1</v>
      </c>
      <c r="J148" s="6">
        <v>0.14000000000000001</v>
      </c>
      <c r="K148" s="6">
        <v>0.1515</v>
      </c>
      <c r="L148" s="6">
        <v>0.74</v>
      </c>
      <c r="M148" s="6">
        <v>0.1343</v>
      </c>
      <c r="N148" s="6">
        <v>3</v>
      </c>
      <c r="O148" s="6">
        <v>217</v>
      </c>
      <c r="P148" s="6">
        <v>220</v>
      </c>
      <c r="Q148" s="8" t="str">
        <f t="shared" si="6"/>
        <v>Evening</v>
      </c>
      <c r="R148" s="8" t="str">
        <f t="shared" si="7"/>
        <v>Rush Hour</v>
      </c>
      <c r="S148" s="33" t="str">
        <f t="shared" si="8"/>
        <v>High</v>
      </c>
      <c r="T148" t="s">
        <v>14</v>
      </c>
    </row>
    <row r="149" spans="1:20" ht="17.25" thickBot="1">
      <c r="A149" s="6">
        <v>767</v>
      </c>
      <c r="B149" s="7">
        <v>40578</v>
      </c>
      <c r="C149" s="6">
        <v>1</v>
      </c>
      <c r="D149" s="6">
        <v>0</v>
      </c>
      <c r="E149" s="6">
        <v>2</v>
      </c>
      <c r="F149" s="6">
        <v>9</v>
      </c>
      <c r="G149" s="9" t="b">
        <v>0</v>
      </c>
      <c r="H149" s="6">
        <v>5</v>
      </c>
      <c r="I149" s="6">
        <v>2</v>
      </c>
      <c r="J149" s="6">
        <v>0.16</v>
      </c>
      <c r="K149" s="6">
        <v>0.18179999999999999</v>
      </c>
      <c r="L149" s="6">
        <v>0.8</v>
      </c>
      <c r="M149" s="6">
        <v>0.1343</v>
      </c>
      <c r="N149" s="6">
        <v>3</v>
      </c>
      <c r="O149" s="6">
        <v>124</v>
      </c>
      <c r="P149" s="6">
        <v>127</v>
      </c>
      <c r="Q149" s="8" t="str">
        <f t="shared" si="6"/>
        <v>Evening</v>
      </c>
      <c r="R149" s="8" t="str">
        <f t="shared" si="7"/>
        <v>Rush Hour</v>
      </c>
      <c r="S149" s="33" t="str">
        <f t="shared" si="8"/>
        <v>Medium</v>
      </c>
      <c r="T149" t="s">
        <v>21</v>
      </c>
    </row>
    <row r="150" spans="1:20" ht="17.25" thickBot="1">
      <c r="A150" s="6">
        <v>768</v>
      </c>
      <c r="B150" s="7">
        <v>40578</v>
      </c>
      <c r="C150" s="6">
        <v>1</v>
      </c>
      <c r="D150" s="6">
        <v>0</v>
      </c>
      <c r="E150" s="6">
        <v>2</v>
      </c>
      <c r="F150" s="6">
        <v>10</v>
      </c>
      <c r="G150" s="9" t="b">
        <v>0</v>
      </c>
      <c r="H150" s="6">
        <v>5</v>
      </c>
      <c r="I150" s="6">
        <v>2</v>
      </c>
      <c r="J150" s="6">
        <v>0.2</v>
      </c>
      <c r="K150" s="6">
        <v>0.21210000000000001</v>
      </c>
      <c r="L150" s="6">
        <v>0.51</v>
      </c>
      <c r="M150" s="6">
        <v>0.1343</v>
      </c>
      <c r="N150" s="6">
        <v>5</v>
      </c>
      <c r="O150" s="6">
        <v>46</v>
      </c>
      <c r="P150" s="6">
        <v>51</v>
      </c>
      <c r="Q150" s="8" t="str">
        <f t="shared" si="6"/>
        <v>Evening</v>
      </c>
      <c r="R150" s="8" t="str">
        <f t="shared" si="7"/>
        <v>Normal</v>
      </c>
      <c r="S150" s="33" t="str">
        <f t="shared" si="8"/>
        <v>Medium</v>
      </c>
      <c r="T150" t="s">
        <v>21</v>
      </c>
    </row>
    <row r="151" spans="1:20" ht="17.25" thickBot="1">
      <c r="A151" s="6">
        <v>769</v>
      </c>
      <c r="B151" s="7">
        <v>40578</v>
      </c>
      <c r="C151" s="6">
        <v>1</v>
      </c>
      <c r="D151" s="6">
        <v>0</v>
      </c>
      <c r="E151" s="6">
        <v>2</v>
      </c>
      <c r="F151" s="6">
        <v>11</v>
      </c>
      <c r="G151" s="9" t="b">
        <v>0</v>
      </c>
      <c r="H151" s="6">
        <v>5</v>
      </c>
      <c r="I151" s="6">
        <v>1</v>
      </c>
      <c r="J151" s="6">
        <v>0.22</v>
      </c>
      <c r="K151" s="6">
        <v>0.2273</v>
      </c>
      <c r="L151" s="6">
        <v>0.51</v>
      </c>
      <c r="M151" s="6">
        <v>0.16420000000000001</v>
      </c>
      <c r="N151" s="6">
        <v>3</v>
      </c>
      <c r="O151" s="6">
        <v>61</v>
      </c>
      <c r="P151" s="6">
        <v>64</v>
      </c>
      <c r="Q151" s="8" t="str">
        <f t="shared" si="6"/>
        <v>Evening</v>
      </c>
      <c r="R151" s="8" t="str">
        <f t="shared" si="7"/>
        <v>Normal</v>
      </c>
      <c r="S151" s="33" t="str">
        <f t="shared" si="8"/>
        <v>Medium</v>
      </c>
      <c r="T151" t="s">
        <v>14</v>
      </c>
    </row>
    <row r="152" spans="1:20" ht="17.25" thickBot="1">
      <c r="A152" s="6">
        <v>770</v>
      </c>
      <c r="B152" s="7">
        <v>40578</v>
      </c>
      <c r="C152" s="6">
        <v>1</v>
      </c>
      <c r="D152" s="6">
        <v>0</v>
      </c>
      <c r="E152" s="6">
        <v>2</v>
      </c>
      <c r="F152" s="6">
        <v>12</v>
      </c>
      <c r="G152" s="9" t="b">
        <v>0</v>
      </c>
      <c r="H152" s="6">
        <v>5</v>
      </c>
      <c r="I152" s="6">
        <v>2</v>
      </c>
      <c r="J152" s="6">
        <v>0.24</v>
      </c>
      <c r="K152" s="6">
        <v>0.2424</v>
      </c>
      <c r="L152" s="6">
        <v>0.48</v>
      </c>
      <c r="M152" s="6">
        <v>0.16420000000000001</v>
      </c>
      <c r="N152" s="6">
        <v>8</v>
      </c>
      <c r="O152" s="6">
        <v>78</v>
      </c>
      <c r="P152" s="6">
        <v>86</v>
      </c>
      <c r="Q152" s="8" t="str">
        <f t="shared" si="6"/>
        <v>Evening</v>
      </c>
      <c r="R152" s="8" t="str">
        <f t="shared" si="7"/>
        <v>Normal</v>
      </c>
      <c r="S152" s="33" t="str">
        <f t="shared" si="8"/>
        <v>Medium</v>
      </c>
      <c r="T152" t="s">
        <v>21</v>
      </c>
    </row>
    <row r="153" spans="1:20" ht="17.25" thickBot="1">
      <c r="A153" s="6">
        <v>771</v>
      </c>
      <c r="B153" s="7">
        <v>40578</v>
      </c>
      <c r="C153" s="6">
        <v>1</v>
      </c>
      <c r="D153" s="6">
        <v>0</v>
      </c>
      <c r="E153" s="6">
        <v>2</v>
      </c>
      <c r="F153" s="6">
        <v>13</v>
      </c>
      <c r="G153" s="9" t="b">
        <v>0</v>
      </c>
      <c r="H153" s="6">
        <v>5</v>
      </c>
      <c r="I153" s="6">
        <v>2</v>
      </c>
      <c r="J153" s="6">
        <v>0.26</v>
      </c>
      <c r="K153" s="6">
        <v>0.2576</v>
      </c>
      <c r="L153" s="6">
        <v>0.5</v>
      </c>
      <c r="M153" s="6">
        <v>0.22389999999999999</v>
      </c>
      <c r="N153" s="6">
        <v>9</v>
      </c>
      <c r="O153" s="6">
        <v>73</v>
      </c>
      <c r="P153" s="6">
        <v>82</v>
      </c>
      <c r="Q153" s="8" t="str">
        <f t="shared" si="6"/>
        <v>Evening</v>
      </c>
      <c r="R153" s="8" t="str">
        <f t="shared" si="7"/>
        <v>Normal</v>
      </c>
      <c r="S153" s="33" t="str">
        <f t="shared" si="8"/>
        <v>Medium</v>
      </c>
      <c r="T153" t="s">
        <v>21</v>
      </c>
    </row>
    <row r="154" spans="1:20" ht="17.25" thickBot="1">
      <c r="A154" s="6">
        <v>772</v>
      </c>
      <c r="B154" s="7">
        <v>40578</v>
      </c>
      <c r="C154" s="6">
        <v>1</v>
      </c>
      <c r="D154" s="6">
        <v>0</v>
      </c>
      <c r="E154" s="6">
        <v>2</v>
      </c>
      <c r="F154" s="6">
        <v>14</v>
      </c>
      <c r="G154" s="9" t="b">
        <v>0</v>
      </c>
      <c r="H154" s="6">
        <v>5</v>
      </c>
      <c r="I154" s="6">
        <v>2</v>
      </c>
      <c r="J154" s="6">
        <v>0.28000000000000003</v>
      </c>
      <c r="K154" s="6">
        <v>0.2727</v>
      </c>
      <c r="L154" s="6">
        <v>0.45</v>
      </c>
      <c r="M154" s="6">
        <v>0.16420000000000001</v>
      </c>
      <c r="N154" s="6">
        <v>15</v>
      </c>
      <c r="O154" s="6">
        <v>76</v>
      </c>
      <c r="P154" s="6">
        <v>91</v>
      </c>
      <c r="Q154" s="8" t="str">
        <f t="shared" si="6"/>
        <v>Evening</v>
      </c>
      <c r="R154" s="8" t="str">
        <f t="shared" si="7"/>
        <v>Normal</v>
      </c>
      <c r="S154" s="33" t="str">
        <f t="shared" si="8"/>
        <v>Medium</v>
      </c>
      <c r="T154" t="s">
        <v>21</v>
      </c>
    </row>
    <row r="155" spans="1:20" ht="17.25" thickBot="1">
      <c r="A155" s="6">
        <v>773</v>
      </c>
      <c r="B155" s="7">
        <v>40578</v>
      </c>
      <c r="C155" s="6">
        <v>1</v>
      </c>
      <c r="D155" s="6">
        <v>0</v>
      </c>
      <c r="E155" s="6">
        <v>2</v>
      </c>
      <c r="F155" s="6">
        <v>15</v>
      </c>
      <c r="G155" s="9" t="b">
        <v>0</v>
      </c>
      <c r="H155" s="6">
        <v>5</v>
      </c>
      <c r="I155" s="6">
        <v>2</v>
      </c>
      <c r="J155" s="6">
        <v>0.28000000000000003</v>
      </c>
      <c r="K155" s="6">
        <v>0.2727</v>
      </c>
      <c r="L155" s="6">
        <v>0.48</v>
      </c>
      <c r="M155" s="6">
        <v>0.25369999999999998</v>
      </c>
      <c r="N155" s="6">
        <v>9</v>
      </c>
      <c r="O155" s="6">
        <v>81</v>
      </c>
      <c r="P155" s="6">
        <v>90</v>
      </c>
      <c r="Q155" s="8" t="str">
        <f t="shared" si="6"/>
        <v>Evening</v>
      </c>
      <c r="R155" s="8" t="str">
        <f t="shared" si="7"/>
        <v>Normal</v>
      </c>
      <c r="S155" s="33" t="str">
        <f t="shared" si="8"/>
        <v>Medium</v>
      </c>
      <c r="T155" t="s">
        <v>21</v>
      </c>
    </row>
    <row r="156" spans="1:20" ht="17.25" thickBot="1">
      <c r="A156" s="6">
        <v>774</v>
      </c>
      <c r="B156" s="7">
        <v>40578</v>
      </c>
      <c r="C156" s="6">
        <v>1</v>
      </c>
      <c r="D156" s="6">
        <v>0</v>
      </c>
      <c r="E156" s="6">
        <v>2</v>
      </c>
      <c r="F156" s="6">
        <v>16</v>
      </c>
      <c r="G156" s="9" t="b">
        <v>0</v>
      </c>
      <c r="H156" s="6">
        <v>5</v>
      </c>
      <c r="I156" s="6">
        <v>2</v>
      </c>
      <c r="J156" s="6">
        <v>0.3</v>
      </c>
      <c r="K156" s="6">
        <v>0.28789999999999999</v>
      </c>
      <c r="L156" s="6">
        <v>0.42</v>
      </c>
      <c r="M156" s="6">
        <v>0.22389999999999999</v>
      </c>
      <c r="N156" s="6">
        <v>8</v>
      </c>
      <c r="O156" s="6">
        <v>91</v>
      </c>
      <c r="P156" s="6">
        <v>99</v>
      </c>
      <c r="Q156" s="8" t="str">
        <f t="shared" si="6"/>
        <v>Evening</v>
      </c>
      <c r="R156" s="8" t="str">
        <f t="shared" si="7"/>
        <v>Normal</v>
      </c>
      <c r="S156" s="33" t="str">
        <f t="shared" si="8"/>
        <v>Medium</v>
      </c>
      <c r="T156" t="s">
        <v>21</v>
      </c>
    </row>
    <row r="157" spans="1:20" ht="17.25" thickBot="1">
      <c r="A157" s="6">
        <v>775</v>
      </c>
      <c r="B157" s="7">
        <v>40578</v>
      </c>
      <c r="C157" s="6">
        <v>1</v>
      </c>
      <c r="D157" s="6">
        <v>0</v>
      </c>
      <c r="E157" s="6">
        <v>2</v>
      </c>
      <c r="F157" s="6">
        <v>17</v>
      </c>
      <c r="G157" s="9" t="b">
        <v>0</v>
      </c>
      <c r="H157" s="6">
        <v>5</v>
      </c>
      <c r="I157" s="6">
        <v>2</v>
      </c>
      <c r="J157" s="6">
        <v>0.26</v>
      </c>
      <c r="K157" s="6">
        <v>0.2727</v>
      </c>
      <c r="L157" s="6">
        <v>0.56000000000000005</v>
      </c>
      <c r="M157" s="6">
        <v>0.1343</v>
      </c>
      <c r="N157" s="6">
        <v>10</v>
      </c>
      <c r="O157" s="6">
        <v>195</v>
      </c>
      <c r="P157" s="6">
        <v>205</v>
      </c>
      <c r="Q157" s="8" t="str">
        <f t="shared" si="6"/>
        <v>Evening</v>
      </c>
      <c r="R157" s="8" t="str">
        <f t="shared" si="7"/>
        <v>Rush Hour</v>
      </c>
      <c r="S157" s="33" t="str">
        <f t="shared" si="8"/>
        <v>High</v>
      </c>
      <c r="T157" t="s">
        <v>21</v>
      </c>
    </row>
    <row r="158" spans="1:20" ht="17.25" thickBot="1">
      <c r="A158" s="6">
        <v>776</v>
      </c>
      <c r="B158" s="7">
        <v>40578</v>
      </c>
      <c r="C158" s="6">
        <v>1</v>
      </c>
      <c r="D158" s="6">
        <v>0</v>
      </c>
      <c r="E158" s="6">
        <v>2</v>
      </c>
      <c r="F158" s="6">
        <v>18</v>
      </c>
      <c r="G158" s="9" t="b">
        <v>0</v>
      </c>
      <c r="H158" s="6">
        <v>5</v>
      </c>
      <c r="I158" s="6">
        <v>2</v>
      </c>
      <c r="J158" s="6">
        <v>0.24</v>
      </c>
      <c r="K158" s="6">
        <v>0.2576</v>
      </c>
      <c r="L158" s="6">
        <v>0.6</v>
      </c>
      <c r="M158" s="6">
        <v>0.1045</v>
      </c>
      <c r="N158" s="6">
        <v>3</v>
      </c>
      <c r="O158" s="6">
        <v>152</v>
      </c>
      <c r="P158" s="6">
        <v>155</v>
      </c>
      <c r="Q158" s="8" t="str">
        <f t="shared" si="6"/>
        <v>Evening</v>
      </c>
      <c r="R158" s="8" t="str">
        <f t="shared" si="7"/>
        <v>Rush Hour</v>
      </c>
      <c r="S158" s="33" t="str">
        <f t="shared" si="8"/>
        <v>High</v>
      </c>
      <c r="T158" t="s">
        <v>21</v>
      </c>
    </row>
    <row r="159" spans="1:20" ht="17.25" thickBot="1">
      <c r="A159" s="6">
        <v>777</v>
      </c>
      <c r="B159" s="7">
        <v>40578</v>
      </c>
      <c r="C159" s="6">
        <v>1</v>
      </c>
      <c r="D159" s="6">
        <v>0</v>
      </c>
      <c r="E159" s="6">
        <v>2</v>
      </c>
      <c r="F159" s="6">
        <v>19</v>
      </c>
      <c r="G159" s="9" t="b">
        <v>0</v>
      </c>
      <c r="H159" s="6">
        <v>5</v>
      </c>
      <c r="I159" s="6">
        <v>2</v>
      </c>
      <c r="J159" s="6">
        <v>0.24</v>
      </c>
      <c r="K159" s="6">
        <v>0.2424</v>
      </c>
      <c r="L159" s="6">
        <v>0.65</v>
      </c>
      <c r="M159" s="6">
        <v>0.1343</v>
      </c>
      <c r="N159" s="6">
        <v>1</v>
      </c>
      <c r="O159" s="6">
        <v>102</v>
      </c>
      <c r="P159" s="6">
        <v>103</v>
      </c>
      <c r="Q159" s="8" t="str">
        <f t="shared" si="6"/>
        <v>Evening</v>
      </c>
      <c r="R159" s="8" t="str">
        <f t="shared" si="7"/>
        <v>Rush Hour</v>
      </c>
      <c r="S159" s="33" t="str">
        <f t="shared" si="8"/>
        <v>Medium</v>
      </c>
      <c r="T159" t="s">
        <v>21</v>
      </c>
    </row>
    <row r="160" spans="1:20" ht="17.25" thickBot="1">
      <c r="A160" s="6">
        <v>778</v>
      </c>
      <c r="B160" s="7">
        <v>40578</v>
      </c>
      <c r="C160" s="6">
        <v>1</v>
      </c>
      <c r="D160" s="6">
        <v>0</v>
      </c>
      <c r="E160" s="6">
        <v>2</v>
      </c>
      <c r="F160" s="6">
        <v>20</v>
      </c>
      <c r="G160" s="9" t="b">
        <v>0</v>
      </c>
      <c r="H160" s="6">
        <v>5</v>
      </c>
      <c r="I160" s="6">
        <v>2</v>
      </c>
      <c r="J160" s="6">
        <v>0.24</v>
      </c>
      <c r="K160" s="6">
        <v>0.2424</v>
      </c>
      <c r="L160" s="6">
        <v>0.65</v>
      </c>
      <c r="M160" s="6">
        <v>0.16420000000000001</v>
      </c>
      <c r="N160" s="6">
        <v>2</v>
      </c>
      <c r="O160" s="6">
        <v>69</v>
      </c>
      <c r="P160" s="6">
        <v>71</v>
      </c>
      <c r="Q160" s="8" t="str">
        <f t="shared" si="6"/>
        <v>Evening</v>
      </c>
      <c r="R160" s="8" t="str">
        <f t="shared" si="7"/>
        <v>Normal</v>
      </c>
      <c r="S160" s="33" t="str">
        <f t="shared" si="8"/>
        <v>Medium</v>
      </c>
      <c r="T160" t="s">
        <v>21</v>
      </c>
    </row>
    <row r="161" spans="1:20" ht="17.25" thickBot="1">
      <c r="A161" s="6">
        <v>779</v>
      </c>
      <c r="B161" s="7">
        <v>40578</v>
      </c>
      <c r="C161" s="6">
        <v>1</v>
      </c>
      <c r="D161" s="6">
        <v>0</v>
      </c>
      <c r="E161" s="6">
        <v>2</v>
      </c>
      <c r="F161" s="6">
        <v>21</v>
      </c>
      <c r="G161" s="9" t="b">
        <v>0</v>
      </c>
      <c r="H161" s="6">
        <v>5</v>
      </c>
      <c r="I161" s="6">
        <v>2</v>
      </c>
      <c r="J161" s="6">
        <v>0.24</v>
      </c>
      <c r="K161" s="6">
        <v>0.2424</v>
      </c>
      <c r="L161" s="6">
        <v>0.7</v>
      </c>
      <c r="M161" s="6">
        <v>0.16420000000000001</v>
      </c>
      <c r="N161" s="6">
        <v>2</v>
      </c>
      <c r="O161" s="6">
        <v>41</v>
      </c>
      <c r="P161" s="6">
        <v>43</v>
      </c>
      <c r="Q161" s="8" t="str">
        <f t="shared" si="6"/>
        <v>Evening</v>
      </c>
      <c r="R161" s="8" t="str">
        <f t="shared" si="7"/>
        <v>Normal</v>
      </c>
      <c r="S161" s="33" t="str">
        <f t="shared" si="8"/>
        <v>Low</v>
      </c>
      <c r="T161" t="s">
        <v>21</v>
      </c>
    </row>
    <row r="162" spans="1:20" ht="17.25" thickBot="1">
      <c r="A162" s="6">
        <v>780</v>
      </c>
      <c r="B162" s="7">
        <v>40578</v>
      </c>
      <c r="C162" s="6">
        <v>1</v>
      </c>
      <c r="D162" s="6">
        <v>0</v>
      </c>
      <c r="E162" s="6">
        <v>2</v>
      </c>
      <c r="F162" s="6">
        <v>22</v>
      </c>
      <c r="G162" s="9" t="b">
        <v>0</v>
      </c>
      <c r="H162" s="6">
        <v>5</v>
      </c>
      <c r="I162" s="6">
        <v>2</v>
      </c>
      <c r="J162" s="6">
        <v>0.24</v>
      </c>
      <c r="K162" s="6">
        <v>0.2424</v>
      </c>
      <c r="L162" s="6">
        <v>0.65</v>
      </c>
      <c r="M162" s="6">
        <v>0.16420000000000001</v>
      </c>
      <c r="N162" s="6">
        <v>1</v>
      </c>
      <c r="O162" s="6">
        <v>45</v>
      </c>
      <c r="P162" s="6">
        <v>46</v>
      </c>
      <c r="Q162" s="8" t="str">
        <f t="shared" si="6"/>
        <v>Evening</v>
      </c>
      <c r="R162" s="8" t="str">
        <f t="shared" si="7"/>
        <v>Normal</v>
      </c>
      <c r="S162" s="33" t="str">
        <f t="shared" si="8"/>
        <v>Low</v>
      </c>
      <c r="T162" t="s">
        <v>21</v>
      </c>
    </row>
    <row r="163" spans="1:20" ht="17.25" thickBot="1">
      <c r="A163" s="6">
        <v>781</v>
      </c>
      <c r="B163" s="7">
        <v>40578</v>
      </c>
      <c r="C163" s="6">
        <v>1</v>
      </c>
      <c r="D163" s="6">
        <v>0</v>
      </c>
      <c r="E163" s="6">
        <v>2</v>
      </c>
      <c r="F163" s="6">
        <v>23</v>
      </c>
      <c r="G163" s="9" t="b">
        <v>0</v>
      </c>
      <c r="H163" s="6">
        <v>5</v>
      </c>
      <c r="I163" s="6">
        <v>2</v>
      </c>
      <c r="J163" s="6">
        <v>0.24</v>
      </c>
      <c r="K163" s="6">
        <v>0.2424</v>
      </c>
      <c r="L163" s="6">
        <v>0.7</v>
      </c>
      <c r="M163" s="6">
        <v>0.1343</v>
      </c>
      <c r="N163" s="6">
        <v>1</v>
      </c>
      <c r="O163" s="6">
        <v>30</v>
      </c>
      <c r="P163" s="6">
        <v>31</v>
      </c>
      <c r="Q163" s="8" t="str">
        <f t="shared" si="6"/>
        <v>Evening</v>
      </c>
      <c r="R163" s="8" t="str">
        <f t="shared" si="7"/>
        <v>Normal</v>
      </c>
      <c r="S163" s="33" t="str">
        <f t="shared" si="8"/>
        <v>Low</v>
      </c>
      <c r="T163" t="s">
        <v>21</v>
      </c>
    </row>
    <row r="164" spans="1:20" ht="17.25" thickBot="1">
      <c r="A164" s="6">
        <v>782</v>
      </c>
      <c r="B164" s="7">
        <v>40579</v>
      </c>
      <c r="C164" s="6">
        <v>1</v>
      </c>
      <c r="D164" s="6">
        <v>0</v>
      </c>
      <c r="E164" s="6">
        <v>2</v>
      </c>
      <c r="F164" s="6">
        <v>0</v>
      </c>
      <c r="G164" s="9" t="b">
        <v>0</v>
      </c>
      <c r="H164" s="6">
        <v>6</v>
      </c>
      <c r="I164" s="6">
        <v>2</v>
      </c>
      <c r="J164" s="6">
        <v>0.24</v>
      </c>
      <c r="K164" s="6">
        <v>0.2424</v>
      </c>
      <c r="L164" s="6">
        <v>0.7</v>
      </c>
      <c r="M164" s="6">
        <v>0.16420000000000001</v>
      </c>
      <c r="N164" s="6">
        <v>3</v>
      </c>
      <c r="O164" s="6">
        <v>36</v>
      </c>
      <c r="P164" s="6">
        <v>39</v>
      </c>
      <c r="Q164" s="8" t="str">
        <f t="shared" si="6"/>
        <v>Evening</v>
      </c>
      <c r="R164" s="8" t="str">
        <f t="shared" si="7"/>
        <v>Normal</v>
      </c>
      <c r="S164" s="33" t="str">
        <f t="shared" si="8"/>
        <v>Low</v>
      </c>
      <c r="T164" t="s">
        <v>21</v>
      </c>
    </row>
    <row r="165" spans="1:20" ht="17.25" thickBot="1">
      <c r="A165" s="6">
        <v>783</v>
      </c>
      <c r="B165" s="7">
        <v>40579</v>
      </c>
      <c r="C165" s="6">
        <v>1</v>
      </c>
      <c r="D165" s="6">
        <v>0</v>
      </c>
      <c r="E165" s="6">
        <v>2</v>
      </c>
      <c r="F165" s="6">
        <v>1</v>
      </c>
      <c r="G165" s="9" t="b">
        <v>0</v>
      </c>
      <c r="H165" s="6">
        <v>6</v>
      </c>
      <c r="I165" s="6">
        <v>2</v>
      </c>
      <c r="J165" s="6">
        <v>0.24</v>
      </c>
      <c r="K165" s="6">
        <v>0.2424</v>
      </c>
      <c r="L165" s="6">
        <v>0.65</v>
      </c>
      <c r="M165" s="6">
        <v>0.16420000000000001</v>
      </c>
      <c r="N165" s="6">
        <v>1</v>
      </c>
      <c r="O165" s="6">
        <v>17</v>
      </c>
      <c r="P165" s="6">
        <v>18</v>
      </c>
      <c r="Q165" s="8" t="str">
        <f t="shared" si="6"/>
        <v>Evening</v>
      </c>
      <c r="R165" s="8" t="str">
        <f t="shared" si="7"/>
        <v>Normal</v>
      </c>
      <c r="S165" s="33" t="str">
        <f t="shared" si="8"/>
        <v>Low</v>
      </c>
      <c r="T165" t="s">
        <v>21</v>
      </c>
    </row>
    <row r="166" spans="1:20" ht="17.25" thickBot="1">
      <c r="A166" s="6">
        <v>784</v>
      </c>
      <c r="B166" s="7">
        <v>40579</v>
      </c>
      <c r="C166" s="6">
        <v>1</v>
      </c>
      <c r="D166" s="6">
        <v>0</v>
      </c>
      <c r="E166" s="6">
        <v>2</v>
      </c>
      <c r="F166" s="6">
        <v>2</v>
      </c>
      <c r="G166" s="9" t="b">
        <v>0</v>
      </c>
      <c r="H166" s="6">
        <v>6</v>
      </c>
      <c r="I166" s="6">
        <v>2</v>
      </c>
      <c r="J166" s="6">
        <v>0.24</v>
      </c>
      <c r="K166" s="6">
        <v>0.2424</v>
      </c>
      <c r="L166" s="6">
        <v>0.75</v>
      </c>
      <c r="M166" s="6">
        <v>0.16420000000000001</v>
      </c>
      <c r="N166" s="6">
        <v>5</v>
      </c>
      <c r="O166" s="6">
        <v>12</v>
      </c>
      <c r="P166" s="6">
        <v>17</v>
      </c>
      <c r="Q166" s="8" t="str">
        <f t="shared" si="6"/>
        <v>Afternoon</v>
      </c>
      <c r="R166" s="8" t="str">
        <f t="shared" si="7"/>
        <v>Normal</v>
      </c>
      <c r="S166" s="33" t="str">
        <f t="shared" si="8"/>
        <v>Low</v>
      </c>
      <c r="T166" t="s">
        <v>21</v>
      </c>
    </row>
    <row r="167" spans="1:20" ht="17.25" thickBot="1">
      <c r="A167" s="6">
        <v>785</v>
      </c>
      <c r="B167" s="7">
        <v>40579</v>
      </c>
      <c r="C167" s="6">
        <v>1</v>
      </c>
      <c r="D167" s="6">
        <v>0</v>
      </c>
      <c r="E167" s="6">
        <v>2</v>
      </c>
      <c r="F167" s="6">
        <v>3</v>
      </c>
      <c r="G167" s="9" t="b">
        <v>0</v>
      </c>
      <c r="H167" s="6">
        <v>6</v>
      </c>
      <c r="I167" s="6">
        <v>2</v>
      </c>
      <c r="J167" s="6">
        <v>0.24</v>
      </c>
      <c r="K167" s="6">
        <v>0.2424</v>
      </c>
      <c r="L167" s="6">
        <v>0.75</v>
      </c>
      <c r="M167" s="6">
        <v>0.16420000000000001</v>
      </c>
      <c r="N167" s="6">
        <v>1</v>
      </c>
      <c r="O167" s="6">
        <v>10</v>
      </c>
      <c r="P167" s="6">
        <v>11</v>
      </c>
      <c r="Q167" s="8" t="str">
        <f t="shared" si="6"/>
        <v>Morning</v>
      </c>
      <c r="R167" s="8" t="str">
        <f t="shared" si="7"/>
        <v>Normal</v>
      </c>
      <c r="S167" s="33" t="str">
        <f t="shared" si="8"/>
        <v>Low</v>
      </c>
      <c r="T167" t="s">
        <v>21</v>
      </c>
    </row>
    <row r="168" spans="1:20" ht="17.25" thickBot="1">
      <c r="A168" s="6">
        <v>786</v>
      </c>
      <c r="B168" s="7">
        <v>40579</v>
      </c>
      <c r="C168" s="6">
        <v>1</v>
      </c>
      <c r="D168" s="6">
        <v>0</v>
      </c>
      <c r="E168" s="6">
        <v>2</v>
      </c>
      <c r="F168" s="6">
        <v>4</v>
      </c>
      <c r="G168" s="9" t="b">
        <v>0</v>
      </c>
      <c r="H168" s="6">
        <v>6</v>
      </c>
      <c r="I168" s="6">
        <v>3</v>
      </c>
      <c r="J168" s="6">
        <v>0.22</v>
      </c>
      <c r="K168" s="6">
        <v>0.2273</v>
      </c>
      <c r="L168" s="6">
        <v>0.93</v>
      </c>
      <c r="M168" s="6">
        <v>0.1343</v>
      </c>
      <c r="N168" s="6">
        <v>0</v>
      </c>
      <c r="O168" s="6">
        <v>8</v>
      </c>
      <c r="P168" s="6">
        <v>8</v>
      </c>
      <c r="Q168" s="8" t="str">
        <f t="shared" si="6"/>
        <v>Morning</v>
      </c>
      <c r="R168" s="8" t="str">
        <f t="shared" si="7"/>
        <v>Normal</v>
      </c>
      <c r="S168" s="33" t="str">
        <f t="shared" si="8"/>
        <v>Low</v>
      </c>
      <c r="T168" t="s">
        <v>24</v>
      </c>
    </row>
    <row r="169" spans="1:20" ht="17.25" thickBot="1">
      <c r="A169" s="6">
        <v>787</v>
      </c>
      <c r="B169" s="7">
        <v>40579</v>
      </c>
      <c r="C169" s="6">
        <v>1</v>
      </c>
      <c r="D169" s="6">
        <v>0</v>
      </c>
      <c r="E169" s="6">
        <v>2</v>
      </c>
      <c r="F169" s="6">
        <v>5</v>
      </c>
      <c r="G169" s="9" t="b">
        <v>0</v>
      </c>
      <c r="H169" s="6">
        <v>6</v>
      </c>
      <c r="I169" s="6">
        <v>3</v>
      </c>
      <c r="J169" s="6">
        <v>0.2</v>
      </c>
      <c r="K169" s="6">
        <v>0.2273</v>
      </c>
      <c r="L169" s="6">
        <v>1</v>
      </c>
      <c r="M169" s="6">
        <v>8.9599999999999999E-2</v>
      </c>
      <c r="N169" s="6">
        <v>0</v>
      </c>
      <c r="O169" s="6">
        <v>9</v>
      </c>
      <c r="P169" s="6">
        <v>9</v>
      </c>
      <c r="Q169" s="8" t="str">
        <f t="shared" si="6"/>
        <v>Morning</v>
      </c>
      <c r="R169" s="8" t="str">
        <f t="shared" si="7"/>
        <v>Normal</v>
      </c>
      <c r="S169" s="33" t="str">
        <f t="shared" si="8"/>
        <v>Low</v>
      </c>
      <c r="T169" t="s">
        <v>24</v>
      </c>
    </row>
    <row r="170" spans="1:20" ht="17.25" thickBot="1">
      <c r="A170" s="6">
        <v>788</v>
      </c>
      <c r="B170" s="7">
        <v>40579</v>
      </c>
      <c r="C170" s="6">
        <v>1</v>
      </c>
      <c r="D170" s="6">
        <v>0</v>
      </c>
      <c r="E170" s="6">
        <v>2</v>
      </c>
      <c r="F170" s="6">
        <v>6</v>
      </c>
      <c r="G170" s="9" t="b">
        <v>0</v>
      </c>
      <c r="H170" s="6">
        <v>6</v>
      </c>
      <c r="I170" s="6">
        <v>3</v>
      </c>
      <c r="J170" s="6">
        <v>0.2</v>
      </c>
      <c r="K170" s="6">
        <v>0.2576</v>
      </c>
      <c r="L170" s="6">
        <v>1</v>
      </c>
      <c r="M170" s="6">
        <v>0</v>
      </c>
      <c r="N170" s="6">
        <v>0</v>
      </c>
      <c r="O170" s="6">
        <v>4</v>
      </c>
      <c r="P170" s="6">
        <v>4</v>
      </c>
      <c r="Q170" s="8" t="str">
        <f t="shared" si="6"/>
        <v>Night</v>
      </c>
      <c r="R170" s="8" t="str">
        <f t="shared" si="7"/>
        <v>Normal</v>
      </c>
      <c r="S170" s="33" t="str">
        <f t="shared" si="8"/>
        <v>Low</v>
      </c>
      <c r="T170" t="s">
        <v>24</v>
      </c>
    </row>
    <row r="171" spans="1:20" ht="17.25" thickBot="1">
      <c r="A171" s="6">
        <v>789</v>
      </c>
      <c r="B171" s="7">
        <v>40579</v>
      </c>
      <c r="C171" s="6">
        <v>1</v>
      </c>
      <c r="D171" s="6">
        <v>0</v>
      </c>
      <c r="E171" s="6">
        <v>2</v>
      </c>
      <c r="F171" s="6">
        <v>7</v>
      </c>
      <c r="G171" s="9" t="b">
        <v>0</v>
      </c>
      <c r="H171" s="6">
        <v>6</v>
      </c>
      <c r="I171" s="6">
        <v>3</v>
      </c>
      <c r="J171" s="6">
        <v>0.22</v>
      </c>
      <c r="K171" s="6">
        <v>0.2576</v>
      </c>
      <c r="L171" s="6">
        <v>0.93</v>
      </c>
      <c r="M171" s="6">
        <v>8.9599999999999999E-2</v>
      </c>
      <c r="N171" s="6">
        <v>0</v>
      </c>
      <c r="O171" s="6">
        <v>4</v>
      </c>
      <c r="P171" s="6">
        <v>4</v>
      </c>
      <c r="Q171" s="8" t="str">
        <f t="shared" si="6"/>
        <v>Night</v>
      </c>
      <c r="R171" s="8" t="str">
        <f t="shared" si="7"/>
        <v>Rush Hour</v>
      </c>
      <c r="S171" s="33" t="str">
        <f t="shared" si="8"/>
        <v>Low</v>
      </c>
      <c r="T171" t="s">
        <v>24</v>
      </c>
    </row>
    <row r="172" spans="1:20" ht="17.25" thickBot="1">
      <c r="A172" s="6">
        <v>790</v>
      </c>
      <c r="B172" s="7">
        <v>40579</v>
      </c>
      <c r="C172" s="6">
        <v>1</v>
      </c>
      <c r="D172" s="6">
        <v>0</v>
      </c>
      <c r="E172" s="6">
        <v>2</v>
      </c>
      <c r="F172" s="6">
        <v>8</v>
      </c>
      <c r="G172" s="9" t="b">
        <v>0</v>
      </c>
      <c r="H172" s="6">
        <v>6</v>
      </c>
      <c r="I172" s="6">
        <v>3</v>
      </c>
      <c r="J172" s="6">
        <v>0.2</v>
      </c>
      <c r="K172" s="6">
        <v>0.2273</v>
      </c>
      <c r="L172" s="6">
        <v>1</v>
      </c>
      <c r="M172" s="6">
        <v>8.9599999999999999E-2</v>
      </c>
      <c r="N172" s="6">
        <v>0</v>
      </c>
      <c r="O172" s="6">
        <v>10</v>
      </c>
      <c r="P172" s="6">
        <v>10</v>
      </c>
      <c r="Q172" s="8" t="str">
        <f t="shared" si="6"/>
        <v>Morning</v>
      </c>
      <c r="R172" s="8" t="str">
        <f t="shared" si="7"/>
        <v>Rush Hour</v>
      </c>
      <c r="S172" s="33" t="str">
        <f t="shared" si="8"/>
        <v>Low</v>
      </c>
      <c r="T172" t="s">
        <v>24</v>
      </c>
    </row>
    <row r="173" spans="1:20" ht="17.25" thickBot="1">
      <c r="A173" s="6">
        <v>791</v>
      </c>
      <c r="B173" s="7">
        <v>40579</v>
      </c>
      <c r="C173" s="6">
        <v>1</v>
      </c>
      <c r="D173" s="6">
        <v>0</v>
      </c>
      <c r="E173" s="6">
        <v>2</v>
      </c>
      <c r="F173" s="6">
        <v>9</v>
      </c>
      <c r="G173" s="9" t="b">
        <v>0</v>
      </c>
      <c r="H173" s="6">
        <v>6</v>
      </c>
      <c r="I173" s="6">
        <v>3</v>
      </c>
      <c r="J173" s="6">
        <v>0.2</v>
      </c>
      <c r="K173" s="6">
        <v>0.2273</v>
      </c>
      <c r="L173" s="6">
        <v>1</v>
      </c>
      <c r="M173" s="6">
        <v>8.9599999999999999E-2</v>
      </c>
      <c r="N173" s="6">
        <v>3</v>
      </c>
      <c r="O173" s="6">
        <v>17</v>
      </c>
      <c r="P173" s="6">
        <v>20</v>
      </c>
      <c r="Q173" s="8" t="str">
        <f t="shared" si="6"/>
        <v>Evening</v>
      </c>
      <c r="R173" s="8" t="str">
        <f t="shared" si="7"/>
        <v>Rush Hour</v>
      </c>
      <c r="S173" s="33" t="str">
        <f t="shared" si="8"/>
        <v>Low</v>
      </c>
      <c r="T173" t="s">
        <v>24</v>
      </c>
    </row>
    <row r="174" spans="1:20" ht="17.25" thickBot="1">
      <c r="A174" s="6">
        <v>792</v>
      </c>
      <c r="B174" s="7">
        <v>40579</v>
      </c>
      <c r="C174" s="6">
        <v>1</v>
      </c>
      <c r="D174" s="6">
        <v>0</v>
      </c>
      <c r="E174" s="6">
        <v>2</v>
      </c>
      <c r="F174" s="6">
        <v>10</v>
      </c>
      <c r="G174" s="9" t="b">
        <v>0</v>
      </c>
      <c r="H174" s="6">
        <v>6</v>
      </c>
      <c r="I174" s="6">
        <v>3</v>
      </c>
      <c r="J174" s="6">
        <v>0.2</v>
      </c>
      <c r="K174" s="6">
        <v>0.21210000000000001</v>
      </c>
      <c r="L174" s="6">
        <v>1</v>
      </c>
      <c r="M174" s="6">
        <v>0.1343</v>
      </c>
      <c r="N174" s="6">
        <v>3</v>
      </c>
      <c r="O174" s="6">
        <v>31</v>
      </c>
      <c r="P174" s="6">
        <v>34</v>
      </c>
      <c r="Q174" s="8" t="str">
        <f t="shared" si="6"/>
        <v>Evening</v>
      </c>
      <c r="R174" s="8" t="str">
        <f t="shared" si="7"/>
        <v>Normal</v>
      </c>
      <c r="S174" s="33" t="str">
        <f t="shared" si="8"/>
        <v>Low</v>
      </c>
      <c r="T174" t="s">
        <v>24</v>
      </c>
    </row>
    <row r="175" spans="1:20" ht="17.25" thickBot="1">
      <c r="A175" s="6">
        <v>793</v>
      </c>
      <c r="B175" s="7">
        <v>40579</v>
      </c>
      <c r="C175" s="6">
        <v>1</v>
      </c>
      <c r="D175" s="6">
        <v>0</v>
      </c>
      <c r="E175" s="6">
        <v>2</v>
      </c>
      <c r="F175" s="6">
        <v>11</v>
      </c>
      <c r="G175" s="9" t="b">
        <v>0</v>
      </c>
      <c r="H175" s="6">
        <v>6</v>
      </c>
      <c r="I175" s="6">
        <v>3</v>
      </c>
      <c r="J175" s="6">
        <v>0.22</v>
      </c>
      <c r="K175" s="6">
        <v>0.2273</v>
      </c>
      <c r="L175" s="6">
        <v>1</v>
      </c>
      <c r="M175" s="6">
        <v>0.1343</v>
      </c>
      <c r="N175" s="6">
        <v>1</v>
      </c>
      <c r="O175" s="6">
        <v>46</v>
      </c>
      <c r="P175" s="6">
        <v>47</v>
      </c>
      <c r="Q175" s="8" t="str">
        <f t="shared" si="6"/>
        <v>Evening</v>
      </c>
      <c r="R175" s="8" t="str">
        <f t="shared" si="7"/>
        <v>Normal</v>
      </c>
      <c r="S175" s="33" t="str">
        <f t="shared" si="8"/>
        <v>Low</v>
      </c>
      <c r="T175" t="s">
        <v>24</v>
      </c>
    </row>
    <row r="176" spans="1:20" ht="17.25" thickBot="1">
      <c r="A176" s="6">
        <v>794</v>
      </c>
      <c r="B176" s="7">
        <v>40579</v>
      </c>
      <c r="C176" s="6">
        <v>1</v>
      </c>
      <c r="D176" s="6">
        <v>0</v>
      </c>
      <c r="E176" s="6">
        <v>2</v>
      </c>
      <c r="F176" s="6">
        <v>12</v>
      </c>
      <c r="G176" s="9" t="b">
        <v>0</v>
      </c>
      <c r="H176" s="6">
        <v>6</v>
      </c>
      <c r="I176" s="6">
        <v>3</v>
      </c>
      <c r="J176" s="6">
        <v>0.22</v>
      </c>
      <c r="K176" s="6">
        <v>0.2273</v>
      </c>
      <c r="L176" s="6">
        <v>1</v>
      </c>
      <c r="M176" s="6">
        <v>0.16420000000000001</v>
      </c>
      <c r="N176" s="6">
        <v>10</v>
      </c>
      <c r="O176" s="6">
        <v>42</v>
      </c>
      <c r="P176" s="6">
        <v>52</v>
      </c>
      <c r="Q176" s="8" t="str">
        <f t="shared" si="6"/>
        <v>Evening</v>
      </c>
      <c r="R176" s="8" t="str">
        <f t="shared" si="7"/>
        <v>Normal</v>
      </c>
      <c r="S176" s="33" t="str">
        <f t="shared" si="8"/>
        <v>Medium</v>
      </c>
      <c r="T176" t="s">
        <v>24</v>
      </c>
    </row>
    <row r="177" spans="1:20" ht="17.25" thickBot="1">
      <c r="A177" s="6">
        <v>795</v>
      </c>
      <c r="B177" s="7">
        <v>40579</v>
      </c>
      <c r="C177" s="6">
        <v>1</v>
      </c>
      <c r="D177" s="6">
        <v>0</v>
      </c>
      <c r="E177" s="6">
        <v>2</v>
      </c>
      <c r="F177" s="6">
        <v>13</v>
      </c>
      <c r="G177" s="9" t="b">
        <v>0</v>
      </c>
      <c r="H177" s="6">
        <v>6</v>
      </c>
      <c r="I177" s="6">
        <v>3</v>
      </c>
      <c r="J177" s="6">
        <v>0.22</v>
      </c>
      <c r="K177" s="6">
        <v>0.2273</v>
      </c>
      <c r="L177" s="6">
        <v>1</v>
      </c>
      <c r="M177" s="6">
        <v>0.16420000000000001</v>
      </c>
      <c r="N177" s="6">
        <v>10</v>
      </c>
      <c r="O177" s="6">
        <v>62</v>
      </c>
      <c r="P177" s="6">
        <v>72</v>
      </c>
      <c r="Q177" s="8" t="str">
        <f t="shared" si="6"/>
        <v>Evening</v>
      </c>
      <c r="R177" s="8" t="str">
        <f t="shared" si="7"/>
        <v>Normal</v>
      </c>
      <c r="S177" s="33" t="str">
        <f t="shared" si="8"/>
        <v>Medium</v>
      </c>
      <c r="T177" t="s">
        <v>24</v>
      </c>
    </row>
    <row r="178" spans="1:20" ht="17.25" thickBot="1">
      <c r="A178" s="6">
        <v>796</v>
      </c>
      <c r="B178" s="7">
        <v>40579</v>
      </c>
      <c r="C178" s="6">
        <v>1</v>
      </c>
      <c r="D178" s="6">
        <v>0</v>
      </c>
      <c r="E178" s="6">
        <v>2</v>
      </c>
      <c r="F178" s="6">
        <v>14</v>
      </c>
      <c r="G178" s="9" t="b">
        <v>0</v>
      </c>
      <c r="H178" s="6">
        <v>6</v>
      </c>
      <c r="I178" s="6">
        <v>3</v>
      </c>
      <c r="J178" s="6">
        <v>0.22</v>
      </c>
      <c r="K178" s="6">
        <v>0.2727</v>
      </c>
      <c r="L178" s="6">
        <v>1</v>
      </c>
      <c r="M178" s="6">
        <v>0</v>
      </c>
      <c r="N178" s="6">
        <v>5</v>
      </c>
      <c r="O178" s="6">
        <v>50</v>
      </c>
      <c r="P178" s="6">
        <v>55</v>
      </c>
      <c r="Q178" s="8" t="str">
        <f t="shared" si="6"/>
        <v>Evening</v>
      </c>
      <c r="R178" s="8" t="str">
        <f t="shared" si="7"/>
        <v>Normal</v>
      </c>
      <c r="S178" s="33" t="str">
        <f t="shared" si="8"/>
        <v>Medium</v>
      </c>
      <c r="T178" t="s">
        <v>24</v>
      </c>
    </row>
    <row r="179" spans="1:20" ht="17.25" thickBot="1">
      <c r="A179" s="6">
        <v>797</v>
      </c>
      <c r="B179" s="7">
        <v>40579</v>
      </c>
      <c r="C179" s="6">
        <v>1</v>
      </c>
      <c r="D179" s="6">
        <v>0</v>
      </c>
      <c r="E179" s="6">
        <v>2</v>
      </c>
      <c r="F179" s="6">
        <v>15</v>
      </c>
      <c r="G179" s="9" t="b">
        <v>0</v>
      </c>
      <c r="H179" s="6">
        <v>6</v>
      </c>
      <c r="I179" s="6">
        <v>3</v>
      </c>
      <c r="J179" s="6">
        <v>0.22</v>
      </c>
      <c r="K179" s="6">
        <v>0.2727</v>
      </c>
      <c r="L179" s="6">
        <v>1</v>
      </c>
      <c r="M179" s="6">
        <v>0</v>
      </c>
      <c r="N179" s="6">
        <v>11</v>
      </c>
      <c r="O179" s="6">
        <v>49</v>
      </c>
      <c r="P179" s="6">
        <v>60</v>
      </c>
      <c r="Q179" s="8" t="str">
        <f t="shared" si="6"/>
        <v>Evening</v>
      </c>
      <c r="R179" s="8" t="str">
        <f t="shared" si="7"/>
        <v>Normal</v>
      </c>
      <c r="S179" s="33" t="str">
        <f t="shared" si="8"/>
        <v>Medium</v>
      </c>
      <c r="T179" t="s">
        <v>24</v>
      </c>
    </row>
    <row r="180" spans="1:20" ht="17.25" thickBot="1">
      <c r="A180" s="6">
        <v>798</v>
      </c>
      <c r="B180" s="7">
        <v>40579</v>
      </c>
      <c r="C180" s="6">
        <v>1</v>
      </c>
      <c r="D180" s="6">
        <v>0</v>
      </c>
      <c r="E180" s="6">
        <v>2</v>
      </c>
      <c r="F180" s="6">
        <v>16</v>
      </c>
      <c r="G180" s="9" t="b">
        <v>0</v>
      </c>
      <c r="H180" s="6">
        <v>6</v>
      </c>
      <c r="I180" s="6">
        <v>3</v>
      </c>
      <c r="J180" s="6">
        <v>0.22</v>
      </c>
      <c r="K180" s="6">
        <v>0.2273</v>
      </c>
      <c r="L180" s="6">
        <v>1</v>
      </c>
      <c r="M180" s="6">
        <v>0.1343</v>
      </c>
      <c r="N180" s="6">
        <v>8</v>
      </c>
      <c r="O180" s="6">
        <v>63</v>
      </c>
      <c r="P180" s="6">
        <v>71</v>
      </c>
      <c r="Q180" s="8" t="str">
        <f t="shared" si="6"/>
        <v>Evening</v>
      </c>
      <c r="R180" s="8" t="str">
        <f t="shared" si="7"/>
        <v>Normal</v>
      </c>
      <c r="S180" s="33" t="str">
        <f t="shared" si="8"/>
        <v>Medium</v>
      </c>
      <c r="T180" t="s">
        <v>24</v>
      </c>
    </row>
    <row r="181" spans="1:20" ht="17.25" thickBot="1">
      <c r="A181" s="6">
        <v>799</v>
      </c>
      <c r="B181" s="7">
        <v>40579</v>
      </c>
      <c r="C181" s="6">
        <v>1</v>
      </c>
      <c r="D181" s="6">
        <v>0</v>
      </c>
      <c r="E181" s="6">
        <v>2</v>
      </c>
      <c r="F181" s="6">
        <v>17</v>
      </c>
      <c r="G181" s="9" t="b">
        <v>0</v>
      </c>
      <c r="H181" s="6">
        <v>6</v>
      </c>
      <c r="I181" s="6">
        <v>2</v>
      </c>
      <c r="J181" s="6">
        <v>0.24</v>
      </c>
      <c r="K181" s="6">
        <v>0.21210000000000001</v>
      </c>
      <c r="L181" s="6">
        <v>1</v>
      </c>
      <c r="M181" s="6">
        <v>0.28360000000000002</v>
      </c>
      <c r="N181" s="6">
        <v>14</v>
      </c>
      <c r="O181" s="6">
        <v>64</v>
      </c>
      <c r="P181" s="6">
        <v>78</v>
      </c>
      <c r="Q181" s="8" t="str">
        <f t="shared" si="6"/>
        <v>Evening</v>
      </c>
      <c r="R181" s="8" t="str">
        <f t="shared" si="7"/>
        <v>Rush Hour</v>
      </c>
      <c r="S181" s="33" t="str">
        <f t="shared" si="8"/>
        <v>Medium</v>
      </c>
      <c r="T181" t="s">
        <v>21</v>
      </c>
    </row>
    <row r="182" spans="1:20" ht="17.25" thickBot="1">
      <c r="A182" s="6">
        <v>800</v>
      </c>
      <c r="B182" s="7">
        <v>40579</v>
      </c>
      <c r="C182" s="6">
        <v>1</v>
      </c>
      <c r="D182" s="6">
        <v>0</v>
      </c>
      <c r="E182" s="6">
        <v>2</v>
      </c>
      <c r="F182" s="6">
        <v>18</v>
      </c>
      <c r="G182" s="9" t="b">
        <v>0</v>
      </c>
      <c r="H182" s="6">
        <v>6</v>
      </c>
      <c r="I182" s="6">
        <v>2</v>
      </c>
      <c r="J182" s="6">
        <v>0.28000000000000003</v>
      </c>
      <c r="K182" s="6">
        <v>0.2424</v>
      </c>
      <c r="L182" s="6">
        <v>0.93</v>
      </c>
      <c r="M182" s="6">
        <v>0.44779999999999998</v>
      </c>
      <c r="N182" s="6">
        <v>2</v>
      </c>
      <c r="O182" s="6">
        <v>81</v>
      </c>
      <c r="P182" s="6">
        <v>83</v>
      </c>
      <c r="Q182" s="8" t="str">
        <f t="shared" si="6"/>
        <v>Evening</v>
      </c>
      <c r="R182" s="8" t="str">
        <f t="shared" si="7"/>
        <v>Rush Hour</v>
      </c>
      <c r="S182" s="33" t="str">
        <f t="shared" si="8"/>
        <v>Medium</v>
      </c>
      <c r="T182" t="s">
        <v>21</v>
      </c>
    </row>
    <row r="183" spans="1:20" ht="17.25" thickBot="1">
      <c r="A183" s="6">
        <v>801</v>
      </c>
      <c r="B183" s="7">
        <v>40579</v>
      </c>
      <c r="C183" s="6">
        <v>1</v>
      </c>
      <c r="D183" s="6">
        <v>0</v>
      </c>
      <c r="E183" s="6">
        <v>2</v>
      </c>
      <c r="F183" s="6">
        <v>19</v>
      </c>
      <c r="G183" s="9" t="b">
        <v>0</v>
      </c>
      <c r="H183" s="6">
        <v>6</v>
      </c>
      <c r="I183" s="6">
        <v>2</v>
      </c>
      <c r="J183" s="6">
        <v>0.28000000000000003</v>
      </c>
      <c r="K183" s="6">
        <v>0.2424</v>
      </c>
      <c r="L183" s="6">
        <v>0.93</v>
      </c>
      <c r="M183" s="6">
        <v>0.44779999999999998</v>
      </c>
      <c r="N183" s="6">
        <v>6</v>
      </c>
      <c r="O183" s="6">
        <v>78</v>
      </c>
      <c r="P183" s="6">
        <v>84</v>
      </c>
      <c r="Q183" s="8" t="str">
        <f t="shared" si="6"/>
        <v>Evening</v>
      </c>
      <c r="R183" s="8" t="str">
        <f t="shared" si="7"/>
        <v>Rush Hour</v>
      </c>
      <c r="S183" s="33" t="str">
        <f t="shared" si="8"/>
        <v>Medium</v>
      </c>
      <c r="T183" t="s">
        <v>21</v>
      </c>
    </row>
    <row r="184" spans="1:20" ht="17.25" thickBot="1">
      <c r="A184" s="6">
        <v>802</v>
      </c>
      <c r="B184" s="7">
        <v>40579</v>
      </c>
      <c r="C184" s="6">
        <v>1</v>
      </c>
      <c r="D184" s="6">
        <v>0</v>
      </c>
      <c r="E184" s="6">
        <v>2</v>
      </c>
      <c r="F184" s="6">
        <v>20</v>
      </c>
      <c r="G184" s="9" t="b">
        <v>0</v>
      </c>
      <c r="H184" s="6">
        <v>6</v>
      </c>
      <c r="I184" s="6">
        <v>1</v>
      </c>
      <c r="J184" s="6">
        <v>0.3</v>
      </c>
      <c r="K184" s="6">
        <v>0.28789999999999999</v>
      </c>
      <c r="L184" s="6">
        <v>0.87</v>
      </c>
      <c r="M184" s="6">
        <v>0.25369999999999998</v>
      </c>
      <c r="N184" s="6">
        <v>5</v>
      </c>
      <c r="O184" s="6">
        <v>64</v>
      </c>
      <c r="P184" s="6">
        <v>69</v>
      </c>
      <c r="Q184" s="8" t="str">
        <f t="shared" si="6"/>
        <v>Evening</v>
      </c>
      <c r="R184" s="8" t="str">
        <f t="shared" si="7"/>
        <v>Normal</v>
      </c>
      <c r="S184" s="33" t="str">
        <f t="shared" si="8"/>
        <v>Medium</v>
      </c>
      <c r="T184" t="s">
        <v>14</v>
      </c>
    </row>
    <row r="185" spans="1:20" ht="17.25" thickBot="1">
      <c r="A185" s="6">
        <v>803</v>
      </c>
      <c r="B185" s="7">
        <v>40579</v>
      </c>
      <c r="C185" s="6">
        <v>1</v>
      </c>
      <c r="D185" s="6">
        <v>0</v>
      </c>
      <c r="E185" s="6">
        <v>2</v>
      </c>
      <c r="F185" s="6">
        <v>21</v>
      </c>
      <c r="G185" s="9" t="b">
        <v>0</v>
      </c>
      <c r="H185" s="6">
        <v>6</v>
      </c>
      <c r="I185" s="6">
        <v>1</v>
      </c>
      <c r="J185" s="6">
        <v>0.26</v>
      </c>
      <c r="K185" s="6">
        <v>0.2576</v>
      </c>
      <c r="L185" s="6">
        <v>1</v>
      </c>
      <c r="M185" s="6">
        <v>0.19400000000000001</v>
      </c>
      <c r="N185" s="6">
        <v>3</v>
      </c>
      <c r="O185" s="6">
        <v>53</v>
      </c>
      <c r="P185" s="6">
        <v>56</v>
      </c>
      <c r="Q185" s="8" t="str">
        <f t="shared" si="6"/>
        <v>Evening</v>
      </c>
      <c r="R185" s="8" t="str">
        <f t="shared" si="7"/>
        <v>Normal</v>
      </c>
      <c r="S185" s="33" t="str">
        <f t="shared" si="8"/>
        <v>Medium</v>
      </c>
      <c r="T185" t="s">
        <v>14</v>
      </c>
    </row>
    <row r="186" spans="1:20" ht="17.25" thickBot="1">
      <c r="A186" s="6">
        <v>804</v>
      </c>
      <c r="B186" s="7">
        <v>40579</v>
      </c>
      <c r="C186" s="6">
        <v>1</v>
      </c>
      <c r="D186" s="6">
        <v>0</v>
      </c>
      <c r="E186" s="6">
        <v>2</v>
      </c>
      <c r="F186" s="6">
        <v>22</v>
      </c>
      <c r="G186" s="9" t="b">
        <v>0</v>
      </c>
      <c r="H186" s="6">
        <v>6</v>
      </c>
      <c r="I186" s="6">
        <v>1</v>
      </c>
      <c r="J186" s="6">
        <v>0.26</v>
      </c>
      <c r="K186" s="6">
        <v>0.2727</v>
      </c>
      <c r="L186" s="6">
        <v>0.93</v>
      </c>
      <c r="M186" s="6">
        <v>0.1343</v>
      </c>
      <c r="N186" s="6">
        <v>2</v>
      </c>
      <c r="O186" s="6">
        <v>43</v>
      </c>
      <c r="P186" s="6">
        <v>45</v>
      </c>
      <c r="Q186" s="8" t="str">
        <f t="shared" si="6"/>
        <v>Evening</v>
      </c>
      <c r="R186" s="8" t="str">
        <f t="shared" si="7"/>
        <v>Normal</v>
      </c>
      <c r="S186" s="33" t="str">
        <f t="shared" si="8"/>
        <v>Low</v>
      </c>
      <c r="T186" t="s">
        <v>14</v>
      </c>
    </row>
    <row r="187" spans="1:20" ht="17.25" thickBot="1">
      <c r="A187" s="6">
        <v>805</v>
      </c>
      <c r="B187" s="7">
        <v>40579</v>
      </c>
      <c r="C187" s="6">
        <v>1</v>
      </c>
      <c r="D187" s="6">
        <v>0</v>
      </c>
      <c r="E187" s="6">
        <v>2</v>
      </c>
      <c r="F187" s="6">
        <v>23</v>
      </c>
      <c r="G187" s="9" t="b">
        <v>0</v>
      </c>
      <c r="H187" s="6">
        <v>6</v>
      </c>
      <c r="I187" s="6">
        <v>1</v>
      </c>
      <c r="J187" s="6">
        <v>0.26</v>
      </c>
      <c r="K187" s="6">
        <v>0.2576</v>
      </c>
      <c r="L187" s="6">
        <v>0.93</v>
      </c>
      <c r="M187" s="6">
        <v>0.22389999999999999</v>
      </c>
      <c r="N187" s="6">
        <v>7</v>
      </c>
      <c r="O187" s="6">
        <v>52</v>
      </c>
      <c r="P187" s="6">
        <v>59</v>
      </c>
      <c r="Q187" s="8" t="str">
        <f t="shared" si="6"/>
        <v>Evening</v>
      </c>
      <c r="R187" s="8" t="str">
        <f t="shared" si="7"/>
        <v>Normal</v>
      </c>
      <c r="S187" s="33" t="str">
        <f t="shared" si="8"/>
        <v>Medium</v>
      </c>
      <c r="T187" t="s">
        <v>14</v>
      </c>
    </row>
    <row r="188" spans="1:20" ht="17.25" thickBot="1">
      <c r="A188" s="6">
        <v>806</v>
      </c>
      <c r="B188" s="7">
        <v>40580</v>
      </c>
      <c r="C188" s="6">
        <v>1</v>
      </c>
      <c r="D188" s="6">
        <v>0</v>
      </c>
      <c r="E188" s="6">
        <v>2</v>
      </c>
      <c r="F188" s="6">
        <v>0</v>
      </c>
      <c r="G188" s="9" t="b">
        <v>0</v>
      </c>
      <c r="H188" s="6">
        <v>0</v>
      </c>
      <c r="I188" s="6">
        <v>1</v>
      </c>
      <c r="J188" s="6">
        <v>0.26</v>
      </c>
      <c r="K188" s="6">
        <v>0.2576</v>
      </c>
      <c r="L188" s="6">
        <v>0.7</v>
      </c>
      <c r="M188" s="6">
        <v>0.19400000000000001</v>
      </c>
      <c r="N188" s="6">
        <v>2</v>
      </c>
      <c r="O188" s="6">
        <v>37</v>
      </c>
      <c r="P188" s="6">
        <v>39</v>
      </c>
      <c r="Q188" s="8" t="str">
        <f t="shared" si="6"/>
        <v>Evening</v>
      </c>
      <c r="R188" s="8" t="str">
        <f t="shared" si="7"/>
        <v>Normal</v>
      </c>
      <c r="S188" s="33" t="str">
        <f t="shared" si="8"/>
        <v>Low</v>
      </c>
      <c r="T188" t="s">
        <v>14</v>
      </c>
    </row>
    <row r="189" spans="1:20" ht="17.25" thickBot="1">
      <c r="A189" s="6">
        <v>807</v>
      </c>
      <c r="B189" s="7">
        <v>40580</v>
      </c>
      <c r="C189" s="6">
        <v>1</v>
      </c>
      <c r="D189" s="6">
        <v>0</v>
      </c>
      <c r="E189" s="6">
        <v>2</v>
      </c>
      <c r="F189" s="6">
        <v>1</v>
      </c>
      <c r="G189" s="9" t="b">
        <v>0</v>
      </c>
      <c r="H189" s="6">
        <v>0</v>
      </c>
      <c r="I189" s="6">
        <v>1</v>
      </c>
      <c r="J189" s="6">
        <v>0.26</v>
      </c>
      <c r="K189" s="6">
        <v>0.2273</v>
      </c>
      <c r="L189" s="6">
        <v>0.65</v>
      </c>
      <c r="M189" s="6">
        <v>0.41789999999999999</v>
      </c>
      <c r="N189" s="6">
        <v>4</v>
      </c>
      <c r="O189" s="6">
        <v>40</v>
      </c>
      <c r="P189" s="6">
        <v>44</v>
      </c>
      <c r="Q189" s="8" t="str">
        <f t="shared" si="6"/>
        <v>Evening</v>
      </c>
      <c r="R189" s="8" t="str">
        <f t="shared" si="7"/>
        <v>Normal</v>
      </c>
      <c r="S189" s="33" t="str">
        <f t="shared" si="8"/>
        <v>Low</v>
      </c>
      <c r="T189" t="s">
        <v>14</v>
      </c>
    </row>
    <row r="190" spans="1:20" ht="17.25" thickBot="1">
      <c r="A190" s="6">
        <v>808</v>
      </c>
      <c r="B190" s="7">
        <v>40580</v>
      </c>
      <c r="C190" s="6">
        <v>1</v>
      </c>
      <c r="D190" s="6">
        <v>0</v>
      </c>
      <c r="E190" s="6">
        <v>2</v>
      </c>
      <c r="F190" s="6">
        <v>2</v>
      </c>
      <c r="G190" s="9" t="b">
        <v>0</v>
      </c>
      <c r="H190" s="6">
        <v>0</v>
      </c>
      <c r="I190" s="6">
        <v>1</v>
      </c>
      <c r="J190" s="6">
        <v>0.26</v>
      </c>
      <c r="K190" s="6">
        <v>0.2273</v>
      </c>
      <c r="L190" s="6">
        <v>0.6</v>
      </c>
      <c r="M190" s="6">
        <v>0.32840000000000003</v>
      </c>
      <c r="N190" s="6">
        <v>0</v>
      </c>
      <c r="O190" s="6">
        <v>20</v>
      </c>
      <c r="P190" s="6">
        <v>20</v>
      </c>
      <c r="Q190" s="8" t="str">
        <f t="shared" si="6"/>
        <v>Evening</v>
      </c>
      <c r="R190" s="8" t="str">
        <f t="shared" si="7"/>
        <v>Normal</v>
      </c>
      <c r="S190" s="33" t="str">
        <f t="shared" si="8"/>
        <v>Low</v>
      </c>
      <c r="T190" t="s">
        <v>14</v>
      </c>
    </row>
    <row r="191" spans="1:20" ht="17.25" thickBot="1">
      <c r="A191" s="6">
        <v>809</v>
      </c>
      <c r="B191" s="7">
        <v>40580</v>
      </c>
      <c r="C191" s="6">
        <v>1</v>
      </c>
      <c r="D191" s="6">
        <v>0</v>
      </c>
      <c r="E191" s="6">
        <v>2</v>
      </c>
      <c r="F191" s="6">
        <v>3</v>
      </c>
      <c r="G191" s="9" t="b">
        <v>0</v>
      </c>
      <c r="H191" s="6">
        <v>0</v>
      </c>
      <c r="I191" s="6">
        <v>1</v>
      </c>
      <c r="J191" s="6">
        <v>0.26</v>
      </c>
      <c r="K191" s="6">
        <v>0.28789999999999999</v>
      </c>
      <c r="L191" s="6">
        <v>0.6</v>
      </c>
      <c r="M191" s="6">
        <v>8.9599999999999999E-2</v>
      </c>
      <c r="N191" s="6">
        <v>3</v>
      </c>
      <c r="O191" s="6">
        <v>10</v>
      </c>
      <c r="P191" s="6">
        <v>13</v>
      </c>
      <c r="Q191" s="8" t="str">
        <f t="shared" si="6"/>
        <v>Afternoon</v>
      </c>
      <c r="R191" s="8" t="str">
        <f t="shared" si="7"/>
        <v>Normal</v>
      </c>
      <c r="S191" s="33" t="str">
        <f t="shared" si="8"/>
        <v>Low</v>
      </c>
      <c r="T191" t="s">
        <v>14</v>
      </c>
    </row>
    <row r="192" spans="1:20" ht="17.25" thickBot="1">
      <c r="A192" s="6">
        <v>810</v>
      </c>
      <c r="B192" s="7">
        <v>40580</v>
      </c>
      <c r="C192" s="6">
        <v>1</v>
      </c>
      <c r="D192" s="6">
        <v>0</v>
      </c>
      <c r="E192" s="6">
        <v>2</v>
      </c>
      <c r="F192" s="6">
        <v>4</v>
      </c>
      <c r="G192" s="9" t="b">
        <v>0</v>
      </c>
      <c r="H192" s="6">
        <v>0</v>
      </c>
      <c r="I192" s="6">
        <v>1</v>
      </c>
      <c r="J192" s="6">
        <v>0.26</v>
      </c>
      <c r="K192" s="6">
        <v>0.2273</v>
      </c>
      <c r="L192" s="6">
        <v>0.6</v>
      </c>
      <c r="M192" s="6">
        <v>0.35820000000000002</v>
      </c>
      <c r="N192" s="6">
        <v>0</v>
      </c>
      <c r="O192" s="6">
        <v>2</v>
      </c>
      <c r="P192" s="6">
        <v>2</v>
      </c>
      <c r="Q192" s="8" t="str">
        <f t="shared" si="6"/>
        <v>Night</v>
      </c>
      <c r="R192" s="8" t="str">
        <f t="shared" si="7"/>
        <v>Normal</v>
      </c>
      <c r="S192" s="33" t="str">
        <f t="shared" si="8"/>
        <v>Low</v>
      </c>
      <c r="T192" t="s">
        <v>14</v>
      </c>
    </row>
    <row r="193" spans="1:20" ht="17.25" thickBot="1">
      <c r="A193" s="6">
        <v>811</v>
      </c>
      <c r="B193" s="7">
        <v>40580</v>
      </c>
      <c r="C193" s="6">
        <v>1</v>
      </c>
      <c r="D193" s="6">
        <v>0</v>
      </c>
      <c r="E193" s="6">
        <v>2</v>
      </c>
      <c r="F193" s="6">
        <v>5</v>
      </c>
      <c r="G193" s="9" t="b">
        <v>0</v>
      </c>
      <c r="H193" s="6">
        <v>0</v>
      </c>
      <c r="I193" s="6">
        <v>1</v>
      </c>
      <c r="J193" s="6">
        <v>0.26</v>
      </c>
      <c r="K193" s="6">
        <v>0.2576</v>
      </c>
      <c r="L193" s="6">
        <v>0.6</v>
      </c>
      <c r="M193" s="6">
        <v>0.22389999999999999</v>
      </c>
      <c r="N193" s="6">
        <v>0</v>
      </c>
      <c r="O193" s="6">
        <v>1</v>
      </c>
      <c r="P193" s="6">
        <v>1</v>
      </c>
      <c r="Q193" s="8" t="str">
        <f t="shared" si="6"/>
        <v>Night</v>
      </c>
      <c r="R193" s="8" t="str">
        <f t="shared" si="7"/>
        <v>Normal</v>
      </c>
      <c r="S193" s="33" t="str">
        <f t="shared" si="8"/>
        <v>Low</v>
      </c>
      <c r="T193" t="s">
        <v>14</v>
      </c>
    </row>
    <row r="194" spans="1:20" ht="17.25" thickBot="1">
      <c r="A194" s="6">
        <v>812</v>
      </c>
      <c r="B194" s="7">
        <v>40580</v>
      </c>
      <c r="C194" s="6">
        <v>1</v>
      </c>
      <c r="D194" s="6">
        <v>0</v>
      </c>
      <c r="E194" s="6">
        <v>2</v>
      </c>
      <c r="F194" s="6">
        <v>6</v>
      </c>
      <c r="G194" s="9" t="b">
        <v>0</v>
      </c>
      <c r="H194" s="6">
        <v>0</v>
      </c>
      <c r="I194" s="6">
        <v>1</v>
      </c>
      <c r="J194" s="6">
        <v>0.26</v>
      </c>
      <c r="K194" s="6">
        <v>0.2576</v>
      </c>
      <c r="L194" s="6">
        <v>0.6</v>
      </c>
      <c r="M194" s="6">
        <v>0.22389999999999999</v>
      </c>
      <c r="N194" s="6">
        <v>0</v>
      </c>
      <c r="O194" s="6">
        <v>1</v>
      </c>
      <c r="P194" s="6">
        <v>1</v>
      </c>
      <c r="Q194" s="8" t="str">
        <f t="shared" si="6"/>
        <v>Night</v>
      </c>
      <c r="R194" s="8" t="str">
        <f t="shared" si="7"/>
        <v>Normal</v>
      </c>
      <c r="S194" s="33" t="str">
        <f t="shared" si="8"/>
        <v>Low</v>
      </c>
      <c r="T194" t="s">
        <v>14</v>
      </c>
    </row>
    <row r="195" spans="1:20" ht="17.25" thickBot="1">
      <c r="A195" s="6">
        <v>813</v>
      </c>
      <c r="B195" s="7">
        <v>40580</v>
      </c>
      <c r="C195" s="6">
        <v>1</v>
      </c>
      <c r="D195" s="6">
        <v>0</v>
      </c>
      <c r="E195" s="6">
        <v>2</v>
      </c>
      <c r="F195" s="6">
        <v>7</v>
      </c>
      <c r="G195" s="9" t="b">
        <v>0</v>
      </c>
      <c r="H195" s="6">
        <v>0</v>
      </c>
      <c r="I195" s="6">
        <v>1</v>
      </c>
      <c r="J195" s="6">
        <v>0.24</v>
      </c>
      <c r="K195" s="6">
        <v>0.2424</v>
      </c>
      <c r="L195" s="6">
        <v>0.65</v>
      </c>
      <c r="M195" s="6">
        <v>0.16420000000000001</v>
      </c>
      <c r="N195" s="6">
        <v>0</v>
      </c>
      <c r="O195" s="6">
        <v>8</v>
      </c>
      <c r="P195" s="6">
        <v>8</v>
      </c>
      <c r="Q195" s="8" t="str">
        <f t="shared" ref="Q195:Q258" si="9">IF(P195&lt;6,"Night",IF(P195&lt;12,"Morning",IF(P195&lt;18,"Afternoon","Evening")))</f>
        <v>Morning</v>
      </c>
      <c r="R195" s="8" t="str">
        <f t="shared" ref="R195:R258" si="10">IF(OR(AND(F195&gt;=7,F195&lt;=9),AND(F195&gt;=17,F195&lt;=19)),"Rush Hour","Normal")</f>
        <v>Rush Hour</v>
      </c>
      <c r="S195" s="33" t="str">
        <f t="shared" ref="S195:S258" si="11">IF(P195&gt;150,"High",IF(P195&gt;50,"Medium","Low"))</f>
        <v>Low</v>
      </c>
      <c r="T195" t="s">
        <v>14</v>
      </c>
    </row>
    <row r="196" spans="1:20" ht="17.25" thickBot="1">
      <c r="A196" s="6">
        <v>814</v>
      </c>
      <c r="B196" s="7">
        <v>40580</v>
      </c>
      <c r="C196" s="6">
        <v>1</v>
      </c>
      <c r="D196" s="6">
        <v>0</v>
      </c>
      <c r="E196" s="6">
        <v>2</v>
      </c>
      <c r="F196" s="6">
        <v>8</v>
      </c>
      <c r="G196" s="9" t="b">
        <v>0</v>
      </c>
      <c r="H196" s="6">
        <v>0</v>
      </c>
      <c r="I196" s="6">
        <v>1</v>
      </c>
      <c r="J196" s="6">
        <v>0.24</v>
      </c>
      <c r="K196" s="6">
        <v>0.2576</v>
      </c>
      <c r="L196" s="6">
        <v>0.65</v>
      </c>
      <c r="M196" s="6">
        <v>0.1045</v>
      </c>
      <c r="N196" s="6">
        <v>2</v>
      </c>
      <c r="O196" s="6">
        <v>21</v>
      </c>
      <c r="P196" s="6">
        <v>23</v>
      </c>
      <c r="Q196" s="8" t="str">
        <f t="shared" si="9"/>
        <v>Evening</v>
      </c>
      <c r="R196" s="8" t="str">
        <f t="shared" si="10"/>
        <v>Rush Hour</v>
      </c>
      <c r="S196" s="33" t="str">
        <f t="shared" si="11"/>
        <v>Low</v>
      </c>
      <c r="T196" t="s">
        <v>14</v>
      </c>
    </row>
    <row r="197" spans="1:20" ht="17.25" thickBot="1">
      <c r="A197" s="6">
        <v>815</v>
      </c>
      <c r="B197" s="7">
        <v>40580</v>
      </c>
      <c r="C197" s="6">
        <v>1</v>
      </c>
      <c r="D197" s="6">
        <v>0</v>
      </c>
      <c r="E197" s="6">
        <v>2</v>
      </c>
      <c r="F197" s="6">
        <v>9</v>
      </c>
      <c r="G197" s="9" t="b">
        <v>0</v>
      </c>
      <c r="H197" s="6">
        <v>0</v>
      </c>
      <c r="I197" s="6">
        <v>1</v>
      </c>
      <c r="J197" s="6">
        <v>0.28000000000000003</v>
      </c>
      <c r="K197" s="6">
        <v>0.28789999999999999</v>
      </c>
      <c r="L197" s="6">
        <v>0.56000000000000005</v>
      </c>
      <c r="M197" s="6">
        <v>0.1045</v>
      </c>
      <c r="N197" s="6">
        <v>7</v>
      </c>
      <c r="O197" s="6">
        <v>38</v>
      </c>
      <c r="P197" s="6">
        <v>45</v>
      </c>
      <c r="Q197" s="8" t="str">
        <f t="shared" si="9"/>
        <v>Evening</v>
      </c>
      <c r="R197" s="8" t="str">
        <f t="shared" si="10"/>
        <v>Rush Hour</v>
      </c>
      <c r="S197" s="33" t="str">
        <f t="shared" si="11"/>
        <v>Low</v>
      </c>
      <c r="T197" t="s">
        <v>14</v>
      </c>
    </row>
    <row r="198" spans="1:20" ht="17.25" thickBot="1">
      <c r="A198" s="6">
        <v>816</v>
      </c>
      <c r="B198" s="7">
        <v>40580</v>
      </c>
      <c r="C198" s="6">
        <v>1</v>
      </c>
      <c r="D198" s="6">
        <v>0</v>
      </c>
      <c r="E198" s="6">
        <v>2</v>
      </c>
      <c r="F198" s="6">
        <v>10</v>
      </c>
      <c r="G198" s="9" t="b">
        <v>0</v>
      </c>
      <c r="H198" s="6">
        <v>0</v>
      </c>
      <c r="I198" s="6">
        <v>1</v>
      </c>
      <c r="J198" s="6">
        <v>0.3</v>
      </c>
      <c r="K198" s="6">
        <v>0.28789999999999999</v>
      </c>
      <c r="L198" s="6">
        <v>0.52</v>
      </c>
      <c r="M198" s="6">
        <v>0.25369999999999998</v>
      </c>
      <c r="N198" s="6">
        <v>15</v>
      </c>
      <c r="O198" s="6">
        <v>74</v>
      </c>
      <c r="P198" s="6">
        <v>89</v>
      </c>
      <c r="Q198" s="8" t="str">
        <f t="shared" si="9"/>
        <v>Evening</v>
      </c>
      <c r="R198" s="8" t="str">
        <f t="shared" si="10"/>
        <v>Normal</v>
      </c>
      <c r="S198" s="33" t="str">
        <f t="shared" si="11"/>
        <v>Medium</v>
      </c>
      <c r="T198" t="s">
        <v>14</v>
      </c>
    </row>
    <row r="199" spans="1:20" ht="17.25" thickBot="1">
      <c r="A199" s="6">
        <v>817</v>
      </c>
      <c r="B199" s="7">
        <v>40580</v>
      </c>
      <c r="C199" s="6">
        <v>1</v>
      </c>
      <c r="D199" s="6">
        <v>0</v>
      </c>
      <c r="E199" s="6">
        <v>2</v>
      </c>
      <c r="F199" s="6">
        <v>11</v>
      </c>
      <c r="G199" s="9" t="b">
        <v>0</v>
      </c>
      <c r="H199" s="6">
        <v>0</v>
      </c>
      <c r="I199" s="6">
        <v>1</v>
      </c>
      <c r="J199" s="6">
        <v>0.32</v>
      </c>
      <c r="K199" s="6">
        <v>0.30299999999999999</v>
      </c>
      <c r="L199" s="6">
        <v>0.49</v>
      </c>
      <c r="M199" s="6">
        <v>0.25369999999999998</v>
      </c>
      <c r="N199" s="6">
        <v>28</v>
      </c>
      <c r="O199" s="6">
        <v>89</v>
      </c>
      <c r="P199" s="6">
        <v>117</v>
      </c>
      <c r="Q199" s="8" t="str">
        <f t="shared" si="9"/>
        <v>Evening</v>
      </c>
      <c r="R199" s="8" t="str">
        <f t="shared" si="10"/>
        <v>Normal</v>
      </c>
      <c r="S199" s="33" t="str">
        <f t="shared" si="11"/>
        <v>Medium</v>
      </c>
      <c r="T199" t="s">
        <v>14</v>
      </c>
    </row>
    <row r="200" spans="1:20" ht="17.25" thickBot="1">
      <c r="A200" s="6">
        <v>818</v>
      </c>
      <c r="B200" s="7">
        <v>40580</v>
      </c>
      <c r="C200" s="6">
        <v>1</v>
      </c>
      <c r="D200" s="6">
        <v>0</v>
      </c>
      <c r="E200" s="6">
        <v>2</v>
      </c>
      <c r="F200" s="6">
        <v>12</v>
      </c>
      <c r="G200" s="9" t="b">
        <v>0</v>
      </c>
      <c r="H200" s="6">
        <v>0</v>
      </c>
      <c r="I200" s="6">
        <v>1</v>
      </c>
      <c r="J200" s="6">
        <v>0.34</v>
      </c>
      <c r="K200" s="6">
        <v>0.33329999999999999</v>
      </c>
      <c r="L200" s="6">
        <v>0.46</v>
      </c>
      <c r="M200" s="6">
        <v>0</v>
      </c>
      <c r="N200" s="6">
        <v>48</v>
      </c>
      <c r="O200" s="6">
        <v>126</v>
      </c>
      <c r="P200" s="6">
        <v>174</v>
      </c>
      <c r="Q200" s="8" t="str">
        <f t="shared" si="9"/>
        <v>Evening</v>
      </c>
      <c r="R200" s="8" t="str">
        <f t="shared" si="10"/>
        <v>Normal</v>
      </c>
      <c r="S200" s="33" t="str">
        <f t="shared" si="11"/>
        <v>High</v>
      </c>
      <c r="T200" t="s">
        <v>14</v>
      </c>
    </row>
    <row r="201" spans="1:20" ht="17.25" thickBot="1">
      <c r="A201" s="6">
        <v>819</v>
      </c>
      <c r="B201" s="7">
        <v>40580</v>
      </c>
      <c r="C201" s="6">
        <v>1</v>
      </c>
      <c r="D201" s="6">
        <v>0</v>
      </c>
      <c r="E201" s="6">
        <v>2</v>
      </c>
      <c r="F201" s="6">
        <v>13</v>
      </c>
      <c r="G201" s="9" t="b">
        <v>0</v>
      </c>
      <c r="H201" s="6">
        <v>0</v>
      </c>
      <c r="I201" s="6">
        <v>1</v>
      </c>
      <c r="J201" s="6">
        <v>0.34</v>
      </c>
      <c r="K201" s="6">
        <v>0.36359999999999998</v>
      </c>
      <c r="L201" s="6">
        <v>0.46</v>
      </c>
      <c r="M201" s="6">
        <v>0</v>
      </c>
      <c r="N201" s="6">
        <v>47</v>
      </c>
      <c r="O201" s="6">
        <v>135</v>
      </c>
      <c r="P201" s="6">
        <v>182</v>
      </c>
      <c r="Q201" s="8" t="str">
        <f t="shared" si="9"/>
        <v>Evening</v>
      </c>
      <c r="R201" s="8" t="str">
        <f t="shared" si="10"/>
        <v>Normal</v>
      </c>
      <c r="S201" s="33" t="str">
        <f t="shared" si="11"/>
        <v>High</v>
      </c>
      <c r="T201" t="s">
        <v>14</v>
      </c>
    </row>
    <row r="202" spans="1:20" ht="17.25" thickBot="1">
      <c r="A202" s="6">
        <v>820</v>
      </c>
      <c r="B202" s="7">
        <v>40580</v>
      </c>
      <c r="C202" s="6">
        <v>1</v>
      </c>
      <c r="D202" s="6">
        <v>0</v>
      </c>
      <c r="E202" s="6">
        <v>2</v>
      </c>
      <c r="F202" s="6">
        <v>14</v>
      </c>
      <c r="G202" s="9" t="b">
        <v>0</v>
      </c>
      <c r="H202" s="6">
        <v>0</v>
      </c>
      <c r="I202" s="6">
        <v>1</v>
      </c>
      <c r="J202" s="6">
        <v>0.34</v>
      </c>
      <c r="K202" s="6">
        <v>0.34849999999999998</v>
      </c>
      <c r="L202" s="6">
        <v>0.46</v>
      </c>
      <c r="M202" s="6">
        <v>8.9599999999999999E-2</v>
      </c>
      <c r="N202" s="6">
        <v>47</v>
      </c>
      <c r="O202" s="6">
        <v>114</v>
      </c>
      <c r="P202" s="6">
        <v>161</v>
      </c>
      <c r="Q202" s="8" t="str">
        <f t="shared" si="9"/>
        <v>Evening</v>
      </c>
      <c r="R202" s="8" t="str">
        <f t="shared" si="10"/>
        <v>Normal</v>
      </c>
      <c r="S202" s="33" t="str">
        <f t="shared" si="11"/>
        <v>High</v>
      </c>
      <c r="T202" t="s">
        <v>14</v>
      </c>
    </row>
    <row r="203" spans="1:20" ht="17.25" thickBot="1">
      <c r="A203" s="6">
        <v>821</v>
      </c>
      <c r="B203" s="7">
        <v>40580</v>
      </c>
      <c r="C203" s="6">
        <v>1</v>
      </c>
      <c r="D203" s="6">
        <v>0</v>
      </c>
      <c r="E203" s="6">
        <v>2</v>
      </c>
      <c r="F203" s="6">
        <v>15</v>
      </c>
      <c r="G203" s="9" t="b">
        <v>0</v>
      </c>
      <c r="H203" s="6">
        <v>0</v>
      </c>
      <c r="I203" s="6">
        <v>1</v>
      </c>
      <c r="J203" s="6">
        <v>0.34</v>
      </c>
      <c r="K203" s="6">
        <v>0.34849999999999998</v>
      </c>
      <c r="L203" s="6">
        <v>0.46</v>
      </c>
      <c r="M203" s="6">
        <v>8.9599999999999999E-2</v>
      </c>
      <c r="N203" s="6">
        <v>52</v>
      </c>
      <c r="O203" s="6">
        <v>130</v>
      </c>
      <c r="P203" s="6">
        <v>182</v>
      </c>
      <c r="Q203" s="8" t="str">
        <f t="shared" si="9"/>
        <v>Evening</v>
      </c>
      <c r="R203" s="8" t="str">
        <f t="shared" si="10"/>
        <v>Normal</v>
      </c>
      <c r="S203" s="33" t="str">
        <f t="shared" si="11"/>
        <v>High</v>
      </c>
      <c r="T203" t="s">
        <v>14</v>
      </c>
    </row>
    <row r="204" spans="1:20" ht="17.25" thickBot="1">
      <c r="A204" s="6">
        <v>822</v>
      </c>
      <c r="B204" s="7">
        <v>40580</v>
      </c>
      <c r="C204" s="6">
        <v>1</v>
      </c>
      <c r="D204" s="6">
        <v>0</v>
      </c>
      <c r="E204" s="6">
        <v>2</v>
      </c>
      <c r="F204" s="6">
        <v>16</v>
      </c>
      <c r="G204" s="9" t="b">
        <v>0</v>
      </c>
      <c r="H204" s="6">
        <v>0</v>
      </c>
      <c r="I204" s="6">
        <v>1</v>
      </c>
      <c r="J204" s="6">
        <v>0.34</v>
      </c>
      <c r="K204" s="6">
        <v>0.34849999999999998</v>
      </c>
      <c r="L204" s="6">
        <v>0.49</v>
      </c>
      <c r="M204" s="6">
        <v>0.1045</v>
      </c>
      <c r="N204" s="6">
        <v>42</v>
      </c>
      <c r="O204" s="6">
        <v>115</v>
      </c>
      <c r="P204" s="6">
        <v>157</v>
      </c>
      <c r="Q204" s="8" t="str">
        <f t="shared" si="9"/>
        <v>Evening</v>
      </c>
      <c r="R204" s="8" t="str">
        <f t="shared" si="10"/>
        <v>Normal</v>
      </c>
      <c r="S204" s="33" t="str">
        <f t="shared" si="11"/>
        <v>High</v>
      </c>
      <c r="T204" t="s">
        <v>14</v>
      </c>
    </row>
    <row r="205" spans="1:20" ht="17.25" thickBot="1">
      <c r="A205" s="6">
        <v>823</v>
      </c>
      <c r="B205" s="7">
        <v>40580</v>
      </c>
      <c r="C205" s="6">
        <v>1</v>
      </c>
      <c r="D205" s="6">
        <v>0</v>
      </c>
      <c r="E205" s="6">
        <v>2</v>
      </c>
      <c r="F205" s="6">
        <v>17</v>
      </c>
      <c r="G205" s="9" t="b">
        <v>0</v>
      </c>
      <c r="H205" s="6">
        <v>0</v>
      </c>
      <c r="I205" s="6">
        <v>1</v>
      </c>
      <c r="J205" s="6">
        <v>0.34</v>
      </c>
      <c r="K205" s="6">
        <v>0.36359999999999998</v>
      </c>
      <c r="L205" s="6">
        <v>0.46</v>
      </c>
      <c r="M205" s="6">
        <v>0</v>
      </c>
      <c r="N205" s="6">
        <v>24</v>
      </c>
      <c r="O205" s="6">
        <v>97</v>
      </c>
      <c r="P205" s="6">
        <v>121</v>
      </c>
      <c r="Q205" s="8" t="str">
        <f t="shared" si="9"/>
        <v>Evening</v>
      </c>
      <c r="R205" s="8" t="str">
        <f t="shared" si="10"/>
        <v>Rush Hour</v>
      </c>
      <c r="S205" s="33" t="str">
        <f t="shared" si="11"/>
        <v>Medium</v>
      </c>
      <c r="T205" t="s">
        <v>14</v>
      </c>
    </row>
    <row r="206" spans="1:20" ht="17.25" thickBot="1">
      <c r="A206" s="6">
        <v>824</v>
      </c>
      <c r="B206" s="7">
        <v>40580</v>
      </c>
      <c r="C206" s="6">
        <v>1</v>
      </c>
      <c r="D206" s="6">
        <v>0</v>
      </c>
      <c r="E206" s="6">
        <v>2</v>
      </c>
      <c r="F206" s="6">
        <v>18</v>
      </c>
      <c r="G206" s="9" t="b">
        <v>0</v>
      </c>
      <c r="H206" s="6">
        <v>0</v>
      </c>
      <c r="I206" s="6">
        <v>1</v>
      </c>
      <c r="J206" s="6">
        <v>0.3</v>
      </c>
      <c r="K206" s="6">
        <v>0.30299999999999999</v>
      </c>
      <c r="L206" s="6">
        <v>0.56000000000000005</v>
      </c>
      <c r="M206" s="6">
        <v>0.16420000000000001</v>
      </c>
      <c r="N206" s="6">
        <v>13</v>
      </c>
      <c r="O206" s="6">
        <v>65</v>
      </c>
      <c r="P206" s="6">
        <v>78</v>
      </c>
      <c r="Q206" s="8" t="str">
        <f t="shared" si="9"/>
        <v>Evening</v>
      </c>
      <c r="R206" s="8" t="str">
        <f t="shared" si="10"/>
        <v>Rush Hour</v>
      </c>
      <c r="S206" s="33" t="str">
        <f t="shared" si="11"/>
        <v>Medium</v>
      </c>
      <c r="T206" t="s">
        <v>14</v>
      </c>
    </row>
    <row r="207" spans="1:20" ht="17.25" thickBot="1">
      <c r="A207" s="6">
        <v>825</v>
      </c>
      <c r="B207" s="7">
        <v>40580</v>
      </c>
      <c r="C207" s="6">
        <v>1</v>
      </c>
      <c r="D207" s="6">
        <v>0</v>
      </c>
      <c r="E207" s="6">
        <v>2</v>
      </c>
      <c r="F207" s="6">
        <v>19</v>
      </c>
      <c r="G207" s="9" t="b">
        <v>0</v>
      </c>
      <c r="H207" s="6">
        <v>0</v>
      </c>
      <c r="I207" s="6">
        <v>1</v>
      </c>
      <c r="J207" s="6">
        <v>0.28000000000000003</v>
      </c>
      <c r="K207" s="6">
        <v>0.28789999999999999</v>
      </c>
      <c r="L207" s="6">
        <v>0.61</v>
      </c>
      <c r="M207" s="6">
        <v>0.1343</v>
      </c>
      <c r="N207" s="6">
        <v>1</v>
      </c>
      <c r="O207" s="6">
        <v>20</v>
      </c>
      <c r="P207" s="6">
        <v>21</v>
      </c>
      <c r="Q207" s="8" t="str">
        <f t="shared" si="9"/>
        <v>Evening</v>
      </c>
      <c r="R207" s="8" t="str">
        <f t="shared" si="10"/>
        <v>Rush Hour</v>
      </c>
      <c r="S207" s="33" t="str">
        <f t="shared" si="11"/>
        <v>Low</v>
      </c>
      <c r="T207" t="s">
        <v>14</v>
      </c>
    </row>
    <row r="208" spans="1:20" ht="17.25" thickBot="1">
      <c r="A208" s="6">
        <v>826</v>
      </c>
      <c r="B208" s="7">
        <v>40580</v>
      </c>
      <c r="C208" s="6">
        <v>1</v>
      </c>
      <c r="D208" s="6">
        <v>0</v>
      </c>
      <c r="E208" s="6">
        <v>2</v>
      </c>
      <c r="F208" s="6">
        <v>20</v>
      </c>
      <c r="G208" s="9" t="b">
        <v>0</v>
      </c>
      <c r="H208" s="6">
        <v>0</v>
      </c>
      <c r="I208" s="6">
        <v>1</v>
      </c>
      <c r="J208" s="6">
        <v>0.28000000000000003</v>
      </c>
      <c r="K208" s="6">
        <v>0.28789999999999999</v>
      </c>
      <c r="L208" s="6">
        <v>0.61</v>
      </c>
      <c r="M208" s="6">
        <v>0.1045</v>
      </c>
      <c r="N208" s="6">
        <v>5</v>
      </c>
      <c r="O208" s="6">
        <v>21</v>
      </c>
      <c r="P208" s="6">
        <v>26</v>
      </c>
      <c r="Q208" s="8" t="str">
        <f t="shared" si="9"/>
        <v>Evening</v>
      </c>
      <c r="R208" s="8" t="str">
        <f t="shared" si="10"/>
        <v>Normal</v>
      </c>
      <c r="S208" s="33" t="str">
        <f t="shared" si="11"/>
        <v>Low</v>
      </c>
      <c r="T208" t="s">
        <v>14</v>
      </c>
    </row>
    <row r="209" spans="1:20" ht="17.25" thickBot="1">
      <c r="A209" s="6">
        <v>827</v>
      </c>
      <c r="B209" s="7">
        <v>40580</v>
      </c>
      <c r="C209" s="6">
        <v>1</v>
      </c>
      <c r="D209" s="6">
        <v>0</v>
      </c>
      <c r="E209" s="6">
        <v>2</v>
      </c>
      <c r="F209" s="6">
        <v>21</v>
      </c>
      <c r="G209" s="9" t="b">
        <v>0</v>
      </c>
      <c r="H209" s="6">
        <v>0</v>
      </c>
      <c r="I209" s="6">
        <v>1</v>
      </c>
      <c r="J209" s="6">
        <v>0.26</v>
      </c>
      <c r="K209" s="6">
        <v>0.30299999999999999</v>
      </c>
      <c r="L209" s="6">
        <v>0.6</v>
      </c>
      <c r="M209" s="6">
        <v>0</v>
      </c>
      <c r="N209" s="6">
        <v>5</v>
      </c>
      <c r="O209" s="6">
        <v>22</v>
      </c>
      <c r="P209" s="6">
        <v>27</v>
      </c>
      <c r="Q209" s="8" t="str">
        <f t="shared" si="9"/>
        <v>Evening</v>
      </c>
      <c r="R209" s="8" t="str">
        <f t="shared" si="10"/>
        <v>Normal</v>
      </c>
      <c r="S209" s="33" t="str">
        <f t="shared" si="11"/>
        <v>Low</v>
      </c>
      <c r="T209" t="s">
        <v>14</v>
      </c>
    </row>
    <row r="210" spans="1:20" ht="17.25" thickBot="1">
      <c r="A210" s="6">
        <v>828</v>
      </c>
      <c r="B210" s="7">
        <v>40580</v>
      </c>
      <c r="C210" s="6">
        <v>1</v>
      </c>
      <c r="D210" s="6">
        <v>0</v>
      </c>
      <c r="E210" s="6">
        <v>2</v>
      </c>
      <c r="F210" s="6">
        <v>22</v>
      </c>
      <c r="G210" s="9" t="b">
        <v>0</v>
      </c>
      <c r="H210" s="6">
        <v>0</v>
      </c>
      <c r="I210" s="6">
        <v>1</v>
      </c>
      <c r="J210" s="6">
        <v>0.26</v>
      </c>
      <c r="K210" s="6">
        <v>0.30299999999999999</v>
      </c>
      <c r="L210" s="6">
        <v>0.6</v>
      </c>
      <c r="M210" s="6">
        <v>0</v>
      </c>
      <c r="N210" s="6">
        <v>5</v>
      </c>
      <c r="O210" s="6">
        <v>57</v>
      </c>
      <c r="P210" s="6">
        <v>62</v>
      </c>
      <c r="Q210" s="8" t="str">
        <f t="shared" si="9"/>
        <v>Evening</v>
      </c>
      <c r="R210" s="8" t="str">
        <f t="shared" si="10"/>
        <v>Normal</v>
      </c>
      <c r="S210" s="33" t="str">
        <f t="shared" si="11"/>
        <v>Medium</v>
      </c>
      <c r="T210" t="s">
        <v>14</v>
      </c>
    </row>
    <row r="211" spans="1:20" ht="17.25" thickBot="1">
      <c r="A211" s="6">
        <v>829</v>
      </c>
      <c r="B211" s="7">
        <v>40580</v>
      </c>
      <c r="C211" s="6">
        <v>1</v>
      </c>
      <c r="D211" s="6">
        <v>0</v>
      </c>
      <c r="E211" s="6">
        <v>2</v>
      </c>
      <c r="F211" s="6">
        <v>23</v>
      </c>
      <c r="G211" s="9" t="b">
        <v>0</v>
      </c>
      <c r="H211" s="6">
        <v>0</v>
      </c>
      <c r="I211" s="6">
        <v>1</v>
      </c>
      <c r="J211" s="6">
        <v>0.24</v>
      </c>
      <c r="K211" s="6">
        <v>0.28789999999999999</v>
      </c>
      <c r="L211" s="6">
        <v>0.65</v>
      </c>
      <c r="M211" s="6">
        <v>0</v>
      </c>
      <c r="N211" s="6">
        <v>4</v>
      </c>
      <c r="O211" s="6">
        <v>26</v>
      </c>
      <c r="P211" s="6">
        <v>30</v>
      </c>
      <c r="Q211" s="8" t="str">
        <f t="shared" si="9"/>
        <v>Evening</v>
      </c>
      <c r="R211" s="8" t="str">
        <f t="shared" si="10"/>
        <v>Normal</v>
      </c>
      <c r="S211" s="33" t="str">
        <f t="shared" si="11"/>
        <v>Low</v>
      </c>
      <c r="T211" t="s">
        <v>14</v>
      </c>
    </row>
    <row r="212" spans="1:20" ht="17.25" thickBot="1">
      <c r="A212" s="6">
        <v>830</v>
      </c>
      <c r="B212" s="7">
        <v>40581</v>
      </c>
      <c r="C212" s="6">
        <v>1</v>
      </c>
      <c r="D212" s="6">
        <v>0</v>
      </c>
      <c r="E212" s="6">
        <v>2</v>
      </c>
      <c r="F212" s="6">
        <v>0</v>
      </c>
      <c r="G212" s="9" t="b">
        <v>0</v>
      </c>
      <c r="H212" s="6">
        <v>1</v>
      </c>
      <c r="I212" s="6">
        <v>1</v>
      </c>
      <c r="J212" s="6">
        <v>0.24</v>
      </c>
      <c r="K212" s="6">
        <v>0.28789999999999999</v>
      </c>
      <c r="L212" s="6">
        <v>0.65</v>
      </c>
      <c r="M212" s="6">
        <v>0</v>
      </c>
      <c r="N212" s="6">
        <v>1</v>
      </c>
      <c r="O212" s="6">
        <v>14</v>
      </c>
      <c r="P212" s="6">
        <v>15</v>
      </c>
      <c r="Q212" s="8" t="str">
        <f t="shared" si="9"/>
        <v>Afternoon</v>
      </c>
      <c r="R212" s="8" t="str">
        <f t="shared" si="10"/>
        <v>Normal</v>
      </c>
      <c r="S212" s="33" t="str">
        <f t="shared" si="11"/>
        <v>Low</v>
      </c>
      <c r="T212" t="s">
        <v>14</v>
      </c>
    </row>
    <row r="213" spans="1:20" ht="17.25" thickBot="1">
      <c r="A213" s="6">
        <v>831</v>
      </c>
      <c r="B213" s="7">
        <v>40581</v>
      </c>
      <c r="C213" s="6">
        <v>1</v>
      </c>
      <c r="D213" s="6">
        <v>0</v>
      </c>
      <c r="E213" s="6">
        <v>2</v>
      </c>
      <c r="F213" s="6">
        <v>1</v>
      </c>
      <c r="G213" s="9" t="b">
        <v>0</v>
      </c>
      <c r="H213" s="6">
        <v>1</v>
      </c>
      <c r="I213" s="6">
        <v>1</v>
      </c>
      <c r="J213" s="6">
        <v>0.22</v>
      </c>
      <c r="K213" s="6">
        <v>0.2727</v>
      </c>
      <c r="L213" s="6">
        <v>0.75</v>
      </c>
      <c r="M213" s="6">
        <v>0</v>
      </c>
      <c r="N213" s="6">
        <v>1</v>
      </c>
      <c r="O213" s="6">
        <v>4</v>
      </c>
      <c r="P213" s="6">
        <v>5</v>
      </c>
      <c r="Q213" s="8" t="str">
        <f t="shared" si="9"/>
        <v>Night</v>
      </c>
      <c r="R213" s="8" t="str">
        <f t="shared" si="10"/>
        <v>Normal</v>
      </c>
      <c r="S213" s="33" t="str">
        <f t="shared" si="11"/>
        <v>Low</v>
      </c>
      <c r="T213" t="s">
        <v>14</v>
      </c>
    </row>
    <row r="214" spans="1:20" ht="17.25" thickBot="1">
      <c r="A214" s="6">
        <v>832</v>
      </c>
      <c r="B214" s="7">
        <v>40581</v>
      </c>
      <c r="C214" s="6">
        <v>1</v>
      </c>
      <c r="D214" s="6">
        <v>0</v>
      </c>
      <c r="E214" s="6">
        <v>2</v>
      </c>
      <c r="F214" s="6">
        <v>2</v>
      </c>
      <c r="G214" s="9" t="b">
        <v>0</v>
      </c>
      <c r="H214" s="6">
        <v>1</v>
      </c>
      <c r="I214" s="6">
        <v>1</v>
      </c>
      <c r="J214" s="6">
        <v>0.2</v>
      </c>
      <c r="K214" s="6">
        <v>0.2576</v>
      </c>
      <c r="L214" s="6">
        <v>0.8</v>
      </c>
      <c r="M214" s="6">
        <v>0</v>
      </c>
      <c r="N214" s="6">
        <v>0</v>
      </c>
      <c r="O214" s="6">
        <v>3</v>
      </c>
      <c r="P214" s="6">
        <v>3</v>
      </c>
      <c r="Q214" s="8" t="str">
        <f t="shared" si="9"/>
        <v>Night</v>
      </c>
      <c r="R214" s="8" t="str">
        <f t="shared" si="10"/>
        <v>Normal</v>
      </c>
      <c r="S214" s="33" t="str">
        <f t="shared" si="11"/>
        <v>Low</v>
      </c>
      <c r="T214" t="s">
        <v>14</v>
      </c>
    </row>
    <row r="215" spans="1:20" ht="17.25" thickBot="1">
      <c r="A215" s="6">
        <v>833</v>
      </c>
      <c r="B215" s="7">
        <v>40581</v>
      </c>
      <c r="C215" s="6">
        <v>1</v>
      </c>
      <c r="D215" s="6">
        <v>0</v>
      </c>
      <c r="E215" s="6">
        <v>2</v>
      </c>
      <c r="F215" s="6">
        <v>3</v>
      </c>
      <c r="G215" s="9" t="b">
        <v>0</v>
      </c>
      <c r="H215" s="6">
        <v>1</v>
      </c>
      <c r="I215" s="6">
        <v>1</v>
      </c>
      <c r="J215" s="6">
        <v>0.2</v>
      </c>
      <c r="K215" s="6">
        <v>0.2576</v>
      </c>
      <c r="L215" s="6">
        <v>0.86</v>
      </c>
      <c r="M215" s="6">
        <v>0</v>
      </c>
      <c r="N215" s="6">
        <v>0</v>
      </c>
      <c r="O215" s="6">
        <v>1</v>
      </c>
      <c r="P215" s="6">
        <v>1</v>
      </c>
      <c r="Q215" s="8" t="str">
        <f t="shared" si="9"/>
        <v>Night</v>
      </c>
      <c r="R215" s="8" t="str">
        <f t="shared" si="10"/>
        <v>Normal</v>
      </c>
      <c r="S215" s="33" t="str">
        <f t="shared" si="11"/>
        <v>Low</v>
      </c>
      <c r="T215" t="s">
        <v>14</v>
      </c>
    </row>
    <row r="216" spans="1:20" ht="17.25" thickBot="1">
      <c r="A216" s="6">
        <v>834</v>
      </c>
      <c r="B216" s="7">
        <v>40581</v>
      </c>
      <c r="C216" s="6">
        <v>1</v>
      </c>
      <c r="D216" s="6">
        <v>0</v>
      </c>
      <c r="E216" s="6">
        <v>2</v>
      </c>
      <c r="F216" s="6">
        <v>4</v>
      </c>
      <c r="G216" s="9" t="b">
        <v>0</v>
      </c>
      <c r="H216" s="6">
        <v>1</v>
      </c>
      <c r="I216" s="6">
        <v>1</v>
      </c>
      <c r="J216" s="6">
        <v>0.2</v>
      </c>
      <c r="K216" s="6">
        <v>0.2576</v>
      </c>
      <c r="L216" s="6">
        <v>0.86</v>
      </c>
      <c r="M216" s="6">
        <v>0</v>
      </c>
      <c r="N216" s="6">
        <v>1</v>
      </c>
      <c r="O216" s="6">
        <v>1</v>
      </c>
      <c r="P216" s="6">
        <v>2</v>
      </c>
      <c r="Q216" s="8" t="str">
        <f t="shared" si="9"/>
        <v>Night</v>
      </c>
      <c r="R216" s="8" t="str">
        <f t="shared" si="10"/>
        <v>Normal</v>
      </c>
      <c r="S216" s="33" t="str">
        <f t="shared" si="11"/>
        <v>Low</v>
      </c>
      <c r="T216" t="s">
        <v>14</v>
      </c>
    </row>
    <row r="217" spans="1:20" ht="17.25" thickBot="1">
      <c r="A217" s="6">
        <v>835</v>
      </c>
      <c r="B217" s="7">
        <v>40581</v>
      </c>
      <c r="C217" s="6">
        <v>1</v>
      </c>
      <c r="D217" s="6">
        <v>0</v>
      </c>
      <c r="E217" s="6">
        <v>2</v>
      </c>
      <c r="F217" s="6">
        <v>5</v>
      </c>
      <c r="G217" s="9" t="b">
        <v>0</v>
      </c>
      <c r="H217" s="6">
        <v>1</v>
      </c>
      <c r="I217" s="6">
        <v>1</v>
      </c>
      <c r="J217" s="6">
        <v>0.2</v>
      </c>
      <c r="K217" s="6">
        <v>0.2576</v>
      </c>
      <c r="L217" s="6">
        <v>0.86</v>
      </c>
      <c r="M217" s="6">
        <v>0</v>
      </c>
      <c r="N217" s="6">
        <v>1</v>
      </c>
      <c r="O217" s="6">
        <v>9</v>
      </c>
      <c r="P217" s="6">
        <v>10</v>
      </c>
      <c r="Q217" s="8" t="str">
        <f t="shared" si="9"/>
        <v>Morning</v>
      </c>
      <c r="R217" s="8" t="str">
        <f t="shared" si="10"/>
        <v>Normal</v>
      </c>
      <c r="S217" s="33" t="str">
        <f t="shared" si="11"/>
        <v>Low</v>
      </c>
      <c r="T217" t="s">
        <v>14</v>
      </c>
    </row>
    <row r="218" spans="1:20" ht="17.25" thickBot="1">
      <c r="A218" s="6">
        <v>836</v>
      </c>
      <c r="B218" s="7">
        <v>40581</v>
      </c>
      <c r="C218" s="6">
        <v>1</v>
      </c>
      <c r="D218" s="6">
        <v>0</v>
      </c>
      <c r="E218" s="6">
        <v>2</v>
      </c>
      <c r="F218" s="6">
        <v>6</v>
      </c>
      <c r="G218" s="9" t="b">
        <v>0</v>
      </c>
      <c r="H218" s="6">
        <v>1</v>
      </c>
      <c r="I218" s="6">
        <v>1</v>
      </c>
      <c r="J218" s="6">
        <v>0.18</v>
      </c>
      <c r="K218" s="6">
        <v>0.2424</v>
      </c>
      <c r="L218" s="6">
        <v>0.93</v>
      </c>
      <c r="M218" s="6">
        <v>0</v>
      </c>
      <c r="N218" s="6">
        <v>1</v>
      </c>
      <c r="O218" s="6">
        <v>29</v>
      </c>
      <c r="P218" s="6">
        <v>30</v>
      </c>
      <c r="Q218" s="8" t="str">
        <f t="shared" si="9"/>
        <v>Evening</v>
      </c>
      <c r="R218" s="8" t="str">
        <f t="shared" si="10"/>
        <v>Normal</v>
      </c>
      <c r="S218" s="33" t="str">
        <f t="shared" si="11"/>
        <v>Low</v>
      </c>
      <c r="T218" t="s">
        <v>14</v>
      </c>
    </row>
    <row r="219" spans="1:20" ht="17.25" thickBot="1">
      <c r="A219" s="6">
        <v>837</v>
      </c>
      <c r="B219" s="7">
        <v>40581</v>
      </c>
      <c r="C219" s="6">
        <v>1</v>
      </c>
      <c r="D219" s="6">
        <v>0</v>
      </c>
      <c r="E219" s="6">
        <v>2</v>
      </c>
      <c r="F219" s="6">
        <v>7</v>
      </c>
      <c r="G219" s="9" t="b">
        <v>0</v>
      </c>
      <c r="H219" s="6">
        <v>1</v>
      </c>
      <c r="I219" s="6">
        <v>1</v>
      </c>
      <c r="J219" s="6">
        <v>0.18</v>
      </c>
      <c r="K219" s="6">
        <v>0.2424</v>
      </c>
      <c r="L219" s="6">
        <v>0.86</v>
      </c>
      <c r="M219" s="6">
        <v>0</v>
      </c>
      <c r="N219" s="6">
        <v>6</v>
      </c>
      <c r="O219" s="6">
        <v>89</v>
      </c>
      <c r="P219" s="6">
        <v>95</v>
      </c>
      <c r="Q219" s="8" t="str">
        <f t="shared" si="9"/>
        <v>Evening</v>
      </c>
      <c r="R219" s="8" t="str">
        <f t="shared" si="10"/>
        <v>Rush Hour</v>
      </c>
      <c r="S219" s="33" t="str">
        <f t="shared" si="11"/>
        <v>Medium</v>
      </c>
      <c r="T219" t="s">
        <v>14</v>
      </c>
    </row>
    <row r="220" spans="1:20" ht="17.25" thickBot="1">
      <c r="A220" s="6">
        <v>838</v>
      </c>
      <c r="B220" s="7">
        <v>40581</v>
      </c>
      <c r="C220" s="6">
        <v>1</v>
      </c>
      <c r="D220" s="6">
        <v>0</v>
      </c>
      <c r="E220" s="6">
        <v>2</v>
      </c>
      <c r="F220" s="6">
        <v>8</v>
      </c>
      <c r="G220" s="9" t="b">
        <v>0</v>
      </c>
      <c r="H220" s="6">
        <v>1</v>
      </c>
      <c r="I220" s="6">
        <v>2</v>
      </c>
      <c r="J220" s="6">
        <v>0.16</v>
      </c>
      <c r="K220" s="6">
        <v>0.2273</v>
      </c>
      <c r="L220" s="6">
        <v>1</v>
      </c>
      <c r="M220" s="6">
        <v>0</v>
      </c>
      <c r="N220" s="6">
        <v>7</v>
      </c>
      <c r="O220" s="6">
        <v>223</v>
      </c>
      <c r="P220" s="6">
        <v>230</v>
      </c>
      <c r="Q220" s="8" t="str">
        <f t="shared" si="9"/>
        <v>Evening</v>
      </c>
      <c r="R220" s="8" t="str">
        <f t="shared" si="10"/>
        <v>Rush Hour</v>
      </c>
      <c r="S220" s="33" t="str">
        <f t="shared" si="11"/>
        <v>High</v>
      </c>
      <c r="T220" t="s">
        <v>21</v>
      </c>
    </row>
    <row r="221" spans="1:20" ht="17.25" thickBot="1">
      <c r="A221" s="6">
        <v>839</v>
      </c>
      <c r="B221" s="7">
        <v>40581</v>
      </c>
      <c r="C221" s="6">
        <v>1</v>
      </c>
      <c r="D221" s="6">
        <v>0</v>
      </c>
      <c r="E221" s="6">
        <v>2</v>
      </c>
      <c r="F221" s="6">
        <v>9</v>
      </c>
      <c r="G221" s="9" t="b">
        <v>0</v>
      </c>
      <c r="H221" s="6">
        <v>1</v>
      </c>
      <c r="I221" s="6">
        <v>1</v>
      </c>
      <c r="J221" s="6">
        <v>0.22</v>
      </c>
      <c r="K221" s="6">
        <v>0.2727</v>
      </c>
      <c r="L221" s="6">
        <v>0.8</v>
      </c>
      <c r="M221" s="6">
        <v>0</v>
      </c>
      <c r="N221" s="6">
        <v>3</v>
      </c>
      <c r="O221" s="6">
        <v>115</v>
      </c>
      <c r="P221" s="6">
        <v>118</v>
      </c>
      <c r="Q221" s="8" t="str">
        <f t="shared" si="9"/>
        <v>Evening</v>
      </c>
      <c r="R221" s="8" t="str">
        <f t="shared" si="10"/>
        <v>Rush Hour</v>
      </c>
      <c r="S221" s="33" t="str">
        <f t="shared" si="11"/>
        <v>Medium</v>
      </c>
      <c r="T221" t="s">
        <v>14</v>
      </c>
    </row>
    <row r="222" spans="1:20" ht="17.25" thickBot="1">
      <c r="A222" s="6">
        <v>840</v>
      </c>
      <c r="B222" s="7">
        <v>40581</v>
      </c>
      <c r="C222" s="6">
        <v>1</v>
      </c>
      <c r="D222" s="6">
        <v>0</v>
      </c>
      <c r="E222" s="6">
        <v>2</v>
      </c>
      <c r="F222" s="6">
        <v>10</v>
      </c>
      <c r="G222" s="9" t="b">
        <v>0</v>
      </c>
      <c r="H222" s="6">
        <v>1</v>
      </c>
      <c r="I222" s="6">
        <v>1</v>
      </c>
      <c r="J222" s="6">
        <v>0.24</v>
      </c>
      <c r="K222" s="6">
        <v>0.2576</v>
      </c>
      <c r="L222" s="6">
        <v>0.75</v>
      </c>
      <c r="M222" s="6">
        <v>0.1045</v>
      </c>
      <c r="N222" s="6">
        <v>6</v>
      </c>
      <c r="O222" s="6">
        <v>49</v>
      </c>
      <c r="P222" s="6">
        <v>55</v>
      </c>
      <c r="Q222" s="8" t="str">
        <f t="shared" si="9"/>
        <v>Evening</v>
      </c>
      <c r="R222" s="8" t="str">
        <f t="shared" si="10"/>
        <v>Normal</v>
      </c>
      <c r="S222" s="33" t="str">
        <f t="shared" si="11"/>
        <v>Medium</v>
      </c>
      <c r="T222" t="s">
        <v>14</v>
      </c>
    </row>
    <row r="223" spans="1:20" ht="17.25" thickBot="1">
      <c r="A223" s="6">
        <v>841</v>
      </c>
      <c r="B223" s="7">
        <v>40581</v>
      </c>
      <c r="C223" s="6">
        <v>1</v>
      </c>
      <c r="D223" s="6">
        <v>0</v>
      </c>
      <c r="E223" s="6">
        <v>2</v>
      </c>
      <c r="F223" s="6">
        <v>11</v>
      </c>
      <c r="G223" s="9" t="b">
        <v>0</v>
      </c>
      <c r="H223" s="6">
        <v>1</v>
      </c>
      <c r="I223" s="6">
        <v>1</v>
      </c>
      <c r="J223" s="6">
        <v>0.3</v>
      </c>
      <c r="K223" s="6">
        <v>0.31819999999999998</v>
      </c>
      <c r="L223" s="6">
        <v>0.65</v>
      </c>
      <c r="M223" s="6">
        <v>8.9599999999999999E-2</v>
      </c>
      <c r="N223" s="6">
        <v>11</v>
      </c>
      <c r="O223" s="6">
        <v>36</v>
      </c>
      <c r="P223" s="6">
        <v>47</v>
      </c>
      <c r="Q223" s="8" t="str">
        <f t="shared" si="9"/>
        <v>Evening</v>
      </c>
      <c r="R223" s="8" t="str">
        <f t="shared" si="10"/>
        <v>Normal</v>
      </c>
      <c r="S223" s="33" t="str">
        <f t="shared" si="11"/>
        <v>Low</v>
      </c>
      <c r="T223" t="s">
        <v>14</v>
      </c>
    </row>
    <row r="224" spans="1:20" ht="17.25" thickBot="1">
      <c r="A224" s="6">
        <v>842</v>
      </c>
      <c r="B224" s="7">
        <v>40581</v>
      </c>
      <c r="C224" s="6">
        <v>1</v>
      </c>
      <c r="D224" s="6">
        <v>0</v>
      </c>
      <c r="E224" s="6">
        <v>2</v>
      </c>
      <c r="F224" s="6">
        <v>12</v>
      </c>
      <c r="G224" s="9" t="b">
        <v>0</v>
      </c>
      <c r="H224" s="6">
        <v>1</v>
      </c>
      <c r="I224" s="6">
        <v>2</v>
      </c>
      <c r="J224" s="6">
        <v>0.32</v>
      </c>
      <c r="K224" s="6">
        <v>0.34849999999999998</v>
      </c>
      <c r="L224" s="6">
        <v>0.62</v>
      </c>
      <c r="M224" s="6">
        <v>0</v>
      </c>
      <c r="N224" s="6">
        <v>7</v>
      </c>
      <c r="O224" s="6">
        <v>59</v>
      </c>
      <c r="P224" s="6">
        <v>66</v>
      </c>
      <c r="Q224" s="8" t="str">
        <f t="shared" si="9"/>
        <v>Evening</v>
      </c>
      <c r="R224" s="8" t="str">
        <f t="shared" si="10"/>
        <v>Normal</v>
      </c>
      <c r="S224" s="33" t="str">
        <f t="shared" si="11"/>
        <v>Medium</v>
      </c>
      <c r="T224" t="s">
        <v>21</v>
      </c>
    </row>
    <row r="225" spans="1:20" ht="17.25" thickBot="1">
      <c r="A225" s="6">
        <v>843</v>
      </c>
      <c r="B225" s="7">
        <v>40581</v>
      </c>
      <c r="C225" s="6">
        <v>1</v>
      </c>
      <c r="D225" s="6">
        <v>0</v>
      </c>
      <c r="E225" s="6">
        <v>2</v>
      </c>
      <c r="F225" s="6">
        <v>13</v>
      </c>
      <c r="G225" s="9" t="b">
        <v>0</v>
      </c>
      <c r="H225" s="6">
        <v>1</v>
      </c>
      <c r="I225" s="6">
        <v>2</v>
      </c>
      <c r="J225" s="6">
        <v>0.36</v>
      </c>
      <c r="K225" s="6">
        <v>0.36359999999999998</v>
      </c>
      <c r="L225" s="6">
        <v>0.56999999999999995</v>
      </c>
      <c r="M225" s="6">
        <v>8.9599999999999999E-2</v>
      </c>
      <c r="N225" s="6">
        <v>10</v>
      </c>
      <c r="O225" s="6">
        <v>54</v>
      </c>
      <c r="P225" s="6">
        <v>64</v>
      </c>
      <c r="Q225" s="8" t="str">
        <f t="shared" si="9"/>
        <v>Evening</v>
      </c>
      <c r="R225" s="8" t="str">
        <f t="shared" si="10"/>
        <v>Normal</v>
      </c>
      <c r="S225" s="33" t="str">
        <f t="shared" si="11"/>
        <v>Medium</v>
      </c>
      <c r="T225" t="s">
        <v>21</v>
      </c>
    </row>
    <row r="226" spans="1:20" ht="17.25" thickBot="1">
      <c r="A226" s="6">
        <v>844</v>
      </c>
      <c r="B226" s="7">
        <v>40581</v>
      </c>
      <c r="C226" s="6">
        <v>1</v>
      </c>
      <c r="D226" s="6">
        <v>0</v>
      </c>
      <c r="E226" s="6">
        <v>2</v>
      </c>
      <c r="F226" s="6">
        <v>14</v>
      </c>
      <c r="G226" s="9" t="b">
        <v>0</v>
      </c>
      <c r="H226" s="6">
        <v>1</v>
      </c>
      <c r="I226" s="6">
        <v>2</v>
      </c>
      <c r="J226" s="6">
        <v>0.36</v>
      </c>
      <c r="K226" s="6">
        <v>0.36359999999999998</v>
      </c>
      <c r="L226" s="6">
        <v>0.56999999999999995</v>
      </c>
      <c r="M226" s="6">
        <v>8.9599999999999999E-2</v>
      </c>
      <c r="N226" s="6">
        <v>8</v>
      </c>
      <c r="O226" s="6">
        <v>52</v>
      </c>
      <c r="P226" s="6">
        <v>60</v>
      </c>
      <c r="Q226" s="8" t="str">
        <f t="shared" si="9"/>
        <v>Evening</v>
      </c>
      <c r="R226" s="8" t="str">
        <f t="shared" si="10"/>
        <v>Normal</v>
      </c>
      <c r="S226" s="33" t="str">
        <f t="shared" si="11"/>
        <v>Medium</v>
      </c>
      <c r="T226" t="s">
        <v>21</v>
      </c>
    </row>
    <row r="227" spans="1:20" ht="17.25" thickBot="1">
      <c r="A227" s="6">
        <v>845</v>
      </c>
      <c r="B227" s="7">
        <v>40581</v>
      </c>
      <c r="C227" s="6">
        <v>1</v>
      </c>
      <c r="D227" s="6">
        <v>0</v>
      </c>
      <c r="E227" s="6">
        <v>2</v>
      </c>
      <c r="F227" s="6">
        <v>15</v>
      </c>
      <c r="G227" s="9" t="b">
        <v>0</v>
      </c>
      <c r="H227" s="6">
        <v>1</v>
      </c>
      <c r="I227" s="6">
        <v>2</v>
      </c>
      <c r="J227" s="6">
        <v>0.38</v>
      </c>
      <c r="K227" s="6">
        <v>0.39389999999999997</v>
      </c>
      <c r="L227" s="6">
        <v>0.54</v>
      </c>
      <c r="M227" s="6">
        <v>8.9599999999999999E-2</v>
      </c>
      <c r="N227" s="6">
        <v>4</v>
      </c>
      <c r="O227" s="6">
        <v>46</v>
      </c>
      <c r="P227" s="6">
        <v>50</v>
      </c>
      <c r="Q227" s="8" t="str">
        <f t="shared" si="9"/>
        <v>Evening</v>
      </c>
      <c r="R227" s="8" t="str">
        <f t="shared" si="10"/>
        <v>Normal</v>
      </c>
      <c r="S227" s="33" t="str">
        <f t="shared" si="11"/>
        <v>Low</v>
      </c>
      <c r="T227" t="s">
        <v>21</v>
      </c>
    </row>
    <row r="228" spans="1:20" ht="17.25" thickBot="1">
      <c r="A228" s="6">
        <v>846</v>
      </c>
      <c r="B228" s="7">
        <v>40581</v>
      </c>
      <c r="C228" s="6">
        <v>1</v>
      </c>
      <c r="D228" s="6">
        <v>0</v>
      </c>
      <c r="E228" s="6">
        <v>2</v>
      </c>
      <c r="F228" s="6">
        <v>16</v>
      </c>
      <c r="G228" s="9" t="b">
        <v>0</v>
      </c>
      <c r="H228" s="6">
        <v>1</v>
      </c>
      <c r="I228" s="6">
        <v>2</v>
      </c>
      <c r="J228" s="6">
        <v>0.36</v>
      </c>
      <c r="K228" s="6">
        <v>0.34849999999999998</v>
      </c>
      <c r="L228" s="6">
        <v>0.56999999999999995</v>
      </c>
      <c r="M228" s="6">
        <v>0.1343</v>
      </c>
      <c r="N228" s="6">
        <v>16</v>
      </c>
      <c r="O228" s="6">
        <v>98</v>
      </c>
      <c r="P228" s="6">
        <v>114</v>
      </c>
      <c r="Q228" s="8" t="str">
        <f t="shared" si="9"/>
        <v>Evening</v>
      </c>
      <c r="R228" s="8" t="str">
        <f t="shared" si="10"/>
        <v>Normal</v>
      </c>
      <c r="S228" s="33" t="str">
        <f t="shared" si="11"/>
        <v>Medium</v>
      </c>
      <c r="T228" t="s">
        <v>21</v>
      </c>
    </row>
    <row r="229" spans="1:20" ht="17.25" thickBot="1">
      <c r="A229" s="6">
        <v>847</v>
      </c>
      <c r="B229" s="7">
        <v>40581</v>
      </c>
      <c r="C229" s="6">
        <v>1</v>
      </c>
      <c r="D229" s="6">
        <v>0</v>
      </c>
      <c r="E229" s="6">
        <v>2</v>
      </c>
      <c r="F229" s="6">
        <v>17</v>
      </c>
      <c r="G229" s="9" t="b">
        <v>0</v>
      </c>
      <c r="H229" s="6">
        <v>1</v>
      </c>
      <c r="I229" s="6">
        <v>2</v>
      </c>
      <c r="J229" s="6">
        <v>0.32</v>
      </c>
      <c r="K229" s="6">
        <v>0.31819999999999998</v>
      </c>
      <c r="L229" s="6">
        <v>0.7</v>
      </c>
      <c r="M229" s="6">
        <v>0.16420000000000001</v>
      </c>
      <c r="N229" s="6">
        <v>9</v>
      </c>
      <c r="O229" s="6">
        <v>207</v>
      </c>
      <c r="P229" s="6">
        <v>216</v>
      </c>
      <c r="Q229" s="8" t="str">
        <f t="shared" si="9"/>
        <v>Evening</v>
      </c>
      <c r="R229" s="8" t="str">
        <f t="shared" si="10"/>
        <v>Rush Hour</v>
      </c>
      <c r="S229" s="33" t="str">
        <f t="shared" si="11"/>
        <v>High</v>
      </c>
      <c r="T229" t="s">
        <v>21</v>
      </c>
    </row>
    <row r="230" spans="1:20" ht="17.25" thickBot="1">
      <c r="A230" s="6">
        <v>848</v>
      </c>
      <c r="B230" s="7">
        <v>40581</v>
      </c>
      <c r="C230" s="6">
        <v>1</v>
      </c>
      <c r="D230" s="6">
        <v>0</v>
      </c>
      <c r="E230" s="6">
        <v>2</v>
      </c>
      <c r="F230" s="6">
        <v>18</v>
      </c>
      <c r="G230" s="9" t="b">
        <v>0</v>
      </c>
      <c r="H230" s="6">
        <v>1</v>
      </c>
      <c r="I230" s="6">
        <v>2</v>
      </c>
      <c r="J230" s="6">
        <v>0.34</v>
      </c>
      <c r="K230" s="6">
        <v>0.33329999999999999</v>
      </c>
      <c r="L230" s="6">
        <v>0.66</v>
      </c>
      <c r="M230" s="6">
        <v>0.1343</v>
      </c>
      <c r="N230" s="6">
        <v>5</v>
      </c>
      <c r="O230" s="6">
        <v>170</v>
      </c>
      <c r="P230" s="6">
        <v>175</v>
      </c>
      <c r="Q230" s="8" t="str">
        <f t="shared" si="9"/>
        <v>Evening</v>
      </c>
      <c r="R230" s="8" t="str">
        <f t="shared" si="10"/>
        <v>Rush Hour</v>
      </c>
      <c r="S230" s="33" t="str">
        <f t="shared" si="11"/>
        <v>High</v>
      </c>
      <c r="T230" t="s">
        <v>21</v>
      </c>
    </row>
    <row r="231" spans="1:20" ht="17.25" thickBot="1">
      <c r="A231" s="6">
        <v>849</v>
      </c>
      <c r="B231" s="7">
        <v>40581</v>
      </c>
      <c r="C231" s="6">
        <v>1</v>
      </c>
      <c r="D231" s="6">
        <v>0</v>
      </c>
      <c r="E231" s="6">
        <v>2</v>
      </c>
      <c r="F231" s="6">
        <v>19</v>
      </c>
      <c r="G231" s="9" t="b">
        <v>0</v>
      </c>
      <c r="H231" s="6">
        <v>1</v>
      </c>
      <c r="I231" s="6">
        <v>2</v>
      </c>
      <c r="J231" s="6">
        <v>0.32</v>
      </c>
      <c r="K231" s="6">
        <v>0.34849999999999998</v>
      </c>
      <c r="L231" s="6">
        <v>0.7</v>
      </c>
      <c r="M231" s="6">
        <v>0</v>
      </c>
      <c r="N231" s="6">
        <v>5</v>
      </c>
      <c r="O231" s="6">
        <v>123</v>
      </c>
      <c r="P231" s="6">
        <v>128</v>
      </c>
      <c r="Q231" s="8" t="str">
        <f t="shared" si="9"/>
        <v>Evening</v>
      </c>
      <c r="R231" s="8" t="str">
        <f t="shared" si="10"/>
        <v>Rush Hour</v>
      </c>
      <c r="S231" s="33" t="str">
        <f t="shared" si="11"/>
        <v>Medium</v>
      </c>
      <c r="T231" t="s">
        <v>21</v>
      </c>
    </row>
    <row r="232" spans="1:20" ht="17.25" thickBot="1">
      <c r="A232" s="6">
        <v>850</v>
      </c>
      <c r="B232" s="7">
        <v>40581</v>
      </c>
      <c r="C232" s="6">
        <v>1</v>
      </c>
      <c r="D232" s="6">
        <v>0</v>
      </c>
      <c r="E232" s="6">
        <v>2</v>
      </c>
      <c r="F232" s="6">
        <v>20</v>
      </c>
      <c r="G232" s="9" t="b">
        <v>0</v>
      </c>
      <c r="H232" s="6">
        <v>1</v>
      </c>
      <c r="I232" s="6">
        <v>2</v>
      </c>
      <c r="J232" s="6">
        <v>0.32</v>
      </c>
      <c r="K232" s="6">
        <v>0.33329999999999999</v>
      </c>
      <c r="L232" s="6">
        <v>0.7</v>
      </c>
      <c r="M232" s="6">
        <v>0.1045</v>
      </c>
      <c r="N232" s="6">
        <v>6</v>
      </c>
      <c r="O232" s="6">
        <v>82</v>
      </c>
      <c r="P232" s="6">
        <v>88</v>
      </c>
      <c r="Q232" s="8" t="str">
        <f t="shared" si="9"/>
        <v>Evening</v>
      </c>
      <c r="R232" s="8" t="str">
        <f t="shared" si="10"/>
        <v>Normal</v>
      </c>
      <c r="S232" s="33" t="str">
        <f t="shared" si="11"/>
        <v>Medium</v>
      </c>
      <c r="T232" t="s">
        <v>21</v>
      </c>
    </row>
    <row r="233" spans="1:20" ht="17.25" thickBot="1">
      <c r="A233" s="6">
        <v>851</v>
      </c>
      <c r="B233" s="7">
        <v>40581</v>
      </c>
      <c r="C233" s="6">
        <v>1</v>
      </c>
      <c r="D233" s="6">
        <v>0</v>
      </c>
      <c r="E233" s="6">
        <v>2</v>
      </c>
      <c r="F233" s="6">
        <v>21</v>
      </c>
      <c r="G233" s="9" t="b">
        <v>0</v>
      </c>
      <c r="H233" s="6">
        <v>1</v>
      </c>
      <c r="I233" s="6">
        <v>1</v>
      </c>
      <c r="J233" s="6">
        <v>0.32</v>
      </c>
      <c r="K233" s="6">
        <v>0.34849999999999998</v>
      </c>
      <c r="L233" s="6">
        <v>0.7</v>
      </c>
      <c r="M233" s="6">
        <v>0</v>
      </c>
      <c r="N233" s="6">
        <v>3</v>
      </c>
      <c r="O233" s="6">
        <v>75</v>
      </c>
      <c r="P233" s="6">
        <v>78</v>
      </c>
      <c r="Q233" s="8" t="str">
        <f t="shared" si="9"/>
        <v>Evening</v>
      </c>
      <c r="R233" s="8" t="str">
        <f t="shared" si="10"/>
        <v>Normal</v>
      </c>
      <c r="S233" s="33" t="str">
        <f t="shared" si="11"/>
        <v>Medium</v>
      </c>
      <c r="T233" t="s">
        <v>14</v>
      </c>
    </row>
    <row r="234" spans="1:20" ht="17.25" thickBot="1">
      <c r="A234" s="6">
        <v>852</v>
      </c>
      <c r="B234" s="7">
        <v>40581</v>
      </c>
      <c r="C234" s="6">
        <v>1</v>
      </c>
      <c r="D234" s="6">
        <v>0</v>
      </c>
      <c r="E234" s="6">
        <v>2</v>
      </c>
      <c r="F234" s="6">
        <v>22</v>
      </c>
      <c r="G234" s="9" t="b">
        <v>0</v>
      </c>
      <c r="H234" s="6">
        <v>1</v>
      </c>
      <c r="I234" s="6">
        <v>1</v>
      </c>
      <c r="J234" s="6">
        <v>0.28000000000000003</v>
      </c>
      <c r="K234" s="6">
        <v>0.30299999999999999</v>
      </c>
      <c r="L234" s="6">
        <v>0.81</v>
      </c>
      <c r="M234" s="6">
        <v>8.9599999999999999E-2</v>
      </c>
      <c r="N234" s="6">
        <v>3</v>
      </c>
      <c r="O234" s="6">
        <v>34</v>
      </c>
      <c r="P234" s="6">
        <v>37</v>
      </c>
      <c r="Q234" s="8" t="str">
        <f t="shared" si="9"/>
        <v>Evening</v>
      </c>
      <c r="R234" s="8" t="str">
        <f t="shared" si="10"/>
        <v>Normal</v>
      </c>
      <c r="S234" s="33" t="str">
        <f t="shared" si="11"/>
        <v>Low</v>
      </c>
      <c r="T234" t="s">
        <v>14</v>
      </c>
    </row>
    <row r="235" spans="1:20" ht="17.25" thickBot="1">
      <c r="A235" s="6">
        <v>853</v>
      </c>
      <c r="B235" s="7">
        <v>40581</v>
      </c>
      <c r="C235" s="6">
        <v>1</v>
      </c>
      <c r="D235" s="6">
        <v>0</v>
      </c>
      <c r="E235" s="6">
        <v>2</v>
      </c>
      <c r="F235" s="6">
        <v>23</v>
      </c>
      <c r="G235" s="9" t="b">
        <v>0</v>
      </c>
      <c r="H235" s="6">
        <v>1</v>
      </c>
      <c r="I235" s="6">
        <v>2</v>
      </c>
      <c r="J235" s="6">
        <v>0.3</v>
      </c>
      <c r="K235" s="6">
        <v>0.33329999999999999</v>
      </c>
      <c r="L235" s="6">
        <v>0.81</v>
      </c>
      <c r="M235" s="6">
        <v>0</v>
      </c>
      <c r="N235" s="6">
        <v>6</v>
      </c>
      <c r="O235" s="6">
        <v>19</v>
      </c>
      <c r="P235" s="6">
        <v>25</v>
      </c>
      <c r="Q235" s="8" t="str">
        <f t="shared" si="9"/>
        <v>Evening</v>
      </c>
      <c r="R235" s="8" t="str">
        <f t="shared" si="10"/>
        <v>Normal</v>
      </c>
      <c r="S235" s="33" t="str">
        <f t="shared" si="11"/>
        <v>Low</v>
      </c>
      <c r="T235" t="s">
        <v>21</v>
      </c>
    </row>
    <row r="236" spans="1:20" ht="17.25" thickBot="1">
      <c r="A236" s="6">
        <v>854</v>
      </c>
      <c r="B236" s="7">
        <v>40582</v>
      </c>
      <c r="C236" s="6">
        <v>1</v>
      </c>
      <c r="D236" s="6">
        <v>0</v>
      </c>
      <c r="E236" s="6">
        <v>2</v>
      </c>
      <c r="F236" s="6">
        <v>0</v>
      </c>
      <c r="G236" s="9" t="b">
        <v>0</v>
      </c>
      <c r="H236" s="6">
        <v>2</v>
      </c>
      <c r="I236" s="6">
        <v>2</v>
      </c>
      <c r="J236" s="6">
        <v>0.28000000000000003</v>
      </c>
      <c r="K236" s="6">
        <v>0.31819999999999998</v>
      </c>
      <c r="L236" s="6">
        <v>0.87</v>
      </c>
      <c r="M236" s="6">
        <v>0</v>
      </c>
      <c r="N236" s="6">
        <v>4</v>
      </c>
      <c r="O236" s="6">
        <v>6</v>
      </c>
      <c r="P236" s="6">
        <v>10</v>
      </c>
      <c r="Q236" s="8" t="str">
        <f t="shared" si="9"/>
        <v>Morning</v>
      </c>
      <c r="R236" s="8" t="str">
        <f t="shared" si="10"/>
        <v>Normal</v>
      </c>
      <c r="S236" s="33" t="str">
        <f t="shared" si="11"/>
        <v>Low</v>
      </c>
      <c r="T236" t="s">
        <v>21</v>
      </c>
    </row>
    <row r="237" spans="1:20" ht="17.25" thickBot="1">
      <c r="A237" s="6">
        <v>855</v>
      </c>
      <c r="B237" s="7">
        <v>40582</v>
      </c>
      <c r="C237" s="6">
        <v>1</v>
      </c>
      <c r="D237" s="6">
        <v>0</v>
      </c>
      <c r="E237" s="6">
        <v>2</v>
      </c>
      <c r="F237" s="6">
        <v>1</v>
      </c>
      <c r="G237" s="9" t="b">
        <v>0</v>
      </c>
      <c r="H237" s="6">
        <v>2</v>
      </c>
      <c r="I237" s="6">
        <v>2</v>
      </c>
      <c r="J237" s="6">
        <v>0.28000000000000003</v>
      </c>
      <c r="K237" s="6">
        <v>0.31819999999999998</v>
      </c>
      <c r="L237" s="6">
        <v>0.87</v>
      </c>
      <c r="M237" s="6">
        <v>0</v>
      </c>
      <c r="N237" s="6">
        <v>0</v>
      </c>
      <c r="O237" s="6">
        <v>4</v>
      </c>
      <c r="P237" s="6">
        <v>4</v>
      </c>
      <c r="Q237" s="8" t="str">
        <f t="shared" si="9"/>
        <v>Night</v>
      </c>
      <c r="R237" s="8" t="str">
        <f t="shared" si="10"/>
        <v>Normal</v>
      </c>
      <c r="S237" s="33" t="str">
        <f t="shared" si="11"/>
        <v>Low</v>
      </c>
      <c r="T237" t="s">
        <v>21</v>
      </c>
    </row>
    <row r="238" spans="1:20" ht="17.25" thickBot="1">
      <c r="A238" s="6">
        <v>856</v>
      </c>
      <c r="B238" s="7">
        <v>40582</v>
      </c>
      <c r="C238" s="6">
        <v>1</v>
      </c>
      <c r="D238" s="6">
        <v>0</v>
      </c>
      <c r="E238" s="6">
        <v>2</v>
      </c>
      <c r="F238" s="6">
        <v>2</v>
      </c>
      <c r="G238" s="9" t="b">
        <v>0</v>
      </c>
      <c r="H238" s="6">
        <v>2</v>
      </c>
      <c r="I238" s="6">
        <v>2</v>
      </c>
      <c r="J238" s="6">
        <v>0.26</v>
      </c>
      <c r="K238" s="6">
        <v>0.2727</v>
      </c>
      <c r="L238" s="6">
        <v>0.93</v>
      </c>
      <c r="M238" s="6">
        <v>0.1045</v>
      </c>
      <c r="N238" s="6">
        <v>1</v>
      </c>
      <c r="O238" s="6">
        <v>1</v>
      </c>
      <c r="P238" s="6">
        <v>2</v>
      </c>
      <c r="Q238" s="8" t="str">
        <f t="shared" si="9"/>
        <v>Night</v>
      </c>
      <c r="R238" s="8" t="str">
        <f t="shared" si="10"/>
        <v>Normal</v>
      </c>
      <c r="S238" s="33" t="str">
        <f t="shared" si="11"/>
        <v>Low</v>
      </c>
      <c r="T238" t="s">
        <v>21</v>
      </c>
    </row>
    <row r="239" spans="1:20" ht="17.25" thickBot="1">
      <c r="A239" s="6">
        <v>857</v>
      </c>
      <c r="B239" s="7">
        <v>40582</v>
      </c>
      <c r="C239" s="6">
        <v>1</v>
      </c>
      <c r="D239" s="6">
        <v>0</v>
      </c>
      <c r="E239" s="6">
        <v>2</v>
      </c>
      <c r="F239" s="6">
        <v>3</v>
      </c>
      <c r="G239" s="9" t="b">
        <v>0</v>
      </c>
      <c r="H239" s="6">
        <v>2</v>
      </c>
      <c r="I239" s="6">
        <v>3</v>
      </c>
      <c r="J239" s="6">
        <v>0.28000000000000003</v>
      </c>
      <c r="K239" s="6">
        <v>0.2727</v>
      </c>
      <c r="L239" s="6">
        <v>0.93</v>
      </c>
      <c r="M239" s="6">
        <v>0.16420000000000001</v>
      </c>
      <c r="N239" s="6">
        <v>0</v>
      </c>
      <c r="O239" s="6">
        <v>1</v>
      </c>
      <c r="P239" s="6">
        <v>1</v>
      </c>
      <c r="Q239" s="8" t="str">
        <f t="shared" si="9"/>
        <v>Night</v>
      </c>
      <c r="R239" s="8" t="str">
        <f t="shared" si="10"/>
        <v>Normal</v>
      </c>
      <c r="S239" s="33" t="str">
        <f t="shared" si="11"/>
        <v>Low</v>
      </c>
      <c r="T239" t="s">
        <v>24</v>
      </c>
    </row>
    <row r="240" spans="1:20" ht="17.25" thickBot="1">
      <c r="A240" s="6">
        <v>858</v>
      </c>
      <c r="B240" s="7">
        <v>40582</v>
      </c>
      <c r="C240" s="6">
        <v>1</v>
      </c>
      <c r="D240" s="6">
        <v>0</v>
      </c>
      <c r="E240" s="6">
        <v>2</v>
      </c>
      <c r="F240" s="6">
        <v>4</v>
      </c>
      <c r="G240" s="9" t="b">
        <v>0</v>
      </c>
      <c r="H240" s="6">
        <v>2</v>
      </c>
      <c r="I240" s="6">
        <v>1</v>
      </c>
      <c r="J240" s="6">
        <v>0.26</v>
      </c>
      <c r="K240" s="6">
        <v>0.2576</v>
      </c>
      <c r="L240" s="6">
        <v>0.93</v>
      </c>
      <c r="M240" s="6">
        <v>0.16420000000000001</v>
      </c>
      <c r="N240" s="6">
        <v>0</v>
      </c>
      <c r="O240" s="6">
        <v>3</v>
      </c>
      <c r="P240" s="6">
        <v>3</v>
      </c>
      <c r="Q240" s="8" t="str">
        <f t="shared" si="9"/>
        <v>Night</v>
      </c>
      <c r="R240" s="8" t="str">
        <f t="shared" si="10"/>
        <v>Normal</v>
      </c>
      <c r="S240" s="33" t="str">
        <f t="shared" si="11"/>
        <v>Low</v>
      </c>
      <c r="T240" t="s">
        <v>14</v>
      </c>
    </row>
    <row r="241" spans="1:20" ht="17.25" thickBot="1">
      <c r="A241" s="6">
        <v>859</v>
      </c>
      <c r="B241" s="7">
        <v>40582</v>
      </c>
      <c r="C241" s="6">
        <v>1</v>
      </c>
      <c r="D241" s="6">
        <v>0</v>
      </c>
      <c r="E241" s="6">
        <v>2</v>
      </c>
      <c r="F241" s="6">
        <v>5</v>
      </c>
      <c r="G241" s="9" t="b">
        <v>0</v>
      </c>
      <c r="H241" s="6">
        <v>2</v>
      </c>
      <c r="I241" s="6">
        <v>1</v>
      </c>
      <c r="J241" s="6">
        <v>0.26</v>
      </c>
      <c r="K241" s="6">
        <v>0.2273</v>
      </c>
      <c r="L241" s="6">
        <v>0.81</v>
      </c>
      <c r="M241" s="6">
        <v>0.32840000000000003</v>
      </c>
      <c r="N241" s="6">
        <v>0</v>
      </c>
      <c r="O241" s="6">
        <v>2</v>
      </c>
      <c r="P241" s="6">
        <v>2</v>
      </c>
      <c r="Q241" s="8" t="str">
        <f t="shared" si="9"/>
        <v>Night</v>
      </c>
      <c r="R241" s="8" t="str">
        <f t="shared" si="10"/>
        <v>Normal</v>
      </c>
      <c r="S241" s="33" t="str">
        <f t="shared" si="11"/>
        <v>Low</v>
      </c>
      <c r="T241" t="s">
        <v>14</v>
      </c>
    </row>
    <row r="242" spans="1:20" ht="17.25" thickBot="1">
      <c r="A242" s="6">
        <v>860</v>
      </c>
      <c r="B242" s="7">
        <v>40582</v>
      </c>
      <c r="C242" s="6">
        <v>1</v>
      </c>
      <c r="D242" s="6">
        <v>0</v>
      </c>
      <c r="E242" s="6">
        <v>2</v>
      </c>
      <c r="F242" s="6">
        <v>6</v>
      </c>
      <c r="G242" s="9" t="b">
        <v>0</v>
      </c>
      <c r="H242" s="6">
        <v>2</v>
      </c>
      <c r="I242" s="6">
        <v>1</v>
      </c>
      <c r="J242" s="6">
        <v>0.26</v>
      </c>
      <c r="K242" s="6">
        <v>0.2273</v>
      </c>
      <c r="L242" s="6">
        <v>0.7</v>
      </c>
      <c r="M242" s="6">
        <v>0.32840000000000003</v>
      </c>
      <c r="N242" s="6">
        <v>0</v>
      </c>
      <c r="O242" s="6">
        <v>39</v>
      </c>
      <c r="P242" s="6">
        <v>39</v>
      </c>
      <c r="Q242" s="8" t="str">
        <f t="shared" si="9"/>
        <v>Evening</v>
      </c>
      <c r="R242" s="8" t="str">
        <f t="shared" si="10"/>
        <v>Normal</v>
      </c>
      <c r="S242" s="33" t="str">
        <f t="shared" si="11"/>
        <v>Low</v>
      </c>
      <c r="T242" t="s">
        <v>14</v>
      </c>
    </row>
    <row r="243" spans="1:20" ht="17.25" thickBot="1">
      <c r="A243" s="6">
        <v>861</v>
      </c>
      <c r="B243" s="7">
        <v>40582</v>
      </c>
      <c r="C243" s="6">
        <v>1</v>
      </c>
      <c r="D243" s="6">
        <v>0</v>
      </c>
      <c r="E243" s="6">
        <v>2</v>
      </c>
      <c r="F243" s="6">
        <v>7</v>
      </c>
      <c r="G243" s="9" t="b">
        <v>0</v>
      </c>
      <c r="H243" s="6">
        <v>2</v>
      </c>
      <c r="I243" s="6">
        <v>1</v>
      </c>
      <c r="J243" s="6">
        <v>0.24</v>
      </c>
      <c r="K243" s="6">
        <v>0.19700000000000001</v>
      </c>
      <c r="L243" s="6">
        <v>0.65</v>
      </c>
      <c r="M243" s="6">
        <v>0.41789999999999999</v>
      </c>
      <c r="N243" s="6">
        <v>3</v>
      </c>
      <c r="O243" s="6">
        <v>97</v>
      </c>
      <c r="P243" s="6">
        <v>100</v>
      </c>
      <c r="Q243" s="8" t="str">
        <f t="shared" si="9"/>
        <v>Evening</v>
      </c>
      <c r="R243" s="8" t="str">
        <f t="shared" si="10"/>
        <v>Rush Hour</v>
      </c>
      <c r="S243" s="33" t="str">
        <f t="shared" si="11"/>
        <v>Medium</v>
      </c>
      <c r="T243" t="s">
        <v>14</v>
      </c>
    </row>
    <row r="244" spans="1:20" ht="17.25" thickBot="1">
      <c r="A244" s="6">
        <v>862</v>
      </c>
      <c r="B244" s="7">
        <v>40582</v>
      </c>
      <c r="C244" s="6">
        <v>1</v>
      </c>
      <c r="D244" s="6">
        <v>0</v>
      </c>
      <c r="E244" s="6">
        <v>2</v>
      </c>
      <c r="F244" s="6">
        <v>8</v>
      </c>
      <c r="G244" s="9" t="b">
        <v>0</v>
      </c>
      <c r="H244" s="6">
        <v>2</v>
      </c>
      <c r="I244" s="6">
        <v>1</v>
      </c>
      <c r="J244" s="6">
        <v>0.24</v>
      </c>
      <c r="K244" s="6">
        <v>0.19700000000000001</v>
      </c>
      <c r="L244" s="6">
        <v>0.56000000000000005</v>
      </c>
      <c r="M244" s="6">
        <v>0.49249999999999999</v>
      </c>
      <c r="N244" s="6">
        <v>7</v>
      </c>
      <c r="O244" s="6">
        <v>236</v>
      </c>
      <c r="P244" s="6">
        <v>243</v>
      </c>
      <c r="Q244" s="8" t="str">
        <f t="shared" si="9"/>
        <v>Evening</v>
      </c>
      <c r="R244" s="8" t="str">
        <f t="shared" si="10"/>
        <v>Rush Hour</v>
      </c>
      <c r="S244" s="33" t="str">
        <f t="shared" si="11"/>
        <v>High</v>
      </c>
      <c r="T244" t="s">
        <v>14</v>
      </c>
    </row>
    <row r="245" spans="1:20" ht="17.25" thickBot="1">
      <c r="A245" s="6">
        <v>863</v>
      </c>
      <c r="B245" s="7">
        <v>40582</v>
      </c>
      <c r="C245" s="6">
        <v>1</v>
      </c>
      <c r="D245" s="6">
        <v>0</v>
      </c>
      <c r="E245" s="6">
        <v>2</v>
      </c>
      <c r="F245" s="6">
        <v>9</v>
      </c>
      <c r="G245" s="9" t="b">
        <v>0</v>
      </c>
      <c r="H245" s="6">
        <v>2</v>
      </c>
      <c r="I245" s="6">
        <v>1</v>
      </c>
      <c r="J245" s="6">
        <v>0.24</v>
      </c>
      <c r="K245" s="6">
        <v>0.19700000000000001</v>
      </c>
      <c r="L245" s="6">
        <v>0.52</v>
      </c>
      <c r="M245" s="6">
        <v>0.49249999999999999</v>
      </c>
      <c r="N245" s="6">
        <v>7</v>
      </c>
      <c r="O245" s="6">
        <v>128</v>
      </c>
      <c r="P245" s="6">
        <v>135</v>
      </c>
      <c r="Q245" s="8" t="str">
        <f t="shared" si="9"/>
        <v>Evening</v>
      </c>
      <c r="R245" s="8" t="str">
        <f t="shared" si="10"/>
        <v>Rush Hour</v>
      </c>
      <c r="S245" s="33" t="str">
        <f t="shared" si="11"/>
        <v>Medium</v>
      </c>
      <c r="T245" t="s">
        <v>14</v>
      </c>
    </row>
    <row r="246" spans="1:20" ht="17.25" thickBot="1">
      <c r="A246" s="6">
        <v>864</v>
      </c>
      <c r="B246" s="7">
        <v>40582</v>
      </c>
      <c r="C246" s="6">
        <v>1</v>
      </c>
      <c r="D246" s="6">
        <v>0</v>
      </c>
      <c r="E246" s="6">
        <v>2</v>
      </c>
      <c r="F246" s="6">
        <v>10</v>
      </c>
      <c r="G246" s="9" t="b">
        <v>0</v>
      </c>
      <c r="H246" s="6">
        <v>2</v>
      </c>
      <c r="I246" s="6">
        <v>1</v>
      </c>
      <c r="J246" s="6">
        <v>0.22</v>
      </c>
      <c r="K246" s="6">
        <v>0.18179999999999999</v>
      </c>
      <c r="L246" s="6">
        <v>0.47</v>
      </c>
      <c r="M246" s="6">
        <v>0.55220000000000002</v>
      </c>
      <c r="N246" s="6">
        <v>4</v>
      </c>
      <c r="O246" s="6">
        <v>44</v>
      </c>
      <c r="P246" s="6">
        <v>48</v>
      </c>
      <c r="Q246" s="8" t="str">
        <f t="shared" si="9"/>
        <v>Evening</v>
      </c>
      <c r="R246" s="8" t="str">
        <f t="shared" si="10"/>
        <v>Normal</v>
      </c>
      <c r="S246" s="33" t="str">
        <f t="shared" si="11"/>
        <v>Low</v>
      </c>
      <c r="T246" t="s">
        <v>14</v>
      </c>
    </row>
    <row r="247" spans="1:20" ht="17.25" thickBot="1">
      <c r="A247" s="6">
        <v>865</v>
      </c>
      <c r="B247" s="7">
        <v>40582</v>
      </c>
      <c r="C247" s="6">
        <v>1</v>
      </c>
      <c r="D247" s="6">
        <v>0</v>
      </c>
      <c r="E247" s="6">
        <v>2</v>
      </c>
      <c r="F247" s="6">
        <v>11</v>
      </c>
      <c r="G247" s="9" t="b">
        <v>0</v>
      </c>
      <c r="H247" s="6">
        <v>2</v>
      </c>
      <c r="I247" s="6">
        <v>1</v>
      </c>
      <c r="J247" s="6">
        <v>0.22</v>
      </c>
      <c r="K247" s="6">
        <v>0.18179999999999999</v>
      </c>
      <c r="L247" s="6">
        <v>0.47</v>
      </c>
      <c r="M247" s="6">
        <v>0.4627</v>
      </c>
      <c r="N247" s="6">
        <v>1</v>
      </c>
      <c r="O247" s="6">
        <v>49</v>
      </c>
      <c r="P247" s="6">
        <v>50</v>
      </c>
      <c r="Q247" s="8" t="str">
        <f t="shared" si="9"/>
        <v>Evening</v>
      </c>
      <c r="R247" s="8" t="str">
        <f t="shared" si="10"/>
        <v>Normal</v>
      </c>
      <c r="S247" s="33" t="str">
        <f t="shared" si="11"/>
        <v>Low</v>
      </c>
      <c r="T247" t="s">
        <v>14</v>
      </c>
    </row>
    <row r="248" spans="1:20" ht="17.25" thickBot="1">
      <c r="A248" s="6">
        <v>866</v>
      </c>
      <c r="B248" s="7">
        <v>40582</v>
      </c>
      <c r="C248" s="6">
        <v>1</v>
      </c>
      <c r="D248" s="6">
        <v>0</v>
      </c>
      <c r="E248" s="6">
        <v>2</v>
      </c>
      <c r="F248" s="6">
        <v>12</v>
      </c>
      <c r="G248" s="9" t="b">
        <v>0</v>
      </c>
      <c r="H248" s="6">
        <v>2</v>
      </c>
      <c r="I248" s="6">
        <v>1</v>
      </c>
      <c r="J248" s="6">
        <v>0.24</v>
      </c>
      <c r="K248" s="6">
        <v>0.19700000000000001</v>
      </c>
      <c r="L248" s="6">
        <v>0.38</v>
      </c>
      <c r="M248" s="6">
        <v>0.49249999999999999</v>
      </c>
      <c r="N248" s="6">
        <v>2</v>
      </c>
      <c r="O248" s="6">
        <v>63</v>
      </c>
      <c r="P248" s="6">
        <v>65</v>
      </c>
      <c r="Q248" s="8" t="str">
        <f t="shared" si="9"/>
        <v>Evening</v>
      </c>
      <c r="R248" s="8" t="str">
        <f t="shared" si="10"/>
        <v>Normal</v>
      </c>
      <c r="S248" s="33" t="str">
        <f t="shared" si="11"/>
        <v>Medium</v>
      </c>
      <c r="T248" t="s">
        <v>14</v>
      </c>
    </row>
    <row r="249" spans="1:20" ht="17.25" thickBot="1">
      <c r="A249" s="6">
        <v>867</v>
      </c>
      <c r="B249" s="7">
        <v>40582</v>
      </c>
      <c r="C249" s="6">
        <v>1</v>
      </c>
      <c r="D249" s="6">
        <v>0</v>
      </c>
      <c r="E249" s="6">
        <v>2</v>
      </c>
      <c r="F249" s="6">
        <v>13</v>
      </c>
      <c r="G249" s="9" t="b">
        <v>0</v>
      </c>
      <c r="H249" s="6">
        <v>2</v>
      </c>
      <c r="I249" s="6">
        <v>2</v>
      </c>
      <c r="J249" s="6">
        <v>0.24</v>
      </c>
      <c r="K249" s="6">
        <v>0.19700000000000001</v>
      </c>
      <c r="L249" s="6">
        <v>0.32</v>
      </c>
      <c r="M249" s="6">
        <v>0.44779999999999998</v>
      </c>
      <c r="N249" s="6">
        <v>2</v>
      </c>
      <c r="O249" s="6">
        <v>48</v>
      </c>
      <c r="P249" s="6">
        <v>50</v>
      </c>
      <c r="Q249" s="8" t="str">
        <f t="shared" si="9"/>
        <v>Evening</v>
      </c>
      <c r="R249" s="8" t="str">
        <f t="shared" si="10"/>
        <v>Normal</v>
      </c>
      <c r="S249" s="33" t="str">
        <f t="shared" si="11"/>
        <v>Low</v>
      </c>
      <c r="T249" t="s">
        <v>21</v>
      </c>
    </row>
    <row r="250" spans="1:20" ht="17.25" thickBot="1">
      <c r="A250" s="6">
        <v>868</v>
      </c>
      <c r="B250" s="7">
        <v>40582</v>
      </c>
      <c r="C250" s="6">
        <v>1</v>
      </c>
      <c r="D250" s="6">
        <v>0</v>
      </c>
      <c r="E250" s="6">
        <v>2</v>
      </c>
      <c r="F250" s="6">
        <v>14</v>
      </c>
      <c r="G250" s="9" t="b">
        <v>0</v>
      </c>
      <c r="H250" s="6">
        <v>2</v>
      </c>
      <c r="I250" s="6">
        <v>1</v>
      </c>
      <c r="J250" s="6">
        <v>0.22</v>
      </c>
      <c r="K250" s="6">
        <v>0.19700000000000001</v>
      </c>
      <c r="L250" s="6">
        <v>0.37</v>
      </c>
      <c r="M250" s="6">
        <v>0.41789999999999999</v>
      </c>
      <c r="N250" s="6">
        <v>3</v>
      </c>
      <c r="O250" s="6">
        <v>61</v>
      </c>
      <c r="P250" s="6">
        <v>64</v>
      </c>
      <c r="Q250" s="8" t="str">
        <f t="shared" si="9"/>
        <v>Evening</v>
      </c>
      <c r="R250" s="8" t="str">
        <f t="shared" si="10"/>
        <v>Normal</v>
      </c>
      <c r="S250" s="33" t="str">
        <f t="shared" si="11"/>
        <v>Medium</v>
      </c>
      <c r="T250" t="s">
        <v>14</v>
      </c>
    </row>
    <row r="251" spans="1:20" ht="17.25" thickBot="1">
      <c r="A251" s="6">
        <v>869</v>
      </c>
      <c r="B251" s="7">
        <v>40582</v>
      </c>
      <c r="C251" s="6">
        <v>1</v>
      </c>
      <c r="D251" s="6">
        <v>0</v>
      </c>
      <c r="E251" s="6">
        <v>2</v>
      </c>
      <c r="F251" s="6">
        <v>15</v>
      </c>
      <c r="G251" s="9" t="b">
        <v>0</v>
      </c>
      <c r="H251" s="6">
        <v>2</v>
      </c>
      <c r="I251" s="6">
        <v>1</v>
      </c>
      <c r="J251" s="6">
        <v>0.22</v>
      </c>
      <c r="K251" s="6">
        <v>0.19700000000000001</v>
      </c>
      <c r="L251" s="6">
        <v>0.35</v>
      </c>
      <c r="M251" s="6">
        <v>0.3881</v>
      </c>
      <c r="N251" s="6">
        <v>6</v>
      </c>
      <c r="O251" s="6">
        <v>45</v>
      </c>
      <c r="P251" s="6">
        <v>51</v>
      </c>
      <c r="Q251" s="8" t="str">
        <f t="shared" si="9"/>
        <v>Evening</v>
      </c>
      <c r="R251" s="8" t="str">
        <f t="shared" si="10"/>
        <v>Normal</v>
      </c>
      <c r="S251" s="33" t="str">
        <f t="shared" si="11"/>
        <v>Medium</v>
      </c>
      <c r="T251" t="s">
        <v>14</v>
      </c>
    </row>
    <row r="252" spans="1:20" ht="17.25" thickBot="1">
      <c r="A252" s="6">
        <v>870</v>
      </c>
      <c r="B252" s="7">
        <v>40582</v>
      </c>
      <c r="C252" s="6">
        <v>1</v>
      </c>
      <c r="D252" s="6">
        <v>0</v>
      </c>
      <c r="E252" s="6">
        <v>2</v>
      </c>
      <c r="F252" s="6">
        <v>16</v>
      </c>
      <c r="G252" s="9" t="b">
        <v>0</v>
      </c>
      <c r="H252" s="6">
        <v>2</v>
      </c>
      <c r="I252" s="6">
        <v>1</v>
      </c>
      <c r="J252" s="6">
        <v>0.22</v>
      </c>
      <c r="K252" s="6">
        <v>0.18179999999999999</v>
      </c>
      <c r="L252" s="6">
        <v>0.35</v>
      </c>
      <c r="M252" s="6">
        <v>0.52239999999999998</v>
      </c>
      <c r="N252" s="6">
        <v>4</v>
      </c>
      <c r="O252" s="6">
        <v>79</v>
      </c>
      <c r="P252" s="6">
        <v>83</v>
      </c>
      <c r="Q252" s="8" t="str">
        <f t="shared" si="9"/>
        <v>Evening</v>
      </c>
      <c r="R252" s="8" t="str">
        <f t="shared" si="10"/>
        <v>Normal</v>
      </c>
      <c r="S252" s="33" t="str">
        <f t="shared" si="11"/>
        <v>Medium</v>
      </c>
      <c r="T252" t="s">
        <v>14</v>
      </c>
    </row>
    <row r="253" spans="1:20" ht="17.25" thickBot="1">
      <c r="A253" s="6">
        <v>871</v>
      </c>
      <c r="B253" s="7">
        <v>40582</v>
      </c>
      <c r="C253" s="6">
        <v>1</v>
      </c>
      <c r="D253" s="6">
        <v>0</v>
      </c>
      <c r="E253" s="6">
        <v>2</v>
      </c>
      <c r="F253" s="6">
        <v>17</v>
      </c>
      <c r="G253" s="9" t="b">
        <v>0</v>
      </c>
      <c r="H253" s="6">
        <v>2</v>
      </c>
      <c r="I253" s="6">
        <v>1</v>
      </c>
      <c r="J253" s="6">
        <v>0.22</v>
      </c>
      <c r="K253" s="6">
        <v>0.18179999999999999</v>
      </c>
      <c r="L253" s="6">
        <v>0.32</v>
      </c>
      <c r="M253" s="6">
        <v>0.58209999999999995</v>
      </c>
      <c r="N253" s="6">
        <v>4</v>
      </c>
      <c r="O253" s="6">
        <v>172</v>
      </c>
      <c r="P253" s="6">
        <v>176</v>
      </c>
      <c r="Q253" s="8" t="str">
        <f t="shared" si="9"/>
        <v>Evening</v>
      </c>
      <c r="R253" s="8" t="str">
        <f t="shared" si="10"/>
        <v>Rush Hour</v>
      </c>
      <c r="S253" s="33" t="str">
        <f t="shared" si="11"/>
        <v>High</v>
      </c>
      <c r="T253" t="s">
        <v>14</v>
      </c>
    </row>
    <row r="254" spans="1:20" ht="17.25" thickBot="1">
      <c r="A254" s="6">
        <v>872</v>
      </c>
      <c r="B254" s="7">
        <v>40582</v>
      </c>
      <c r="C254" s="6">
        <v>1</v>
      </c>
      <c r="D254" s="6">
        <v>0</v>
      </c>
      <c r="E254" s="6">
        <v>2</v>
      </c>
      <c r="F254" s="6">
        <v>18</v>
      </c>
      <c r="G254" s="9" t="b">
        <v>0</v>
      </c>
      <c r="H254" s="6">
        <v>2</v>
      </c>
      <c r="I254" s="6">
        <v>1</v>
      </c>
      <c r="J254" s="6">
        <v>0.2</v>
      </c>
      <c r="K254" s="6">
        <v>0.18179999999999999</v>
      </c>
      <c r="L254" s="6">
        <v>0.32</v>
      </c>
      <c r="M254" s="6">
        <v>0.3881</v>
      </c>
      <c r="N254" s="6">
        <v>1</v>
      </c>
      <c r="O254" s="6">
        <v>151</v>
      </c>
      <c r="P254" s="6">
        <v>152</v>
      </c>
      <c r="Q254" s="8" t="str">
        <f t="shared" si="9"/>
        <v>Evening</v>
      </c>
      <c r="R254" s="8" t="str">
        <f t="shared" si="10"/>
        <v>Rush Hour</v>
      </c>
      <c r="S254" s="33" t="str">
        <f t="shared" si="11"/>
        <v>High</v>
      </c>
      <c r="T254" t="s">
        <v>14</v>
      </c>
    </row>
    <row r="255" spans="1:20" ht="17.25" thickBot="1">
      <c r="A255" s="6">
        <v>873</v>
      </c>
      <c r="B255" s="7">
        <v>40582</v>
      </c>
      <c r="C255" s="6">
        <v>1</v>
      </c>
      <c r="D255" s="6">
        <v>0</v>
      </c>
      <c r="E255" s="6">
        <v>2</v>
      </c>
      <c r="F255" s="6">
        <v>19</v>
      </c>
      <c r="G255" s="9" t="b">
        <v>0</v>
      </c>
      <c r="H255" s="6">
        <v>2</v>
      </c>
      <c r="I255" s="6">
        <v>1</v>
      </c>
      <c r="J255" s="6">
        <v>0.16</v>
      </c>
      <c r="K255" s="6">
        <v>0.1212</v>
      </c>
      <c r="L255" s="6">
        <v>0.4</v>
      </c>
      <c r="M255" s="6">
        <v>0.4627</v>
      </c>
      <c r="N255" s="6">
        <v>1</v>
      </c>
      <c r="O255" s="6">
        <v>100</v>
      </c>
      <c r="P255" s="6">
        <v>101</v>
      </c>
      <c r="Q255" s="8" t="str">
        <f t="shared" si="9"/>
        <v>Evening</v>
      </c>
      <c r="R255" s="8" t="str">
        <f t="shared" si="10"/>
        <v>Rush Hour</v>
      </c>
      <c r="S255" s="33" t="str">
        <f t="shared" si="11"/>
        <v>Medium</v>
      </c>
      <c r="T255" t="s">
        <v>14</v>
      </c>
    </row>
    <row r="256" spans="1:20" ht="17.25" thickBot="1">
      <c r="A256" s="6">
        <v>874</v>
      </c>
      <c r="B256" s="7">
        <v>40582</v>
      </c>
      <c r="C256" s="6">
        <v>1</v>
      </c>
      <c r="D256" s="6">
        <v>0</v>
      </c>
      <c r="E256" s="6">
        <v>2</v>
      </c>
      <c r="F256" s="6">
        <v>20</v>
      </c>
      <c r="G256" s="9" t="b">
        <v>0</v>
      </c>
      <c r="H256" s="6">
        <v>2</v>
      </c>
      <c r="I256" s="6">
        <v>1</v>
      </c>
      <c r="J256" s="6">
        <v>0.16</v>
      </c>
      <c r="K256" s="6">
        <v>0.13639999999999999</v>
      </c>
      <c r="L256" s="6">
        <v>0.4</v>
      </c>
      <c r="M256" s="6">
        <v>0.32840000000000003</v>
      </c>
      <c r="N256" s="6">
        <v>3</v>
      </c>
      <c r="O256" s="6">
        <v>53</v>
      </c>
      <c r="P256" s="6">
        <v>56</v>
      </c>
      <c r="Q256" s="8" t="str">
        <f t="shared" si="9"/>
        <v>Evening</v>
      </c>
      <c r="R256" s="8" t="str">
        <f t="shared" si="10"/>
        <v>Normal</v>
      </c>
      <c r="S256" s="33" t="str">
        <f t="shared" si="11"/>
        <v>Medium</v>
      </c>
      <c r="T256" t="s">
        <v>14</v>
      </c>
    </row>
    <row r="257" spans="1:20" ht="17.25" thickBot="1">
      <c r="A257" s="6">
        <v>875</v>
      </c>
      <c r="B257" s="7">
        <v>40582</v>
      </c>
      <c r="C257" s="6">
        <v>1</v>
      </c>
      <c r="D257" s="6">
        <v>0</v>
      </c>
      <c r="E257" s="6">
        <v>2</v>
      </c>
      <c r="F257" s="6">
        <v>21</v>
      </c>
      <c r="G257" s="9" t="b">
        <v>0</v>
      </c>
      <c r="H257" s="6">
        <v>2</v>
      </c>
      <c r="I257" s="6">
        <v>1</v>
      </c>
      <c r="J257" s="6">
        <v>0.14000000000000001</v>
      </c>
      <c r="K257" s="6">
        <v>0.1061</v>
      </c>
      <c r="L257" s="6">
        <v>0.33</v>
      </c>
      <c r="M257" s="6">
        <v>0.4627</v>
      </c>
      <c r="N257" s="6">
        <v>8</v>
      </c>
      <c r="O257" s="6">
        <v>46</v>
      </c>
      <c r="P257" s="6">
        <v>54</v>
      </c>
      <c r="Q257" s="8" t="str">
        <f t="shared" si="9"/>
        <v>Evening</v>
      </c>
      <c r="R257" s="8" t="str">
        <f t="shared" si="10"/>
        <v>Normal</v>
      </c>
      <c r="S257" s="33" t="str">
        <f t="shared" si="11"/>
        <v>Medium</v>
      </c>
      <c r="T257" t="s">
        <v>14</v>
      </c>
    </row>
    <row r="258" spans="1:20" ht="17.25" thickBot="1">
      <c r="A258" s="6">
        <v>876</v>
      </c>
      <c r="B258" s="7">
        <v>40582</v>
      </c>
      <c r="C258" s="6">
        <v>1</v>
      </c>
      <c r="D258" s="6">
        <v>0</v>
      </c>
      <c r="E258" s="6">
        <v>2</v>
      </c>
      <c r="F258" s="6">
        <v>22</v>
      </c>
      <c r="G258" s="9" t="b">
        <v>0</v>
      </c>
      <c r="H258" s="6">
        <v>2</v>
      </c>
      <c r="I258" s="6">
        <v>1</v>
      </c>
      <c r="J258" s="6">
        <v>0.12</v>
      </c>
      <c r="K258" s="6">
        <v>0.1061</v>
      </c>
      <c r="L258" s="6">
        <v>0.33</v>
      </c>
      <c r="M258" s="6">
        <v>0.35820000000000002</v>
      </c>
      <c r="N258" s="6">
        <v>0</v>
      </c>
      <c r="O258" s="6">
        <v>29</v>
      </c>
      <c r="P258" s="6">
        <v>29</v>
      </c>
      <c r="Q258" s="8" t="str">
        <f t="shared" si="9"/>
        <v>Evening</v>
      </c>
      <c r="R258" s="8" t="str">
        <f t="shared" si="10"/>
        <v>Normal</v>
      </c>
      <c r="S258" s="33" t="str">
        <f t="shared" si="11"/>
        <v>Low</v>
      </c>
      <c r="T258" t="s">
        <v>14</v>
      </c>
    </row>
    <row r="259" spans="1:20" ht="17.25" thickBot="1">
      <c r="A259" s="6">
        <v>877</v>
      </c>
      <c r="B259" s="7">
        <v>40582</v>
      </c>
      <c r="C259" s="6">
        <v>1</v>
      </c>
      <c r="D259" s="6">
        <v>0</v>
      </c>
      <c r="E259" s="6">
        <v>2</v>
      </c>
      <c r="F259" s="6">
        <v>23</v>
      </c>
      <c r="G259" s="9" t="b">
        <v>0</v>
      </c>
      <c r="H259" s="6">
        <v>2</v>
      </c>
      <c r="I259" s="6">
        <v>1</v>
      </c>
      <c r="J259" s="6">
        <v>0.12</v>
      </c>
      <c r="K259" s="6">
        <v>0.1061</v>
      </c>
      <c r="L259" s="6">
        <v>0.33</v>
      </c>
      <c r="M259" s="6">
        <v>0.32840000000000003</v>
      </c>
      <c r="N259" s="6">
        <v>3</v>
      </c>
      <c r="O259" s="6">
        <v>9</v>
      </c>
      <c r="P259" s="6">
        <v>12</v>
      </c>
      <c r="Q259" s="8" t="str">
        <f t="shared" ref="Q259:Q322" si="12">IF(P259&lt;6,"Night",IF(P259&lt;12,"Morning",IF(P259&lt;18,"Afternoon","Evening")))</f>
        <v>Afternoon</v>
      </c>
      <c r="R259" s="8" t="str">
        <f t="shared" ref="R259:R322" si="13">IF(OR(AND(F259&gt;=7,F259&lt;=9),AND(F259&gt;=17,F259&lt;=19)),"Rush Hour","Normal")</f>
        <v>Normal</v>
      </c>
      <c r="S259" s="33" t="str">
        <f t="shared" ref="S259:S322" si="14">IF(P259&gt;150,"High",IF(P259&gt;50,"Medium","Low"))</f>
        <v>Low</v>
      </c>
      <c r="T259" t="s">
        <v>14</v>
      </c>
    </row>
    <row r="260" spans="1:20" ht="17.25" thickBot="1">
      <c r="A260" s="6">
        <v>878</v>
      </c>
      <c r="B260" s="7">
        <v>40583</v>
      </c>
      <c r="C260" s="6">
        <v>1</v>
      </c>
      <c r="D260" s="6">
        <v>0</v>
      </c>
      <c r="E260" s="6">
        <v>2</v>
      </c>
      <c r="F260" s="6">
        <v>0</v>
      </c>
      <c r="G260" s="9" t="b">
        <v>0</v>
      </c>
      <c r="H260" s="6">
        <v>3</v>
      </c>
      <c r="I260" s="6">
        <v>1</v>
      </c>
      <c r="J260" s="6">
        <v>0.1</v>
      </c>
      <c r="K260" s="6">
        <v>7.5800000000000006E-2</v>
      </c>
      <c r="L260" s="6">
        <v>0.36</v>
      </c>
      <c r="M260" s="6">
        <v>0.35820000000000002</v>
      </c>
      <c r="N260" s="6">
        <v>0</v>
      </c>
      <c r="O260" s="6">
        <v>17</v>
      </c>
      <c r="P260" s="6">
        <v>17</v>
      </c>
      <c r="Q260" s="8" t="str">
        <f t="shared" si="12"/>
        <v>Afternoon</v>
      </c>
      <c r="R260" s="8" t="str">
        <f t="shared" si="13"/>
        <v>Normal</v>
      </c>
      <c r="S260" s="33" t="str">
        <f t="shared" si="14"/>
        <v>Low</v>
      </c>
      <c r="T260" t="s">
        <v>14</v>
      </c>
    </row>
    <row r="261" spans="1:20" ht="17.25" thickBot="1">
      <c r="A261" s="6">
        <v>879</v>
      </c>
      <c r="B261" s="7">
        <v>40583</v>
      </c>
      <c r="C261" s="6">
        <v>1</v>
      </c>
      <c r="D261" s="6">
        <v>0</v>
      </c>
      <c r="E261" s="6">
        <v>2</v>
      </c>
      <c r="F261" s="6">
        <v>1</v>
      </c>
      <c r="G261" s="9" t="b">
        <v>0</v>
      </c>
      <c r="H261" s="6">
        <v>3</v>
      </c>
      <c r="I261" s="6">
        <v>1</v>
      </c>
      <c r="J261" s="6">
        <v>0.1</v>
      </c>
      <c r="K261" s="6">
        <v>0.1061</v>
      </c>
      <c r="L261" s="6">
        <v>0.36</v>
      </c>
      <c r="M261" s="6">
        <v>0.22389999999999999</v>
      </c>
      <c r="N261" s="6">
        <v>0</v>
      </c>
      <c r="O261" s="6">
        <v>7</v>
      </c>
      <c r="P261" s="6">
        <v>7</v>
      </c>
      <c r="Q261" s="8" t="str">
        <f t="shared" si="12"/>
        <v>Morning</v>
      </c>
      <c r="R261" s="8" t="str">
        <f t="shared" si="13"/>
        <v>Normal</v>
      </c>
      <c r="S261" s="33" t="str">
        <f t="shared" si="14"/>
        <v>Low</v>
      </c>
      <c r="T261" t="s">
        <v>14</v>
      </c>
    </row>
    <row r="262" spans="1:20" ht="17.25" thickBot="1">
      <c r="A262" s="6">
        <v>880</v>
      </c>
      <c r="B262" s="7">
        <v>40583</v>
      </c>
      <c r="C262" s="6">
        <v>1</v>
      </c>
      <c r="D262" s="6">
        <v>0</v>
      </c>
      <c r="E262" s="6">
        <v>2</v>
      </c>
      <c r="F262" s="6">
        <v>2</v>
      </c>
      <c r="G262" s="9" t="b">
        <v>0</v>
      </c>
      <c r="H262" s="6">
        <v>3</v>
      </c>
      <c r="I262" s="6">
        <v>1</v>
      </c>
      <c r="J262" s="6">
        <v>0.08</v>
      </c>
      <c r="K262" s="6">
        <v>7.5800000000000006E-2</v>
      </c>
      <c r="L262" s="6">
        <v>0.38</v>
      </c>
      <c r="M262" s="6">
        <v>0.28360000000000002</v>
      </c>
      <c r="N262" s="6">
        <v>1</v>
      </c>
      <c r="O262" s="6">
        <v>2</v>
      </c>
      <c r="P262" s="6">
        <v>3</v>
      </c>
      <c r="Q262" s="8" t="str">
        <f t="shared" si="12"/>
        <v>Night</v>
      </c>
      <c r="R262" s="8" t="str">
        <f t="shared" si="13"/>
        <v>Normal</v>
      </c>
      <c r="S262" s="33" t="str">
        <f t="shared" si="14"/>
        <v>Low</v>
      </c>
      <c r="T262" t="s">
        <v>14</v>
      </c>
    </row>
    <row r="263" spans="1:20" ht="17.25" thickBot="1">
      <c r="A263" s="6">
        <v>881</v>
      </c>
      <c r="B263" s="7">
        <v>40583</v>
      </c>
      <c r="C263" s="6">
        <v>1</v>
      </c>
      <c r="D263" s="6">
        <v>0</v>
      </c>
      <c r="E263" s="6">
        <v>2</v>
      </c>
      <c r="F263" s="6">
        <v>3</v>
      </c>
      <c r="G263" s="9" t="b">
        <v>0</v>
      </c>
      <c r="H263" s="6">
        <v>3</v>
      </c>
      <c r="I263" s="6">
        <v>1</v>
      </c>
      <c r="J263" s="6">
        <v>0.06</v>
      </c>
      <c r="K263" s="6">
        <v>7.5800000000000006E-2</v>
      </c>
      <c r="L263" s="6">
        <v>0.45</v>
      </c>
      <c r="M263" s="6">
        <v>0.1343</v>
      </c>
      <c r="N263" s="6">
        <v>0</v>
      </c>
      <c r="O263" s="6">
        <v>2</v>
      </c>
      <c r="P263" s="6">
        <v>2</v>
      </c>
      <c r="Q263" s="8" t="str">
        <f t="shared" si="12"/>
        <v>Night</v>
      </c>
      <c r="R263" s="8" t="str">
        <f t="shared" si="13"/>
        <v>Normal</v>
      </c>
      <c r="S263" s="33" t="str">
        <f t="shared" si="14"/>
        <v>Low</v>
      </c>
      <c r="T263" t="s">
        <v>14</v>
      </c>
    </row>
    <row r="264" spans="1:20" ht="17.25" thickBot="1">
      <c r="A264" s="6">
        <v>882</v>
      </c>
      <c r="B264" s="7">
        <v>40583</v>
      </c>
      <c r="C264" s="6">
        <v>1</v>
      </c>
      <c r="D264" s="6">
        <v>0</v>
      </c>
      <c r="E264" s="6">
        <v>2</v>
      </c>
      <c r="F264" s="6">
        <v>5</v>
      </c>
      <c r="G264" s="9" t="b">
        <v>0</v>
      </c>
      <c r="H264" s="6">
        <v>3</v>
      </c>
      <c r="I264" s="6">
        <v>1</v>
      </c>
      <c r="J264" s="6">
        <v>0.06</v>
      </c>
      <c r="K264" s="6">
        <v>0.1061</v>
      </c>
      <c r="L264" s="6">
        <v>0.45</v>
      </c>
      <c r="M264" s="6">
        <v>0.1045</v>
      </c>
      <c r="N264" s="6">
        <v>0</v>
      </c>
      <c r="O264" s="6">
        <v>7</v>
      </c>
      <c r="P264" s="6">
        <v>7</v>
      </c>
      <c r="Q264" s="8" t="str">
        <f t="shared" si="12"/>
        <v>Morning</v>
      </c>
      <c r="R264" s="8" t="str">
        <f t="shared" si="13"/>
        <v>Normal</v>
      </c>
      <c r="S264" s="33" t="str">
        <f t="shared" si="14"/>
        <v>Low</v>
      </c>
      <c r="T264" t="s">
        <v>14</v>
      </c>
    </row>
    <row r="265" spans="1:20" ht="17.25" thickBot="1">
      <c r="A265" s="6">
        <v>883</v>
      </c>
      <c r="B265" s="7">
        <v>40583</v>
      </c>
      <c r="C265" s="6">
        <v>1</v>
      </c>
      <c r="D265" s="6">
        <v>0</v>
      </c>
      <c r="E265" s="6">
        <v>2</v>
      </c>
      <c r="F265" s="6">
        <v>6</v>
      </c>
      <c r="G265" s="9" t="b">
        <v>0</v>
      </c>
      <c r="H265" s="6">
        <v>3</v>
      </c>
      <c r="I265" s="6">
        <v>1</v>
      </c>
      <c r="J265" s="6">
        <v>0.06</v>
      </c>
      <c r="K265" s="6">
        <v>0.1515</v>
      </c>
      <c r="L265" s="6">
        <v>0.45</v>
      </c>
      <c r="M265" s="6">
        <v>0</v>
      </c>
      <c r="N265" s="6">
        <v>0</v>
      </c>
      <c r="O265" s="6">
        <v>43</v>
      </c>
      <c r="P265" s="6">
        <v>43</v>
      </c>
      <c r="Q265" s="8" t="str">
        <f t="shared" si="12"/>
        <v>Evening</v>
      </c>
      <c r="R265" s="8" t="str">
        <f t="shared" si="13"/>
        <v>Normal</v>
      </c>
      <c r="S265" s="33" t="str">
        <f t="shared" si="14"/>
        <v>Low</v>
      </c>
      <c r="T265" t="s">
        <v>14</v>
      </c>
    </row>
    <row r="266" spans="1:20" ht="17.25" thickBot="1">
      <c r="A266" s="6">
        <v>884</v>
      </c>
      <c r="B266" s="7">
        <v>40583</v>
      </c>
      <c r="C266" s="6">
        <v>1</v>
      </c>
      <c r="D266" s="6">
        <v>0</v>
      </c>
      <c r="E266" s="6">
        <v>2</v>
      </c>
      <c r="F266" s="6">
        <v>7</v>
      </c>
      <c r="G266" s="9" t="b">
        <v>0</v>
      </c>
      <c r="H266" s="6">
        <v>3</v>
      </c>
      <c r="I266" s="6">
        <v>1</v>
      </c>
      <c r="J266" s="6">
        <v>0.06</v>
      </c>
      <c r="K266" s="6">
        <v>0.1061</v>
      </c>
      <c r="L266" s="6">
        <v>0.49</v>
      </c>
      <c r="M266" s="6">
        <v>0.1045</v>
      </c>
      <c r="N266" s="6">
        <v>4</v>
      </c>
      <c r="O266" s="6">
        <v>95</v>
      </c>
      <c r="P266" s="6">
        <v>99</v>
      </c>
      <c r="Q266" s="8" t="str">
        <f t="shared" si="12"/>
        <v>Evening</v>
      </c>
      <c r="R266" s="8" t="str">
        <f t="shared" si="13"/>
        <v>Rush Hour</v>
      </c>
      <c r="S266" s="33" t="str">
        <f t="shared" si="14"/>
        <v>Medium</v>
      </c>
      <c r="T266" t="s">
        <v>14</v>
      </c>
    </row>
    <row r="267" spans="1:20" ht="17.25" thickBot="1">
      <c r="A267" s="6">
        <v>885</v>
      </c>
      <c r="B267" s="7">
        <v>40583</v>
      </c>
      <c r="C267" s="6">
        <v>1</v>
      </c>
      <c r="D267" s="6">
        <v>0</v>
      </c>
      <c r="E267" s="6">
        <v>2</v>
      </c>
      <c r="F267" s="6">
        <v>8</v>
      </c>
      <c r="G267" s="9" t="b">
        <v>0</v>
      </c>
      <c r="H267" s="6">
        <v>3</v>
      </c>
      <c r="I267" s="6">
        <v>1</v>
      </c>
      <c r="J267" s="6">
        <v>0.1</v>
      </c>
      <c r="K267" s="6">
        <v>0.13639999999999999</v>
      </c>
      <c r="L267" s="6">
        <v>0.42</v>
      </c>
      <c r="M267" s="6">
        <v>0</v>
      </c>
      <c r="N267" s="6">
        <v>1</v>
      </c>
      <c r="O267" s="6">
        <v>198</v>
      </c>
      <c r="P267" s="6">
        <v>199</v>
      </c>
      <c r="Q267" s="8" t="str">
        <f t="shared" si="12"/>
        <v>Evening</v>
      </c>
      <c r="R267" s="8" t="str">
        <f t="shared" si="13"/>
        <v>Rush Hour</v>
      </c>
      <c r="S267" s="33" t="str">
        <f t="shared" si="14"/>
        <v>High</v>
      </c>
      <c r="T267" t="s">
        <v>14</v>
      </c>
    </row>
    <row r="268" spans="1:20" ht="17.25" thickBot="1">
      <c r="A268" s="6">
        <v>886</v>
      </c>
      <c r="B268" s="7">
        <v>40583</v>
      </c>
      <c r="C268" s="6">
        <v>1</v>
      </c>
      <c r="D268" s="6">
        <v>0</v>
      </c>
      <c r="E268" s="6">
        <v>2</v>
      </c>
      <c r="F268" s="6">
        <v>9</v>
      </c>
      <c r="G268" s="9" t="b">
        <v>0</v>
      </c>
      <c r="H268" s="6">
        <v>3</v>
      </c>
      <c r="I268" s="6">
        <v>1</v>
      </c>
      <c r="J268" s="6">
        <v>0.12</v>
      </c>
      <c r="K268" s="6">
        <v>0.13639999999999999</v>
      </c>
      <c r="L268" s="6">
        <v>0.39</v>
      </c>
      <c r="M268" s="6">
        <v>0.16420000000000001</v>
      </c>
      <c r="N268" s="6">
        <v>4</v>
      </c>
      <c r="O268" s="6">
        <v>119</v>
      </c>
      <c r="P268" s="6">
        <v>123</v>
      </c>
      <c r="Q268" s="8" t="str">
        <f t="shared" si="12"/>
        <v>Evening</v>
      </c>
      <c r="R268" s="8" t="str">
        <f t="shared" si="13"/>
        <v>Rush Hour</v>
      </c>
      <c r="S268" s="33" t="str">
        <f t="shared" si="14"/>
        <v>Medium</v>
      </c>
      <c r="T268" t="s">
        <v>14</v>
      </c>
    </row>
    <row r="269" spans="1:20" ht="17.25" thickBot="1">
      <c r="A269" s="6">
        <v>887</v>
      </c>
      <c r="B269" s="7">
        <v>40583</v>
      </c>
      <c r="C269" s="6">
        <v>1</v>
      </c>
      <c r="D269" s="6">
        <v>0</v>
      </c>
      <c r="E269" s="6">
        <v>2</v>
      </c>
      <c r="F269" s="6">
        <v>10</v>
      </c>
      <c r="G269" s="9" t="b">
        <v>0</v>
      </c>
      <c r="H269" s="6">
        <v>3</v>
      </c>
      <c r="I269" s="6">
        <v>1</v>
      </c>
      <c r="J269" s="6">
        <v>0.14000000000000001</v>
      </c>
      <c r="K269" s="6">
        <v>0.18179999999999999</v>
      </c>
      <c r="L269" s="6">
        <v>0.36</v>
      </c>
      <c r="M269" s="6">
        <v>0</v>
      </c>
      <c r="N269" s="6">
        <v>8</v>
      </c>
      <c r="O269" s="6">
        <v>51</v>
      </c>
      <c r="P269" s="6">
        <v>59</v>
      </c>
      <c r="Q269" s="8" t="str">
        <f t="shared" si="12"/>
        <v>Evening</v>
      </c>
      <c r="R269" s="8" t="str">
        <f t="shared" si="13"/>
        <v>Normal</v>
      </c>
      <c r="S269" s="33" t="str">
        <f t="shared" si="14"/>
        <v>Medium</v>
      </c>
      <c r="T269" t="s">
        <v>14</v>
      </c>
    </row>
    <row r="270" spans="1:20" ht="17.25" thickBot="1">
      <c r="A270" s="6">
        <v>888</v>
      </c>
      <c r="B270" s="7">
        <v>40583</v>
      </c>
      <c r="C270" s="6">
        <v>1</v>
      </c>
      <c r="D270" s="6">
        <v>0</v>
      </c>
      <c r="E270" s="6">
        <v>2</v>
      </c>
      <c r="F270" s="6">
        <v>11</v>
      </c>
      <c r="G270" s="9" t="b">
        <v>0</v>
      </c>
      <c r="H270" s="6">
        <v>3</v>
      </c>
      <c r="I270" s="6">
        <v>2</v>
      </c>
      <c r="J270" s="6">
        <v>0.14000000000000001</v>
      </c>
      <c r="K270" s="6">
        <v>0.1515</v>
      </c>
      <c r="L270" s="6">
        <v>0.43</v>
      </c>
      <c r="M270" s="6">
        <v>0.16420000000000001</v>
      </c>
      <c r="N270" s="6">
        <v>1</v>
      </c>
      <c r="O270" s="6">
        <v>40</v>
      </c>
      <c r="P270" s="6">
        <v>41</v>
      </c>
      <c r="Q270" s="8" t="str">
        <f t="shared" si="12"/>
        <v>Evening</v>
      </c>
      <c r="R270" s="8" t="str">
        <f t="shared" si="13"/>
        <v>Normal</v>
      </c>
      <c r="S270" s="33" t="str">
        <f t="shared" si="14"/>
        <v>Low</v>
      </c>
      <c r="T270" t="s">
        <v>21</v>
      </c>
    </row>
    <row r="271" spans="1:20" ht="17.25" thickBot="1">
      <c r="A271" s="6">
        <v>889</v>
      </c>
      <c r="B271" s="7">
        <v>40583</v>
      </c>
      <c r="C271" s="6">
        <v>1</v>
      </c>
      <c r="D271" s="6">
        <v>0</v>
      </c>
      <c r="E271" s="6">
        <v>2</v>
      </c>
      <c r="F271" s="6">
        <v>12</v>
      </c>
      <c r="G271" s="9" t="b">
        <v>0</v>
      </c>
      <c r="H271" s="6">
        <v>3</v>
      </c>
      <c r="I271" s="6">
        <v>2</v>
      </c>
      <c r="J271" s="6">
        <v>0.18</v>
      </c>
      <c r="K271" s="6">
        <v>0.18179999999999999</v>
      </c>
      <c r="L271" s="6">
        <v>0.4</v>
      </c>
      <c r="M271" s="6">
        <v>0.22389999999999999</v>
      </c>
      <c r="N271" s="6">
        <v>4</v>
      </c>
      <c r="O271" s="6">
        <v>57</v>
      </c>
      <c r="P271" s="6">
        <v>61</v>
      </c>
      <c r="Q271" s="8" t="str">
        <f t="shared" si="12"/>
        <v>Evening</v>
      </c>
      <c r="R271" s="8" t="str">
        <f t="shared" si="13"/>
        <v>Normal</v>
      </c>
      <c r="S271" s="33" t="str">
        <f t="shared" si="14"/>
        <v>Medium</v>
      </c>
      <c r="T271" t="s">
        <v>21</v>
      </c>
    </row>
    <row r="272" spans="1:20" ht="17.25" thickBot="1">
      <c r="A272" s="6">
        <v>890</v>
      </c>
      <c r="B272" s="7">
        <v>40583</v>
      </c>
      <c r="C272" s="6">
        <v>1</v>
      </c>
      <c r="D272" s="6">
        <v>0</v>
      </c>
      <c r="E272" s="6">
        <v>2</v>
      </c>
      <c r="F272" s="6">
        <v>13</v>
      </c>
      <c r="G272" s="9" t="b">
        <v>0</v>
      </c>
      <c r="H272" s="6">
        <v>3</v>
      </c>
      <c r="I272" s="6">
        <v>1</v>
      </c>
      <c r="J272" s="6">
        <v>0.18</v>
      </c>
      <c r="K272" s="6">
        <v>0.16669999999999999</v>
      </c>
      <c r="L272" s="6">
        <v>0.4</v>
      </c>
      <c r="M272" s="6">
        <v>0.25369999999999998</v>
      </c>
      <c r="N272" s="6">
        <v>2</v>
      </c>
      <c r="O272" s="6">
        <v>67</v>
      </c>
      <c r="P272" s="6">
        <v>69</v>
      </c>
      <c r="Q272" s="8" t="str">
        <f t="shared" si="12"/>
        <v>Evening</v>
      </c>
      <c r="R272" s="8" t="str">
        <f t="shared" si="13"/>
        <v>Normal</v>
      </c>
      <c r="S272" s="33" t="str">
        <f t="shared" si="14"/>
        <v>Medium</v>
      </c>
      <c r="T272" t="s">
        <v>14</v>
      </c>
    </row>
    <row r="273" spans="1:20" ht="17.25" thickBot="1">
      <c r="A273" s="6">
        <v>891</v>
      </c>
      <c r="B273" s="7">
        <v>40583</v>
      </c>
      <c r="C273" s="6">
        <v>1</v>
      </c>
      <c r="D273" s="6">
        <v>0</v>
      </c>
      <c r="E273" s="6">
        <v>2</v>
      </c>
      <c r="F273" s="6">
        <v>14</v>
      </c>
      <c r="G273" s="9" t="b">
        <v>0</v>
      </c>
      <c r="H273" s="6">
        <v>3</v>
      </c>
      <c r="I273" s="6">
        <v>1</v>
      </c>
      <c r="J273" s="6">
        <v>0.2</v>
      </c>
      <c r="K273" s="6">
        <v>0.18179999999999999</v>
      </c>
      <c r="L273" s="6">
        <v>0.34</v>
      </c>
      <c r="M273" s="6">
        <v>0.29849999999999999</v>
      </c>
      <c r="N273" s="6">
        <v>2</v>
      </c>
      <c r="O273" s="6">
        <v>56</v>
      </c>
      <c r="P273" s="6">
        <v>58</v>
      </c>
      <c r="Q273" s="8" t="str">
        <f t="shared" si="12"/>
        <v>Evening</v>
      </c>
      <c r="R273" s="8" t="str">
        <f t="shared" si="13"/>
        <v>Normal</v>
      </c>
      <c r="S273" s="33" t="str">
        <f t="shared" si="14"/>
        <v>Medium</v>
      </c>
      <c r="T273" t="s">
        <v>14</v>
      </c>
    </row>
    <row r="274" spans="1:20" ht="17.25" thickBot="1">
      <c r="A274" s="6">
        <v>892</v>
      </c>
      <c r="B274" s="7">
        <v>40583</v>
      </c>
      <c r="C274" s="6">
        <v>1</v>
      </c>
      <c r="D274" s="6">
        <v>0</v>
      </c>
      <c r="E274" s="6">
        <v>2</v>
      </c>
      <c r="F274" s="6">
        <v>15</v>
      </c>
      <c r="G274" s="9" t="b">
        <v>0</v>
      </c>
      <c r="H274" s="6">
        <v>3</v>
      </c>
      <c r="I274" s="6">
        <v>2</v>
      </c>
      <c r="J274" s="6">
        <v>0.2</v>
      </c>
      <c r="K274" s="6">
        <v>0.18179999999999999</v>
      </c>
      <c r="L274" s="6">
        <v>0.34</v>
      </c>
      <c r="M274" s="6">
        <v>0.28360000000000002</v>
      </c>
      <c r="N274" s="6">
        <v>3</v>
      </c>
      <c r="O274" s="6">
        <v>61</v>
      </c>
      <c r="P274" s="6">
        <v>64</v>
      </c>
      <c r="Q274" s="8" t="str">
        <f t="shared" si="12"/>
        <v>Evening</v>
      </c>
      <c r="R274" s="8" t="str">
        <f t="shared" si="13"/>
        <v>Normal</v>
      </c>
      <c r="S274" s="33" t="str">
        <f t="shared" si="14"/>
        <v>Medium</v>
      </c>
      <c r="T274" t="s">
        <v>21</v>
      </c>
    </row>
    <row r="275" spans="1:20" ht="17.25" thickBot="1">
      <c r="A275" s="6">
        <v>893</v>
      </c>
      <c r="B275" s="7">
        <v>40583</v>
      </c>
      <c r="C275" s="6">
        <v>1</v>
      </c>
      <c r="D275" s="6">
        <v>0</v>
      </c>
      <c r="E275" s="6">
        <v>2</v>
      </c>
      <c r="F275" s="6">
        <v>16</v>
      </c>
      <c r="G275" s="9" t="b">
        <v>0</v>
      </c>
      <c r="H275" s="6">
        <v>3</v>
      </c>
      <c r="I275" s="6">
        <v>2</v>
      </c>
      <c r="J275" s="6">
        <v>0.2</v>
      </c>
      <c r="K275" s="6">
        <v>0.19700000000000001</v>
      </c>
      <c r="L275" s="6">
        <v>0.37</v>
      </c>
      <c r="M275" s="6">
        <v>0.25369999999999998</v>
      </c>
      <c r="N275" s="6">
        <v>7</v>
      </c>
      <c r="O275" s="6">
        <v>72</v>
      </c>
      <c r="P275" s="6">
        <v>79</v>
      </c>
      <c r="Q275" s="8" t="str">
        <f t="shared" si="12"/>
        <v>Evening</v>
      </c>
      <c r="R275" s="8" t="str">
        <f t="shared" si="13"/>
        <v>Normal</v>
      </c>
      <c r="S275" s="33" t="str">
        <f t="shared" si="14"/>
        <v>Medium</v>
      </c>
      <c r="T275" t="s">
        <v>21</v>
      </c>
    </row>
    <row r="276" spans="1:20" ht="17.25" thickBot="1">
      <c r="A276" s="6">
        <v>894</v>
      </c>
      <c r="B276" s="7">
        <v>40583</v>
      </c>
      <c r="C276" s="6">
        <v>1</v>
      </c>
      <c r="D276" s="6">
        <v>0</v>
      </c>
      <c r="E276" s="6">
        <v>2</v>
      </c>
      <c r="F276" s="6">
        <v>17</v>
      </c>
      <c r="G276" s="9" t="b">
        <v>0</v>
      </c>
      <c r="H276" s="6">
        <v>3</v>
      </c>
      <c r="I276" s="6">
        <v>2</v>
      </c>
      <c r="J276" s="6">
        <v>0.2</v>
      </c>
      <c r="K276" s="6">
        <v>0.19700000000000001</v>
      </c>
      <c r="L276" s="6">
        <v>0.34</v>
      </c>
      <c r="M276" s="6">
        <v>0.25369999999999998</v>
      </c>
      <c r="N276" s="6">
        <v>9</v>
      </c>
      <c r="O276" s="6">
        <v>157</v>
      </c>
      <c r="P276" s="6">
        <v>166</v>
      </c>
      <c r="Q276" s="8" t="str">
        <f t="shared" si="12"/>
        <v>Evening</v>
      </c>
      <c r="R276" s="8" t="str">
        <f t="shared" si="13"/>
        <v>Rush Hour</v>
      </c>
      <c r="S276" s="33" t="str">
        <f t="shared" si="14"/>
        <v>High</v>
      </c>
      <c r="T276" t="s">
        <v>21</v>
      </c>
    </row>
    <row r="277" spans="1:20" ht="17.25" thickBot="1">
      <c r="A277" s="6">
        <v>895</v>
      </c>
      <c r="B277" s="7">
        <v>40583</v>
      </c>
      <c r="C277" s="6">
        <v>1</v>
      </c>
      <c r="D277" s="6">
        <v>0</v>
      </c>
      <c r="E277" s="6">
        <v>2</v>
      </c>
      <c r="F277" s="6">
        <v>18</v>
      </c>
      <c r="G277" s="9" t="b">
        <v>0</v>
      </c>
      <c r="H277" s="6">
        <v>3</v>
      </c>
      <c r="I277" s="6">
        <v>2</v>
      </c>
      <c r="J277" s="6">
        <v>0.18</v>
      </c>
      <c r="K277" s="6">
        <v>0.16669999999999999</v>
      </c>
      <c r="L277" s="6">
        <v>0.47</v>
      </c>
      <c r="M277" s="6">
        <v>0.29849999999999999</v>
      </c>
      <c r="N277" s="6">
        <v>2</v>
      </c>
      <c r="O277" s="6">
        <v>168</v>
      </c>
      <c r="P277" s="6">
        <v>170</v>
      </c>
      <c r="Q277" s="8" t="str">
        <f t="shared" si="12"/>
        <v>Evening</v>
      </c>
      <c r="R277" s="8" t="str">
        <f t="shared" si="13"/>
        <v>Rush Hour</v>
      </c>
      <c r="S277" s="33" t="str">
        <f t="shared" si="14"/>
        <v>High</v>
      </c>
      <c r="T277" t="s">
        <v>21</v>
      </c>
    </row>
    <row r="278" spans="1:20" ht="17.25" thickBot="1">
      <c r="A278" s="6">
        <v>896</v>
      </c>
      <c r="B278" s="7">
        <v>40583</v>
      </c>
      <c r="C278" s="6">
        <v>1</v>
      </c>
      <c r="D278" s="6">
        <v>0</v>
      </c>
      <c r="E278" s="6">
        <v>2</v>
      </c>
      <c r="F278" s="6">
        <v>19</v>
      </c>
      <c r="G278" s="9" t="b">
        <v>0</v>
      </c>
      <c r="H278" s="6">
        <v>3</v>
      </c>
      <c r="I278" s="6">
        <v>3</v>
      </c>
      <c r="J278" s="6">
        <v>0.14000000000000001</v>
      </c>
      <c r="K278" s="6">
        <v>0.1212</v>
      </c>
      <c r="L278" s="6">
        <v>0.86</v>
      </c>
      <c r="M278" s="6">
        <v>0.25369999999999998</v>
      </c>
      <c r="N278" s="6">
        <v>1</v>
      </c>
      <c r="O278" s="6">
        <v>87</v>
      </c>
      <c r="P278" s="6">
        <v>88</v>
      </c>
      <c r="Q278" s="8" t="str">
        <f t="shared" si="12"/>
        <v>Evening</v>
      </c>
      <c r="R278" s="8" t="str">
        <f t="shared" si="13"/>
        <v>Rush Hour</v>
      </c>
      <c r="S278" s="33" t="str">
        <f t="shared" si="14"/>
        <v>Medium</v>
      </c>
      <c r="T278" t="s">
        <v>24</v>
      </c>
    </row>
    <row r="279" spans="1:20" ht="17.25" thickBot="1">
      <c r="A279" s="6">
        <v>897</v>
      </c>
      <c r="B279" s="7">
        <v>40583</v>
      </c>
      <c r="C279" s="6">
        <v>1</v>
      </c>
      <c r="D279" s="6">
        <v>0</v>
      </c>
      <c r="E279" s="6">
        <v>2</v>
      </c>
      <c r="F279" s="6">
        <v>20</v>
      </c>
      <c r="G279" s="9" t="b">
        <v>0</v>
      </c>
      <c r="H279" s="6">
        <v>3</v>
      </c>
      <c r="I279" s="6">
        <v>3</v>
      </c>
      <c r="J279" s="6">
        <v>0.14000000000000001</v>
      </c>
      <c r="K279" s="6">
        <v>0.1515</v>
      </c>
      <c r="L279" s="6">
        <v>0.86</v>
      </c>
      <c r="M279" s="6">
        <v>0.16420000000000001</v>
      </c>
      <c r="N279" s="6">
        <v>0</v>
      </c>
      <c r="O279" s="6">
        <v>84</v>
      </c>
      <c r="P279" s="6">
        <v>84</v>
      </c>
      <c r="Q279" s="8" t="str">
        <f t="shared" si="12"/>
        <v>Evening</v>
      </c>
      <c r="R279" s="8" t="str">
        <f t="shared" si="13"/>
        <v>Normal</v>
      </c>
      <c r="S279" s="33" t="str">
        <f t="shared" si="14"/>
        <v>Medium</v>
      </c>
      <c r="T279" t="s">
        <v>24</v>
      </c>
    </row>
    <row r="280" spans="1:20" ht="17.25" thickBot="1">
      <c r="A280" s="6">
        <v>898</v>
      </c>
      <c r="B280" s="7">
        <v>40583</v>
      </c>
      <c r="C280" s="6">
        <v>1</v>
      </c>
      <c r="D280" s="6">
        <v>0</v>
      </c>
      <c r="E280" s="6">
        <v>2</v>
      </c>
      <c r="F280" s="6">
        <v>21</v>
      </c>
      <c r="G280" s="9" t="b">
        <v>0</v>
      </c>
      <c r="H280" s="6">
        <v>3</v>
      </c>
      <c r="I280" s="6">
        <v>2</v>
      </c>
      <c r="J280" s="6">
        <v>0.14000000000000001</v>
      </c>
      <c r="K280" s="6">
        <v>0.1515</v>
      </c>
      <c r="L280" s="6">
        <v>0.86</v>
      </c>
      <c r="M280" s="6">
        <v>0.16420000000000001</v>
      </c>
      <c r="N280" s="6">
        <v>0</v>
      </c>
      <c r="O280" s="6">
        <v>83</v>
      </c>
      <c r="P280" s="6">
        <v>83</v>
      </c>
      <c r="Q280" s="8" t="str">
        <f t="shared" si="12"/>
        <v>Evening</v>
      </c>
      <c r="R280" s="8" t="str">
        <f t="shared" si="13"/>
        <v>Normal</v>
      </c>
      <c r="S280" s="33" t="str">
        <f t="shared" si="14"/>
        <v>Medium</v>
      </c>
      <c r="T280" t="s">
        <v>21</v>
      </c>
    </row>
    <row r="281" spans="1:20" ht="17.25" thickBot="1">
      <c r="A281" s="6">
        <v>899</v>
      </c>
      <c r="B281" s="7">
        <v>40583</v>
      </c>
      <c r="C281" s="6">
        <v>1</v>
      </c>
      <c r="D281" s="6">
        <v>0</v>
      </c>
      <c r="E281" s="6">
        <v>2</v>
      </c>
      <c r="F281" s="6">
        <v>22</v>
      </c>
      <c r="G281" s="9" t="b">
        <v>0</v>
      </c>
      <c r="H281" s="6">
        <v>3</v>
      </c>
      <c r="I281" s="6">
        <v>3</v>
      </c>
      <c r="J281" s="6">
        <v>0.16</v>
      </c>
      <c r="K281" s="6">
        <v>0.16669999999999999</v>
      </c>
      <c r="L281" s="6">
        <v>0.8</v>
      </c>
      <c r="M281" s="6">
        <v>0.16420000000000001</v>
      </c>
      <c r="N281" s="6">
        <v>4</v>
      </c>
      <c r="O281" s="6">
        <v>42</v>
      </c>
      <c r="P281" s="6">
        <v>46</v>
      </c>
      <c r="Q281" s="8" t="str">
        <f t="shared" si="12"/>
        <v>Evening</v>
      </c>
      <c r="R281" s="8" t="str">
        <f t="shared" si="13"/>
        <v>Normal</v>
      </c>
      <c r="S281" s="33" t="str">
        <f t="shared" si="14"/>
        <v>Low</v>
      </c>
      <c r="T281" t="s">
        <v>24</v>
      </c>
    </row>
    <row r="282" spans="1:20" ht="17.25" thickBot="1">
      <c r="A282" s="6">
        <v>900</v>
      </c>
      <c r="B282" s="7">
        <v>40583</v>
      </c>
      <c r="C282" s="6">
        <v>1</v>
      </c>
      <c r="D282" s="6">
        <v>0</v>
      </c>
      <c r="E282" s="6">
        <v>2</v>
      </c>
      <c r="F282" s="6">
        <v>23</v>
      </c>
      <c r="G282" s="9" t="b">
        <v>0</v>
      </c>
      <c r="H282" s="6">
        <v>3</v>
      </c>
      <c r="I282" s="6">
        <v>3</v>
      </c>
      <c r="J282" s="6">
        <v>0.16</v>
      </c>
      <c r="K282" s="6">
        <v>0.1515</v>
      </c>
      <c r="L282" s="6">
        <v>0.8</v>
      </c>
      <c r="M282" s="6">
        <v>0.19400000000000001</v>
      </c>
      <c r="N282" s="6">
        <v>0</v>
      </c>
      <c r="O282" s="6">
        <v>37</v>
      </c>
      <c r="P282" s="6">
        <v>37</v>
      </c>
      <c r="Q282" s="8" t="str">
        <f t="shared" si="12"/>
        <v>Evening</v>
      </c>
      <c r="R282" s="8" t="str">
        <f t="shared" si="13"/>
        <v>Normal</v>
      </c>
      <c r="S282" s="33" t="str">
        <f t="shared" si="14"/>
        <v>Low</v>
      </c>
      <c r="T282" t="s">
        <v>24</v>
      </c>
    </row>
    <row r="283" spans="1:20" ht="17.25" thickBot="1">
      <c r="A283" s="6">
        <v>901</v>
      </c>
      <c r="B283" s="7">
        <v>40584</v>
      </c>
      <c r="C283" s="6">
        <v>1</v>
      </c>
      <c r="D283" s="6">
        <v>0</v>
      </c>
      <c r="E283" s="6">
        <v>2</v>
      </c>
      <c r="F283" s="6">
        <v>0</v>
      </c>
      <c r="G283" s="9" t="b">
        <v>0</v>
      </c>
      <c r="H283" s="6">
        <v>4</v>
      </c>
      <c r="I283" s="6">
        <v>3</v>
      </c>
      <c r="J283" s="6">
        <v>0.14000000000000001</v>
      </c>
      <c r="K283" s="6">
        <v>0.13639999999999999</v>
      </c>
      <c r="L283" s="6">
        <v>0.86</v>
      </c>
      <c r="M283" s="6">
        <v>0.19400000000000001</v>
      </c>
      <c r="N283" s="6">
        <v>0</v>
      </c>
      <c r="O283" s="6">
        <v>16</v>
      </c>
      <c r="P283" s="6">
        <v>16</v>
      </c>
      <c r="Q283" s="8" t="str">
        <f t="shared" si="12"/>
        <v>Afternoon</v>
      </c>
      <c r="R283" s="8" t="str">
        <f t="shared" si="13"/>
        <v>Normal</v>
      </c>
      <c r="S283" s="33" t="str">
        <f t="shared" si="14"/>
        <v>Low</v>
      </c>
      <c r="T283" t="s">
        <v>24</v>
      </c>
    </row>
    <row r="284" spans="1:20" ht="17.25" thickBot="1">
      <c r="A284" s="6">
        <v>902</v>
      </c>
      <c r="B284" s="7">
        <v>40584</v>
      </c>
      <c r="C284" s="6">
        <v>1</v>
      </c>
      <c r="D284" s="6">
        <v>0</v>
      </c>
      <c r="E284" s="6">
        <v>2</v>
      </c>
      <c r="F284" s="6">
        <v>1</v>
      </c>
      <c r="G284" s="9" t="b">
        <v>0</v>
      </c>
      <c r="H284" s="6">
        <v>4</v>
      </c>
      <c r="I284" s="6">
        <v>3</v>
      </c>
      <c r="J284" s="6">
        <v>0.14000000000000001</v>
      </c>
      <c r="K284" s="6">
        <v>0.1515</v>
      </c>
      <c r="L284" s="6">
        <v>0.8</v>
      </c>
      <c r="M284" s="6">
        <v>0.1343</v>
      </c>
      <c r="N284" s="6">
        <v>0</v>
      </c>
      <c r="O284" s="6">
        <v>7</v>
      </c>
      <c r="P284" s="6">
        <v>7</v>
      </c>
      <c r="Q284" s="8" t="str">
        <f t="shared" si="12"/>
        <v>Morning</v>
      </c>
      <c r="R284" s="8" t="str">
        <f t="shared" si="13"/>
        <v>Normal</v>
      </c>
      <c r="S284" s="33" t="str">
        <f t="shared" si="14"/>
        <v>Low</v>
      </c>
      <c r="T284" t="s">
        <v>24</v>
      </c>
    </row>
    <row r="285" spans="1:20" ht="17.25" thickBot="1">
      <c r="A285" s="6">
        <v>903</v>
      </c>
      <c r="B285" s="7">
        <v>40584</v>
      </c>
      <c r="C285" s="6">
        <v>1</v>
      </c>
      <c r="D285" s="6">
        <v>0</v>
      </c>
      <c r="E285" s="6">
        <v>2</v>
      </c>
      <c r="F285" s="6">
        <v>2</v>
      </c>
      <c r="G285" s="9" t="b">
        <v>0</v>
      </c>
      <c r="H285" s="6">
        <v>4</v>
      </c>
      <c r="I285" s="6">
        <v>3</v>
      </c>
      <c r="J285" s="6">
        <v>0.14000000000000001</v>
      </c>
      <c r="K285" s="6">
        <v>0.1515</v>
      </c>
      <c r="L285" s="6">
        <v>0.8</v>
      </c>
      <c r="M285" s="6">
        <v>0.1343</v>
      </c>
      <c r="N285" s="6">
        <v>0</v>
      </c>
      <c r="O285" s="6">
        <v>3</v>
      </c>
      <c r="P285" s="6">
        <v>3</v>
      </c>
      <c r="Q285" s="8" t="str">
        <f t="shared" si="12"/>
        <v>Night</v>
      </c>
      <c r="R285" s="8" t="str">
        <f t="shared" si="13"/>
        <v>Normal</v>
      </c>
      <c r="S285" s="33" t="str">
        <f t="shared" si="14"/>
        <v>Low</v>
      </c>
      <c r="T285" t="s">
        <v>24</v>
      </c>
    </row>
    <row r="286" spans="1:20" ht="17.25" thickBot="1">
      <c r="A286" s="6">
        <v>904</v>
      </c>
      <c r="B286" s="7">
        <v>40584</v>
      </c>
      <c r="C286" s="6">
        <v>1</v>
      </c>
      <c r="D286" s="6">
        <v>0</v>
      </c>
      <c r="E286" s="6">
        <v>2</v>
      </c>
      <c r="F286" s="6">
        <v>4</v>
      </c>
      <c r="G286" s="9" t="b">
        <v>0</v>
      </c>
      <c r="H286" s="6">
        <v>4</v>
      </c>
      <c r="I286" s="6">
        <v>2</v>
      </c>
      <c r="J286" s="6">
        <v>0.14000000000000001</v>
      </c>
      <c r="K286" s="6">
        <v>0.13639999999999999</v>
      </c>
      <c r="L286" s="6">
        <v>0.59</v>
      </c>
      <c r="M286" s="6">
        <v>0.22389999999999999</v>
      </c>
      <c r="N286" s="6">
        <v>0</v>
      </c>
      <c r="O286" s="6">
        <v>1</v>
      </c>
      <c r="P286" s="6">
        <v>1</v>
      </c>
      <c r="Q286" s="8" t="str">
        <f t="shared" si="12"/>
        <v>Night</v>
      </c>
      <c r="R286" s="8" t="str">
        <f t="shared" si="13"/>
        <v>Normal</v>
      </c>
      <c r="S286" s="33" t="str">
        <f t="shared" si="14"/>
        <v>Low</v>
      </c>
      <c r="T286" t="s">
        <v>21</v>
      </c>
    </row>
    <row r="287" spans="1:20" ht="17.25" thickBot="1">
      <c r="A287" s="6">
        <v>905</v>
      </c>
      <c r="B287" s="7">
        <v>40584</v>
      </c>
      <c r="C287" s="6">
        <v>1</v>
      </c>
      <c r="D287" s="6">
        <v>0</v>
      </c>
      <c r="E287" s="6">
        <v>2</v>
      </c>
      <c r="F287" s="6">
        <v>5</v>
      </c>
      <c r="G287" s="9" t="b">
        <v>0</v>
      </c>
      <c r="H287" s="6">
        <v>4</v>
      </c>
      <c r="I287" s="6">
        <v>2</v>
      </c>
      <c r="J287" s="6">
        <v>0.12</v>
      </c>
      <c r="K287" s="6">
        <v>0.1212</v>
      </c>
      <c r="L287" s="6">
        <v>0.5</v>
      </c>
      <c r="M287" s="6">
        <v>0.22389999999999999</v>
      </c>
      <c r="N287" s="6">
        <v>0</v>
      </c>
      <c r="O287" s="6">
        <v>6</v>
      </c>
      <c r="P287" s="6">
        <v>6</v>
      </c>
      <c r="Q287" s="8" t="str">
        <f t="shared" si="12"/>
        <v>Morning</v>
      </c>
      <c r="R287" s="8" t="str">
        <f t="shared" si="13"/>
        <v>Normal</v>
      </c>
      <c r="S287" s="33" t="str">
        <f t="shared" si="14"/>
        <v>Low</v>
      </c>
      <c r="T287" t="s">
        <v>21</v>
      </c>
    </row>
    <row r="288" spans="1:20" ht="17.25" thickBot="1">
      <c r="A288" s="6">
        <v>906</v>
      </c>
      <c r="B288" s="7">
        <v>40584</v>
      </c>
      <c r="C288" s="6">
        <v>1</v>
      </c>
      <c r="D288" s="6">
        <v>0</v>
      </c>
      <c r="E288" s="6">
        <v>2</v>
      </c>
      <c r="F288" s="6">
        <v>6</v>
      </c>
      <c r="G288" s="9" t="b">
        <v>0</v>
      </c>
      <c r="H288" s="6">
        <v>4</v>
      </c>
      <c r="I288" s="6">
        <v>2</v>
      </c>
      <c r="J288" s="6">
        <v>0.12</v>
      </c>
      <c r="K288" s="6">
        <v>0.1212</v>
      </c>
      <c r="L288" s="6">
        <v>0.54</v>
      </c>
      <c r="M288" s="6">
        <v>0.28360000000000002</v>
      </c>
      <c r="N288" s="6">
        <v>0</v>
      </c>
      <c r="O288" s="6">
        <v>26</v>
      </c>
      <c r="P288" s="6">
        <v>26</v>
      </c>
      <c r="Q288" s="8" t="str">
        <f t="shared" si="12"/>
        <v>Evening</v>
      </c>
      <c r="R288" s="8" t="str">
        <f t="shared" si="13"/>
        <v>Normal</v>
      </c>
      <c r="S288" s="33" t="str">
        <f t="shared" si="14"/>
        <v>Low</v>
      </c>
      <c r="T288" t="s">
        <v>21</v>
      </c>
    </row>
    <row r="289" spans="1:20" ht="17.25" thickBot="1">
      <c r="A289" s="6">
        <v>907</v>
      </c>
      <c r="B289" s="7">
        <v>40584</v>
      </c>
      <c r="C289" s="6">
        <v>1</v>
      </c>
      <c r="D289" s="6">
        <v>0</v>
      </c>
      <c r="E289" s="6">
        <v>2</v>
      </c>
      <c r="F289" s="6">
        <v>7</v>
      </c>
      <c r="G289" s="9" t="b">
        <v>0</v>
      </c>
      <c r="H289" s="6">
        <v>4</v>
      </c>
      <c r="I289" s="6">
        <v>1</v>
      </c>
      <c r="J289" s="6">
        <v>0.1</v>
      </c>
      <c r="K289" s="6">
        <v>7.5800000000000006E-2</v>
      </c>
      <c r="L289" s="6">
        <v>0.5</v>
      </c>
      <c r="M289" s="6">
        <v>0.41789999999999999</v>
      </c>
      <c r="N289" s="6">
        <v>0</v>
      </c>
      <c r="O289" s="6">
        <v>99</v>
      </c>
      <c r="P289" s="6">
        <v>99</v>
      </c>
      <c r="Q289" s="8" t="str">
        <f t="shared" si="12"/>
        <v>Evening</v>
      </c>
      <c r="R289" s="8" t="str">
        <f t="shared" si="13"/>
        <v>Rush Hour</v>
      </c>
      <c r="S289" s="33" t="str">
        <f t="shared" si="14"/>
        <v>Medium</v>
      </c>
      <c r="T289" t="s">
        <v>14</v>
      </c>
    </row>
    <row r="290" spans="1:20" ht="17.25" thickBot="1">
      <c r="A290" s="6">
        <v>908</v>
      </c>
      <c r="B290" s="7">
        <v>40584</v>
      </c>
      <c r="C290" s="6">
        <v>1</v>
      </c>
      <c r="D290" s="6">
        <v>0</v>
      </c>
      <c r="E290" s="6">
        <v>2</v>
      </c>
      <c r="F290" s="6">
        <v>8</v>
      </c>
      <c r="G290" s="9" t="b">
        <v>0</v>
      </c>
      <c r="H290" s="6">
        <v>4</v>
      </c>
      <c r="I290" s="6">
        <v>1</v>
      </c>
      <c r="J290" s="6">
        <v>0.1</v>
      </c>
      <c r="K290" s="6">
        <v>7.5800000000000006E-2</v>
      </c>
      <c r="L290" s="6">
        <v>0.49</v>
      </c>
      <c r="M290" s="6">
        <v>0.32840000000000003</v>
      </c>
      <c r="N290" s="6">
        <v>5</v>
      </c>
      <c r="O290" s="6">
        <v>173</v>
      </c>
      <c r="P290" s="6">
        <v>178</v>
      </c>
      <c r="Q290" s="8" t="str">
        <f t="shared" si="12"/>
        <v>Evening</v>
      </c>
      <c r="R290" s="8" t="str">
        <f t="shared" si="13"/>
        <v>Rush Hour</v>
      </c>
      <c r="S290" s="33" t="str">
        <f t="shared" si="14"/>
        <v>High</v>
      </c>
      <c r="T290" t="s">
        <v>14</v>
      </c>
    </row>
    <row r="291" spans="1:20" ht="17.25" thickBot="1">
      <c r="A291" s="6">
        <v>909</v>
      </c>
      <c r="B291" s="7">
        <v>40584</v>
      </c>
      <c r="C291" s="6">
        <v>1</v>
      </c>
      <c r="D291" s="6">
        <v>0</v>
      </c>
      <c r="E291" s="6">
        <v>2</v>
      </c>
      <c r="F291" s="6">
        <v>9</v>
      </c>
      <c r="G291" s="9" t="b">
        <v>0</v>
      </c>
      <c r="H291" s="6">
        <v>4</v>
      </c>
      <c r="I291" s="6">
        <v>1</v>
      </c>
      <c r="J291" s="6">
        <v>0.12</v>
      </c>
      <c r="K291" s="6">
        <v>0.1061</v>
      </c>
      <c r="L291" s="6">
        <v>0.42</v>
      </c>
      <c r="M291" s="6">
        <v>0.35820000000000002</v>
      </c>
      <c r="N291" s="6">
        <v>1</v>
      </c>
      <c r="O291" s="6">
        <v>121</v>
      </c>
      <c r="P291" s="6">
        <v>122</v>
      </c>
      <c r="Q291" s="8" t="str">
        <f t="shared" si="12"/>
        <v>Evening</v>
      </c>
      <c r="R291" s="8" t="str">
        <f t="shared" si="13"/>
        <v>Rush Hour</v>
      </c>
      <c r="S291" s="33" t="str">
        <f t="shared" si="14"/>
        <v>Medium</v>
      </c>
      <c r="T291" t="s">
        <v>14</v>
      </c>
    </row>
    <row r="292" spans="1:20" ht="17.25" thickBot="1">
      <c r="A292" s="6">
        <v>910</v>
      </c>
      <c r="B292" s="7">
        <v>40584</v>
      </c>
      <c r="C292" s="6">
        <v>1</v>
      </c>
      <c r="D292" s="6">
        <v>0</v>
      </c>
      <c r="E292" s="6">
        <v>2</v>
      </c>
      <c r="F292" s="6">
        <v>10</v>
      </c>
      <c r="G292" s="9" t="b">
        <v>0</v>
      </c>
      <c r="H292" s="6">
        <v>4</v>
      </c>
      <c r="I292" s="6">
        <v>1</v>
      </c>
      <c r="J292" s="6">
        <v>0.12</v>
      </c>
      <c r="K292" s="6">
        <v>0.1061</v>
      </c>
      <c r="L292" s="6">
        <v>0.42</v>
      </c>
      <c r="M292" s="6">
        <v>0.29849999999999999</v>
      </c>
      <c r="N292" s="6">
        <v>1</v>
      </c>
      <c r="O292" s="6">
        <v>34</v>
      </c>
      <c r="P292" s="6">
        <v>35</v>
      </c>
      <c r="Q292" s="8" t="str">
        <f t="shared" si="12"/>
        <v>Evening</v>
      </c>
      <c r="R292" s="8" t="str">
        <f t="shared" si="13"/>
        <v>Normal</v>
      </c>
      <c r="S292" s="33" t="str">
        <f t="shared" si="14"/>
        <v>Low</v>
      </c>
      <c r="T292" t="s">
        <v>14</v>
      </c>
    </row>
    <row r="293" spans="1:20" ht="17.25" thickBot="1">
      <c r="A293" s="6">
        <v>911</v>
      </c>
      <c r="B293" s="7">
        <v>40584</v>
      </c>
      <c r="C293" s="6">
        <v>1</v>
      </c>
      <c r="D293" s="6">
        <v>0</v>
      </c>
      <c r="E293" s="6">
        <v>2</v>
      </c>
      <c r="F293" s="6">
        <v>11</v>
      </c>
      <c r="G293" s="9" t="b">
        <v>0</v>
      </c>
      <c r="H293" s="6">
        <v>4</v>
      </c>
      <c r="I293" s="6">
        <v>1</v>
      </c>
      <c r="J293" s="6">
        <v>0.14000000000000001</v>
      </c>
      <c r="K293" s="6">
        <v>0.1212</v>
      </c>
      <c r="L293" s="6">
        <v>0.39</v>
      </c>
      <c r="M293" s="6">
        <v>0.35820000000000002</v>
      </c>
      <c r="N293" s="6">
        <v>1</v>
      </c>
      <c r="O293" s="6">
        <v>44</v>
      </c>
      <c r="P293" s="6">
        <v>45</v>
      </c>
      <c r="Q293" s="8" t="str">
        <f t="shared" si="12"/>
        <v>Evening</v>
      </c>
      <c r="R293" s="8" t="str">
        <f t="shared" si="13"/>
        <v>Normal</v>
      </c>
      <c r="S293" s="33" t="str">
        <f t="shared" si="14"/>
        <v>Low</v>
      </c>
      <c r="T293" t="s">
        <v>14</v>
      </c>
    </row>
    <row r="294" spans="1:20" ht="17.25" thickBot="1">
      <c r="A294" s="6">
        <v>912</v>
      </c>
      <c r="B294" s="7">
        <v>40584</v>
      </c>
      <c r="C294" s="6">
        <v>1</v>
      </c>
      <c r="D294" s="6">
        <v>0</v>
      </c>
      <c r="E294" s="6">
        <v>2</v>
      </c>
      <c r="F294" s="6">
        <v>12</v>
      </c>
      <c r="G294" s="9" t="b">
        <v>0</v>
      </c>
      <c r="H294" s="6">
        <v>4</v>
      </c>
      <c r="I294" s="6">
        <v>1</v>
      </c>
      <c r="J294" s="6">
        <v>0.16</v>
      </c>
      <c r="K294" s="6">
        <v>0.13639999999999999</v>
      </c>
      <c r="L294" s="6">
        <v>0.34</v>
      </c>
      <c r="M294" s="6">
        <v>0.3881</v>
      </c>
      <c r="N294" s="6">
        <v>4</v>
      </c>
      <c r="O294" s="6">
        <v>65</v>
      </c>
      <c r="P294" s="6">
        <v>69</v>
      </c>
      <c r="Q294" s="8" t="str">
        <f t="shared" si="12"/>
        <v>Evening</v>
      </c>
      <c r="R294" s="8" t="str">
        <f t="shared" si="13"/>
        <v>Normal</v>
      </c>
      <c r="S294" s="33" t="str">
        <f t="shared" si="14"/>
        <v>Medium</v>
      </c>
      <c r="T294" t="s">
        <v>14</v>
      </c>
    </row>
    <row r="295" spans="1:20" ht="17.25" thickBot="1">
      <c r="A295" s="6">
        <v>913</v>
      </c>
      <c r="B295" s="7">
        <v>40584</v>
      </c>
      <c r="C295" s="6">
        <v>1</v>
      </c>
      <c r="D295" s="6">
        <v>0</v>
      </c>
      <c r="E295" s="6">
        <v>2</v>
      </c>
      <c r="F295" s="6">
        <v>13</v>
      </c>
      <c r="G295" s="9" t="b">
        <v>0</v>
      </c>
      <c r="H295" s="6">
        <v>4</v>
      </c>
      <c r="I295" s="6">
        <v>1</v>
      </c>
      <c r="J295" s="6">
        <v>0.18</v>
      </c>
      <c r="K295" s="6">
        <v>0.16669999999999999</v>
      </c>
      <c r="L295" s="6">
        <v>0.28999999999999998</v>
      </c>
      <c r="M295" s="6">
        <v>0.29849999999999999</v>
      </c>
      <c r="N295" s="6">
        <v>3</v>
      </c>
      <c r="O295" s="6">
        <v>59</v>
      </c>
      <c r="P295" s="6">
        <v>62</v>
      </c>
      <c r="Q295" s="8" t="str">
        <f t="shared" si="12"/>
        <v>Evening</v>
      </c>
      <c r="R295" s="8" t="str">
        <f t="shared" si="13"/>
        <v>Normal</v>
      </c>
      <c r="S295" s="33" t="str">
        <f t="shared" si="14"/>
        <v>Medium</v>
      </c>
      <c r="T295" t="s">
        <v>14</v>
      </c>
    </row>
    <row r="296" spans="1:20" ht="17.25" thickBot="1">
      <c r="A296" s="6">
        <v>914</v>
      </c>
      <c r="B296" s="7">
        <v>40584</v>
      </c>
      <c r="C296" s="6">
        <v>1</v>
      </c>
      <c r="D296" s="6">
        <v>0</v>
      </c>
      <c r="E296" s="6">
        <v>2</v>
      </c>
      <c r="F296" s="6">
        <v>14</v>
      </c>
      <c r="G296" s="9" t="b">
        <v>0</v>
      </c>
      <c r="H296" s="6">
        <v>4</v>
      </c>
      <c r="I296" s="6">
        <v>1</v>
      </c>
      <c r="J296" s="6">
        <v>0.2</v>
      </c>
      <c r="K296" s="6">
        <v>0.18179999999999999</v>
      </c>
      <c r="L296" s="6">
        <v>0.27</v>
      </c>
      <c r="M296" s="6">
        <v>0.28360000000000002</v>
      </c>
      <c r="N296" s="6">
        <v>6</v>
      </c>
      <c r="O296" s="6">
        <v>42</v>
      </c>
      <c r="P296" s="6">
        <v>48</v>
      </c>
      <c r="Q296" s="8" t="str">
        <f t="shared" si="12"/>
        <v>Evening</v>
      </c>
      <c r="R296" s="8" t="str">
        <f t="shared" si="13"/>
        <v>Normal</v>
      </c>
      <c r="S296" s="33" t="str">
        <f t="shared" si="14"/>
        <v>Low</v>
      </c>
      <c r="T296" t="s">
        <v>14</v>
      </c>
    </row>
    <row r="297" spans="1:20" ht="17.25" thickBot="1">
      <c r="A297" s="6">
        <v>915</v>
      </c>
      <c r="B297" s="7">
        <v>40584</v>
      </c>
      <c r="C297" s="6">
        <v>1</v>
      </c>
      <c r="D297" s="6">
        <v>0</v>
      </c>
      <c r="E297" s="6">
        <v>2</v>
      </c>
      <c r="F297" s="6">
        <v>15</v>
      </c>
      <c r="G297" s="9" t="b">
        <v>0</v>
      </c>
      <c r="H297" s="6">
        <v>4</v>
      </c>
      <c r="I297" s="6">
        <v>1</v>
      </c>
      <c r="J297" s="6">
        <v>0.2</v>
      </c>
      <c r="K297" s="6">
        <v>0.19700000000000001</v>
      </c>
      <c r="L297" s="6">
        <v>0.25</v>
      </c>
      <c r="M297" s="6">
        <v>0.25369999999999998</v>
      </c>
      <c r="N297" s="6">
        <v>0</v>
      </c>
      <c r="O297" s="6">
        <v>50</v>
      </c>
      <c r="P297" s="6">
        <v>50</v>
      </c>
      <c r="Q297" s="8" t="str">
        <f t="shared" si="12"/>
        <v>Evening</v>
      </c>
      <c r="R297" s="8" t="str">
        <f t="shared" si="13"/>
        <v>Normal</v>
      </c>
      <c r="S297" s="33" t="str">
        <f t="shared" si="14"/>
        <v>Low</v>
      </c>
      <c r="T297" t="s">
        <v>14</v>
      </c>
    </row>
    <row r="298" spans="1:20" ht="17.25" thickBot="1">
      <c r="A298" s="6">
        <v>916</v>
      </c>
      <c r="B298" s="7">
        <v>40584</v>
      </c>
      <c r="C298" s="6">
        <v>1</v>
      </c>
      <c r="D298" s="6">
        <v>0</v>
      </c>
      <c r="E298" s="6">
        <v>2</v>
      </c>
      <c r="F298" s="6">
        <v>16</v>
      </c>
      <c r="G298" s="9" t="b">
        <v>0</v>
      </c>
      <c r="H298" s="6">
        <v>4</v>
      </c>
      <c r="I298" s="6">
        <v>1</v>
      </c>
      <c r="J298" s="6">
        <v>0.2</v>
      </c>
      <c r="K298" s="6">
        <v>0.18179999999999999</v>
      </c>
      <c r="L298" s="6">
        <v>0.27</v>
      </c>
      <c r="M298" s="6">
        <v>0.29849999999999999</v>
      </c>
      <c r="N298" s="6">
        <v>4</v>
      </c>
      <c r="O298" s="6">
        <v>76</v>
      </c>
      <c r="P298" s="6">
        <v>80</v>
      </c>
      <c r="Q298" s="8" t="str">
        <f t="shared" si="12"/>
        <v>Evening</v>
      </c>
      <c r="R298" s="8" t="str">
        <f t="shared" si="13"/>
        <v>Normal</v>
      </c>
      <c r="S298" s="33" t="str">
        <f t="shared" si="14"/>
        <v>Medium</v>
      </c>
      <c r="T298" t="s">
        <v>14</v>
      </c>
    </row>
    <row r="299" spans="1:20" ht="17.25" thickBot="1">
      <c r="A299" s="6">
        <v>917</v>
      </c>
      <c r="B299" s="7">
        <v>40584</v>
      </c>
      <c r="C299" s="6">
        <v>1</v>
      </c>
      <c r="D299" s="6">
        <v>0</v>
      </c>
      <c r="E299" s="6">
        <v>2</v>
      </c>
      <c r="F299" s="6">
        <v>17</v>
      </c>
      <c r="G299" s="9" t="b">
        <v>0</v>
      </c>
      <c r="H299" s="6">
        <v>4</v>
      </c>
      <c r="I299" s="6">
        <v>1</v>
      </c>
      <c r="J299" s="6">
        <v>0.18</v>
      </c>
      <c r="K299" s="6">
        <v>0.18179999999999999</v>
      </c>
      <c r="L299" s="6">
        <v>0.26</v>
      </c>
      <c r="M299" s="6">
        <v>0.19400000000000001</v>
      </c>
      <c r="N299" s="6">
        <v>6</v>
      </c>
      <c r="O299" s="6">
        <v>159</v>
      </c>
      <c r="P299" s="6">
        <v>165</v>
      </c>
      <c r="Q299" s="8" t="str">
        <f t="shared" si="12"/>
        <v>Evening</v>
      </c>
      <c r="R299" s="8" t="str">
        <f t="shared" si="13"/>
        <v>Rush Hour</v>
      </c>
      <c r="S299" s="33" t="str">
        <f t="shared" si="14"/>
        <v>High</v>
      </c>
      <c r="T299" t="s">
        <v>14</v>
      </c>
    </row>
    <row r="300" spans="1:20" ht="17.25" thickBot="1">
      <c r="A300" s="6">
        <v>918</v>
      </c>
      <c r="B300" s="7">
        <v>40584</v>
      </c>
      <c r="C300" s="6">
        <v>1</v>
      </c>
      <c r="D300" s="6">
        <v>0</v>
      </c>
      <c r="E300" s="6">
        <v>2</v>
      </c>
      <c r="F300" s="6">
        <v>18</v>
      </c>
      <c r="G300" s="9" t="b">
        <v>0</v>
      </c>
      <c r="H300" s="6">
        <v>4</v>
      </c>
      <c r="I300" s="6">
        <v>1</v>
      </c>
      <c r="J300" s="6">
        <v>0.16</v>
      </c>
      <c r="K300" s="6">
        <v>0.18179999999999999</v>
      </c>
      <c r="L300" s="6">
        <v>0.28000000000000003</v>
      </c>
      <c r="M300" s="6">
        <v>0.1343</v>
      </c>
      <c r="N300" s="6">
        <v>3</v>
      </c>
      <c r="O300" s="6">
        <v>157</v>
      </c>
      <c r="P300" s="6">
        <v>160</v>
      </c>
      <c r="Q300" s="8" t="str">
        <f t="shared" si="12"/>
        <v>Evening</v>
      </c>
      <c r="R300" s="8" t="str">
        <f t="shared" si="13"/>
        <v>Rush Hour</v>
      </c>
      <c r="S300" s="33" t="str">
        <f t="shared" si="14"/>
        <v>High</v>
      </c>
      <c r="T300" t="s">
        <v>14</v>
      </c>
    </row>
    <row r="301" spans="1:20" ht="17.25" thickBot="1">
      <c r="A301" s="6">
        <v>919</v>
      </c>
      <c r="B301" s="7">
        <v>40584</v>
      </c>
      <c r="C301" s="6">
        <v>1</v>
      </c>
      <c r="D301" s="6">
        <v>0</v>
      </c>
      <c r="E301" s="6">
        <v>2</v>
      </c>
      <c r="F301" s="6">
        <v>19</v>
      </c>
      <c r="G301" s="9" t="b">
        <v>0</v>
      </c>
      <c r="H301" s="6">
        <v>4</v>
      </c>
      <c r="I301" s="6">
        <v>1</v>
      </c>
      <c r="J301" s="6">
        <v>0.14000000000000001</v>
      </c>
      <c r="K301" s="6">
        <v>0.16669999999999999</v>
      </c>
      <c r="L301" s="6">
        <v>0.28000000000000003</v>
      </c>
      <c r="M301" s="6">
        <v>0.1045</v>
      </c>
      <c r="N301" s="6">
        <v>2</v>
      </c>
      <c r="O301" s="6">
        <v>110</v>
      </c>
      <c r="P301" s="6">
        <v>112</v>
      </c>
      <c r="Q301" s="8" t="str">
        <f t="shared" si="12"/>
        <v>Evening</v>
      </c>
      <c r="R301" s="8" t="str">
        <f t="shared" si="13"/>
        <v>Rush Hour</v>
      </c>
      <c r="S301" s="33" t="str">
        <f t="shared" si="14"/>
        <v>Medium</v>
      </c>
      <c r="T301" t="s">
        <v>14</v>
      </c>
    </row>
    <row r="302" spans="1:20" ht="17.25" thickBot="1">
      <c r="A302" s="6">
        <v>920</v>
      </c>
      <c r="B302" s="7">
        <v>40584</v>
      </c>
      <c r="C302" s="6">
        <v>1</v>
      </c>
      <c r="D302" s="6">
        <v>0</v>
      </c>
      <c r="E302" s="6">
        <v>2</v>
      </c>
      <c r="F302" s="6">
        <v>20</v>
      </c>
      <c r="G302" s="9" t="b">
        <v>0</v>
      </c>
      <c r="H302" s="6">
        <v>4</v>
      </c>
      <c r="I302" s="6">
        <v>1</v>
      </c>
      <c r="J302" s="6">
        <v>0.14000000000000001</v>
      </c>
      <c r="K302" s="6">
        <v>0.18179999999999999</v>
      </c>
      <c r="L302" s="6">
        <v>0.31</v>
      </c>
      <c r="M302" s="6">
        <v>8.9599999999999999E-2</v>
      </c>
      <c r="N302" s="6">
        <v>4</v>
      </c>
      <c r="O302" s="6">
        <v>93</v>
      </c>
      <c r="P302" s="6">
        <v>97</v>
      </c>
      <c r="Q302" s="8" t="str">
        <f t="shared" si="12"/>
        <v>Evening</v>
      </c>
      <c r="R302" s="8" t="str">
        <f t="shared" si="13"/>
        <v>Normal</v>
      </c>
      <c r="S302" s="33" t="str">
        <f t="shared" si="14"/>
        <v>Medium</v>
      </c>
      <c r="T302" t="s">
        <v>14</v>
      </c>
    </row>
    <row r="303" spans="1:20" ht="17.25" thickBot="1">
      <c r="A303" s="6">
        <v>921</v>
      </c>
      <c r="B303" s="7">
        <v>40584</v>
      </c>
      <c r="C303" s="6">
        <v>1</v>
      </c>
      <c r="D303" s="6">
        <v>0</v>
      </c>
      <c r="E303" s="6">
        <v>2</v>
      </c>
      <c r="F303" s="6">
        <v>21</v>
      </c>
      <c r="G303" s="9" t="b">
        <v>0</v>
      </c>
      <c r="H303" s="6">
        <v>4</v>
      </c>
      <c r="I303" s="6">
        <v>1</v>
      </c>
      <c r="J303" s="6">
        <v>0.14000000000000001</v>
      </c>
      <c r="K303" s="6">
        <v>0.21210000000000001</v>
      </c>
      <c r="L303" s="6">
        <v>0.39</v>
      </c>
      <c r="M303" s="6">
        <v>0</v>
      </c>
      <c r="N303" s="6">
        <v>2</v>
      </c>
      <c r="O303" s="6">
        <v>70</v>
      </c>
      <c r="P303" s="6">
        <v>72</v>
      </c>
      <c r="Q303" s="8" t="str">
        <f t="shared" si="12"/>
        <v>Evening</v>
      </c>
      <c r="R303" s="8" t="str">
        <f t="shared" si="13"/>
        <v>Normal</v>
      </c>
      <c r="S303" s="33" t="str">
        <f t="shared" si="14"/>
        <v>Medium</v>
      </c>
      <c r="T303" t="s">
        <v>14</v>
      </c>
    </row>
    <row r="304" spans="1:20" ht="17.25" thickBot="1">
      <c r="A304" s="6">
        <v>922</v>
      </c>
      <c r="B304" s="7">
        <v>40584</v>
      </c>
      <c r="C304" s="6">
        <v>1</v>
      </c>
      <c r="D304" s="6">
        <v>0</v>
      </c>
      <c r="E304" s="6">
        <v>2</v>
      </c>
      <c r="F304" s="6">
        <v>22</v>
      </c>
      <c r="G304" s="9" t="b">
        <v>0</v>
      </c>
      <c r="H304" s="6">
        <v>4</v>
      </c>
      <c r="I304" s="6">
        <v>1</v>
      </c>
      <c r="J304" s="6">
        <v>0.12</v>
      </c>
      <c r="K304" s="6">
        <v>0.19700000000000001</v>
      </c>
      <c r="L304" s="6">
        <v>0.39</v>
      </c>
      <c r="M304" s="6">
        <v>0</v>
      </c>
      <c r="N304" s="6">
        <v>4</v>
      </c>
      <c r="O304" s="6">
        <v>47</v>
      </c>
      <c r="P304" s="6">
        <v>51</v>
      </c>
      <c r="Q304" s="8" t="str">
        <f t="shared" si="12"/>
        <v>Evening</v>
      </c>
      <c r="R304" s="8" t="str">
        <f t="shared" si="13"/>
        <v>Normal</v>
      </c>
      <c r="S304" s="33" t="str">
        <f t="shared" si="14"/>
        <v>Medium</v>
      </c>
      <c r="T304" t="s">
        <v>14</v>
      </c>
    </row>
    <row r="305" spans="1:20" ht="17.25" thickBot="1">
      <c r="A305" s="6">
        <v>923</v>
      </c>
      <c r="B305" s="7">
        <v>40584</v>
      </c>
      <c r="C305" s="6">
        <v>1</v>
      </c>
      <c r="D305" s="6">
        <v>0</v>
      </c>
      <c r="E305" s="6">
        <v>2</v>
      </c>
      <c r="F305" s="6">
        <v>23</v>
      </c>
      <c r="G305" s="9" t="b">
        <v>0</v>
      </c>
      <c r="H305" s="6">
        <v>4</v>
      </c>
      <c r="I305" s="6">
        <v>1</v>
      </c>
      <c r="J305" s="6">
        <v>0.12</v>
      </c>
      <c r="K305" s="6">
        <v>0.1515</v>
      </c>
      <c r="L305" s="6">
        <v>0.42</v>
      </c>
      <c r="M305" s="6">
        <v>0.1045</v>
      </c>
      <c r="N305" s="6">
        <v>1</v>
      </c>
      <c r="O305" s="6">
        <v>33</v>
      </c>
      <c r="P305" s="6">
        <v>34</v>
      </c>
      <c r="Q305" s="8" t="str">
        <f t="shared" si="12"/>
        <v>Evening</v>
      </c>
      <c r="R305" s="8" t="str">
        <f t="shared" si="13"/>
        <v>Normal</v>
      </c>
      <c r="S305" s="33" t="str">
        <f t="shared" si="14"/>
        <v>Low</v>
      </c>
      <c r="T305" t="s">
        <v>14</v>
      </c>
    </row>
    <row r="306" spans="1:20" ht="17.25" thickBot="1">
      <c r="A306" s="6">
        <v>924</v>
      </c>
      <c r="B306" s="7">
        <v>40585</v>
      </c>
      <c r="C306" s="6">
        <v>1</v>
      </c>
      <c r="D306" s="6">
        <v>0</v>
      </c>
      <c r="E306" s="6">
        <v>2</v>
      </c>
      <c r="F306" s="6">
        <v>0</v>
      </c>
      <c r="G306" s="9" t="b">
        <v>0</v>
      </c>
      <c r="H306" s="6">
        <v>5</v>
      </c>
      <c r="I306" s="6">
        <v>1</v>
      </c>
      <c r="J306" s="6">
        <v>0.1</v>
      </c>
      <c r="K306" s="6">
        <v>0.13639999999999999</v>
      </c>
      <c r="L306" s="6">
        <v>0.49</v>
      </c>
      <c r="M306" s="6">
        <v>0.1045</v>
      </c>
      <c r="N306" s="6">
        <v>2</v>
      </c>
      <c r="O306" s="6">
        <v>12</v>
      </c>
      <c r="P306" s="6">
        <v>14</v>
      </c>
      <c r="Q306" s="8" t="str">
        <f t="shared" si="12"/>
        <v>Afternoon</v>
      </c>
      <c r="R306" s="8" t="str">
        <f t="shared" si="13"/>
        <v>Normal</v>
      </c>
      <c r="S306" s="33" t="str">
        <f t="shared" si="14"/>
        <v>Low</v>
      </c>
      <c r="T306" t="s">
        <v>14</v>
      </c>
    </row>
    <row r="307" spans="1:20" ht="17.25" thickBot="1">
      <c r="A307" s="6">
        <v>925</v>
      </c>
      <c r="B307" s="7">
        <v>40585</v>
      </c>
      <c r="C307" s="6">
        <v>1</v>
      </c>
      <c r="D307" s="6">
        <v>0</v>
      </c>
      <c r="E307" s="6">
        <v>2</v>
      </c>
      <c r="F307" s="6">
        <v>1</v>
      </c>
      <c r="G307" s="9" t="b">
        <v>0</v>
      </c>
      <c r="H307" s="6">
        <v>5</v>
      </c>
      <c r="I307" s="6">
        <v>1</v>
      </c>
      <c r="J307" s="6">
        <v>0.1</v>
      </c>
      <c r="K307" s="6">
        <v>0.13639999999999999</v>
      </c>
      <c r="L307" s="6">
        <v>0.54</v>
      </c>
      <c r="M307" s="6">
        <v>8.9599999999999999E-2</v>
      </c>
      <c r="N307" s="6">
        <v>1</v>
      </c>
      <c r="O307" s="6">
        <v>6</v>
      </c>
      <c r="P307" s="6">
        <v>7</v>
      </c>
      <c r="Q307" s="8" t="str">
        <f t="shared" si="12"/>
        <v>Morning</v>
      </c>
      <c r="R307" s="8" t="str">
        <f t="shared" si="13"/>
        <v>Normal</v>
      </c>
      <c r="S307" s="33" t="str">
        <f t="shared" si="14"/>
        <v>Low</v>
      </c>
      <c r="T307" t="s">
        <v>14</v>
      </c>
    </row>
    <row r="308" spans="1:20" ht="17.25" thickBot="1">
      <c r="A308" s="6">
        <v>926</v>
      </c>
      <c r="B308" s="7">
        <v>40585</v>
      </c>
      <c r="C308" s="6">
        <v>1</v>
      </c>
      <c r="D308" s="6">
        <v>0</v>
      </c>
      <c r="E308" s="6">
        <v>2</v>
      </c>
      <c r="F308" s="6">
        <v>2</v>
      </c>
      <c r="G308" s="9" t="b">
        <v>0</v>
      </c>
      <c r="H308" s="6">
        <v>5</v>
      </c>
      <c r="I308" s="6">
        <v>1</v>
      </c>
      <c r="J308" s="6">
        <v>0.1</v>
      </c>
      <c r="K308" s="6">
        <v>0.13639999999999999</v>
      </c>
      <c r="L308" s="6">
        <v>0.54</v>
      </c>
      <c r="M308" s="6">
        <v>8.9599999999999999E-2</v>
      </c>
      <c r="N308" s="6">
        <v>0</v>
      </c>
      <c r="O308" s="6">
        <v>3</v>
      </c>
      <c r="P308" s="6">
        <v>3</v>
      </c>
      <c r="Q308" s="8" t="str">
        <f t="shared" si="12"/>
        <v>Night</v>
      </c>
      <c r="R308" s="8" t="str">
        <f t="shared" si="13"/>
        <v>Normal</v>
      </c>
      <c r="S308" s="33" t="str">
        <f t="shared" si="14"/>
        <v>Low</v>
      </c>
      <c r="T308" t="s">
        <v>14</v>
      </c>
    </row>
    <row r="309" spans="1:20" ht="17.25" thickBot="1">
      <c r="A309" s="6">
        <v>927</v>
      </c>
      <c r="B309" s="7">
        <v>40585</v>
      </c>
      <c r="C309" s="6">
        <v>1</v>
      </c>
      <c r="D309" s="6">
        <v>0</v>
      </c>
      <c r="E309" s="6">
        <v>2</v>
      </c>
      <c r="F309" s="6">
        <v>5</v>
      </c>
      <c r="G309" s="9" t="b">
        <v>0</v>
      </c>
      <c r="H309" s="6">
        <v>5</v>
      </c>
      <c r="I309" s="6">
        <v>1</v>
      </c>
      <c r="J309" s="6">
        <v>0.08</v>
      </c>
      <c r="K309" s="6">
        <v>0.1212</v>
      </c>
      <c r="L309" s="6">
        <v>0.63</v>
      </c>
      <c r="M309" s="6">
        <v>8.9599999999999999E-2</v>
      </c>
      <c r="N309" s="6">
        <v>0</v>
      </c>
      <c r="O309" s="6">
        <v>4</v>
      </c>
      <c r="P309" s="6">
        <v>4</v>
      </c>
      <c r="Q309" s="8" t="str">
        <f t="shared" si="12"/>
        <v>Night</v>
      </c>
      <c r="R309" s="8" t="str">
        <f t="shared" si="13"/>
        <v>Normal</v>
      </c>
      <c r="S309" s="33" t="str">
        <f t="shared" si="14"/>
        <v>Low</v>
      </c>
      <c r="T309" t="s">
        <v>14</v>
      </c>
    </row>
    <row r="310" spans="1:20" ht="17.25" thickBot="1">
      <c r="A310" s="6">
        <v>928</v>
      </c>
      <c r="B310" s="7">
        <v>40585</v>
      </c>
      <c r="C310" s="6">
        <v>1</v>
      </c>
      <c r="D310" s="6">
        <v>0</v>
      </c>
      <c r="E310" s="6">
        <v>2</v>
      </c>
      <c r="F310" s="6">
        <v>6</v>
      </c>
      <c r="G310" s="9" t="b">
        <v>0</v>
      </c>
      <c r="H310" s="6">
        <v>5</v>
      </c>
      <c r="I310" s="6">
        <v>1</v>
      </c>
      <c r="J310" s="6">
        <v>0.1</v>
      </c>
      <c r="K310" s="6">
        <v>0.18179999999999999</v>
      </c>
      <c r="L310" s="6">
        <v>0.68</v>
      </c>
      <c r="M310" s="6">
        <v>0</v>
      </c>
      <c r="N310" s="6">
        <v>1</v>
      </c>
      <c r="O310" s="6">
        <v>23</v>
      </c>
      <c r="P310" s="6">
        <v>24</v>
      </c>
      <c r="Q310" s="8" t="str">
        <f t="shared" si="12"/>
        <v>Evening</v>
      </c>
      <c r="R310" s="8" t="str">
        <f t="shared" si="13"/>
        <v>Normal</v>
      </c>
      <c r="S310" s="33" t="str">
        <f t="shared" si="14"/>
        <v>Low</v>
      </c>
      <c r="T310" t="s">
        <v>14</v>
      </c>
    </row>
    <row r="311" spans="1:20" ht="17.25" thickBot="1">
      <c r="A311" s="6">
        <v>929</v>
      </c>
      <c r="B311" s="7">
        <v>40585</v>
      </c>
      <c r="C311" s="6">
        <v>1</v>
      </c>
      <c r="D311" s="6">
        <v>0</v>
      </c>
      <c r="E311" s="6">
        <v>2</v>
      </c>
      <c r="F311" s="6">
        <v>7</v>
      </c>
      <c r="G311" s="9" t="b">
        <v>0</v>
      </c>
      <c r="H311" s="6">
        <v>5</v>
      </c>
      <c r="I311" s="6">
        <v>1</v>
      </c>
      <c r="J311" s="6">
        <v>0.08</v>
      </c>
      <c r="K311" s="6">
        <v>0.16669999999999999</v>
      </c>
      <c r="L311" s="6">
        <v>0.73</v>
      </c>
      <c r="M311" s="6">
        <v>0</v>
      </c>
      <c r="N311" s="6">
        <v>1</v>
      </c>
      <c r="O311" s="6">
        <v>73</v>
      </c>
      <c r="P311" s="6">
        <v>74</v>
      </c>
      <c r="Q311" s="8" t="str">
        <f t="shared" si="12"/>
        <v>Evening</v>
      </c>
      <c r="R311" s="8" t="str">
        <f t="shared" si="13"/>
        <v>Rush Hour</v>
      </c>
      <c r="S311" s="33" t="str">
        <f t="shared" si="14"/>
        <v>Medium</v>
      </c>
      <c r="T311" t="s">
        <v>14</v>
      </c>
    </row>
    <row r="312" spans="1:20" ht="17.25" thickBot="1">
      <c r="A312" s="6">
        <v>930</v>
      </c>
      <c r="B312" s="7">
        <v>40585</v>
      </c>
      <c r="C312" s="6">
        <v>1</v>
      </c>
      <c r="D312" s="6">
        <v>0</v>
      </c>
      <c r="E312" s="6">
        <v>2</v>
      </c>
      <c r="F312" s="6">
        <v>8</v>
      </c>
      <c r="G312" s="9" t="b">
        <v>0</v>
      </c>
      <c r="H312" s="6">
        <v>5</v>
      </c>
      <c r="I312" s="6">
        <v>1</v>
      </c>
      <c r="J312" s="6">
        <v>0.1</v>
      </c>
      <c r="K312" s="6">
        <v>0.1212</v>
      </c>
      <c r="L312" s="6">
        <v>0.74</v>
      </c>
      <c r="M312" s="6">
        <v>0.16420000000000001</v>
      </c>
      <c r="N312" s="6">
        <v>4</v>
      </c>
      <c r="O312" s="6">
        <v>212</v>
      </c>
      <c r="P312" s="6">
        <v>216</v>
      </c>
      <c r="Q312" s="8" t="str">
        <f t="shared" si="12"/>
        <v>Evening</v>
      </c>
      <c r="R312" s="8" t="str">
        <f t="shared" si="13"/>
        <v>Rush Hour</v>
      </c>
      <c r="S312" s="33" t="str">
        <f t="shared" si="14"/>
        <v>High</v>
      </c>
      <c r="T312" t="s">
        <v>14</v>
      </c>
    </row>
    <row r="313" spans="1:20" ht="17.25" thickBot="1">
      <c r="A313" s="6">
        <v>931</v>
      </c>
      <c r="B313" s="7">
        <v>40585</v>
      </c>
      <c r="C313" s="6">
        <v>1</v>
      </c>
      <c r="D313" s="6">
        <v>0</v>
      </c>
      <c r="E313" s="6">
        <v>2</v>
      </c>
      <c r="F313" s="6">
        <v>9</v>
      </c>
      <c r="G313" s="9" t="b">
        <v>0</v>
      </c>
      <c r="H313" s="6">
        <v>5</v>
      </c>
      <c r="I313" s="6">
        <v>1</v>
      </c>
      <c r="J313" s="6">
        <v>0.12</v>
      </c>
      <c r="K313" s="6">
        <v>0.1212</v>
      </c>
      <c r="L313" s="6">
        <v>0.74</v>
      </c>
      <c r="M313" s="6">
        <v>0.22389999999999999</v>
      </c>
      <c r="N313" s="6">
        <v>8</v>
      </c>
      <c r="O313" s="6">
        <v>132</v>
      </c>
      <c r="P313" s="6">
        <v>140</v>
      </c>
      <c r="Q313" s="8" t="str">
        <f t="shared" si="12"/>
        <v>Evening</v>
      </c>
      <c r="R313" s="8" t="str">
        <f t="shared" si="13"/>
        <v>Rush Hour</v>
      </c>
      <c r="S313" s="33" t="str">
        <f t="shared" si="14"/>
        <v>Medium</v>
      </c>
      <c r="T313" t="s">
        <v>14</v>
      </c>
    </row>
    <row r="314" spans="1:20" ht="17.25" thickBot="1">
      <c r="A314" s="6">
        <v>932</v>
      </c>
      <c r="B314" s="7">
        <v>40585</v>
      </c>
      <c r="C314" s="6">
        <v>1</v>
      </c>
      <c r="D314" s="6">
        <v>0</v>
      </c>
      <c r="E314" s="6">
        <v>2</v>
      </c>
      <c r="F314" s="6">
        <v>10</v>
      </c>
      <c r="G314" s="9" t="b">
        <v>0</v>
      </c>
      <c r="H314" s="6">
        <v>5</v>
      </c>
      <c r="I314" s="6">
        <v>1</v>
      </c>
      <c r="J314" s="6">
        <v>0.14000000000000001</v>
      </c>
      <c r="K314" s="6">
        <v>0.13639999999999999</v>
      </c>
      <c r="L314" s="6">
        <v>0.69</v>
      </c>
      <c r="M314" s="6">
        <v>0.19400000000000001</v>
      </c>
      <c r="N314" s="6">
        <v>5</v>
      </c>
      <c r="O314" s="6">
        <v>39</v>
      </c>
      <c r="P314" s="6">
        <v>44</v>
      </c>
      <c r="Q314" s="8" t="str">
        <f t="shared" si="12"/>
        <v>Evening</v>
      </c>
      <c r="R314" s="8" t="str">
        <f t="shared" si="13"/>
        <v>Normal</v>
      </c>
      <c r="S314" s="33" t="str">
        <f t="shared" si="14"/>
        <v>Low</v>
      </c>
      <c r="T314" t="s">
        <v>14</v>
      </c>
    </row>
    <row r="315" spans="1:20" ht="17.25" thickBot="1">
      <c r="A315" s="6">
        <v>933</v>
      </c>
      <c r="B315" s="7">
        <v>40585</v>
      </c>
      <c r="C315" s="6">
        <v>1</v>
      </c>
      <c r="D315" s="6">
        <v>0</v>
      </c>
      <c r="E315" s="6">
        <v>2</v>
      </c>
      <c r="F315" s="6">
        <v>11</v>
      </c>
      <c r="G315" s="9" t="b">
        <v>0</v>
      </c>
      <c r="H315" s="6">
        <v>5</v>
      </c>
      <c r="I315" s="6">
        <v>1</v>
      </c>
      <c r="J315" s="6">
        <v>0.22</v>
      </c>
      <c r="K315" s="6">
        <v>0.2273</v>
      </c>
      <c r="L315" s="6">
        <v>0.47</v>
      </c>
      <c r="M315" s="6">
        <v>0.1343</v>
      </c>
      <c r="N315" s="6">
        <v>12</v>
      </c>
      <c r="O315" s="6">
        <v>52</v>
      </c>
      <c r="P315" s="6">
        <v>64</v>
      </c>
      <c r="Q315" s="8" t="str">
        <f t="shared" si="12"/>
        <v>Evening</v>
      </c>
      <c r="R315" s="8" t="str">
        <f t="shared" si="13"/>
        <v>Normal</v>
      </c>
      <c r="S315" s="33" t="str">
        <f t="shared" si="14"/>
        <v>Medium</v>
      </c>
      <c r="T315" t="s">
        <v>14</v>
      </c>
    </row>
    <row r="316" spans="1:20" ht="17.25" thickBot="1">
      <c r="A316" s="6">
        <v>934</v>
      </c>
      <c r="B316" s="7">
        <v>40585</v>
      </c>
      <c r="C316" s="6">
        <v>1</v>
      </c>
      <c r="D316" s="6">
        <v>0</v>
      </c>
      <c r="E316" s="6">
        <v>2</v>
      </c>
      <c r="F316" s="6">
        <v>12</v>
      </c>
      <c r="G316" s="9" t="b">
        <v>0</v>
      </c>
      <c r="H316" s="6">
        <v>5</v>
      </c>
      <c r="I316" s="6">
        <v>1</v>
      </c>
      <c r="J316" s="6">
        <v>0.22</v>
      </c>
      <c r="K316" s="6">
        <v>0.2273</v>
      </c>
      <c r="L316" s="6">
        <v>0.47</v>
      </c>
      <c r="M316" s="6">
        <v>0.1343</v>
      </c>
      <c r="N316" s="6">
        <v>7</v>
      </c>
      <c r="O316" s="6">
        <v>64</v>
      </c>
      <c r="P316" s="6">
        <v>71</v>
      </c>
      <c r="Q316" s="8" t="str">
        <f t="shared" si="12"/>
        <v>Evening</v>
      </c>
      <c r="R316" s="8" t="str">
        <f t="shared" si="13"/>
        <v>Normal</v>
      </c>
      <c r="S316" s="33" t="str">
        <f t="shared" si="14"/>
        <v>Medium</v>
      </c>
      <c r="T316" t="s">
        <v>14</v>
      </c>
    </row>
    <row r="317" spans="1:20" ht="17.25" thickBot="1">
      <c r="A317" s="6">
        <v>935</v>
      </c>
      <c r="B317" s="7">
        <v>40585</v>
      </c>
      <c r="C317" s="6">
        <v>1</v>
      </c>
      <c r="D317" s="6">
        <v>0</v>
      </c>
      <c r="E317" s="6">
        <v>2</v>
      </c>
      <c r="F317" s="6">
        <v>13</v>
      </c>
      <c r="G317" s="9" t="b">
        <v>0</v>
      </c>
      <c r="H317" s="6">
        <v>5</v>
      </c>
      <c r="I317" s="6">
        <v>1</v>
      </c>
      <c r="J317" s="6">
        <v>0.24</v>
      </c>
      <c r="K317" s="6">
        <v>0.2273</v>
      </c>
      <c r="L317" s="6">
        <v>0.35</v>
      </c>
      <c r="M317" s="6">
        <v>0.19400000000000001</v>
      </c>
      <c r="N317" s="6">
        <v>21</v>
      </c>
      <c r="O317" s="6">
        <v>89</v>
      </c>
      <c r="P317" s="6">
        <v>110</v>
      </c>
      <c r="Q317" s="8" t="str">
        <f t="shared" si="12"/>
        <v>Evening</v>
      </c>
      <c r="R317" s="8" t="str">
        <f t="shared" si="13"/>
        <v>Normal</v>
      </c>
      <c r="S317" s="33" t="str">
        <f t="shared" si="14"/>
        <v>Medium</v>
      </c>
      <c r="T317" t="s">
        <v>14</v>
      </c>
    </row>
    <row r="318" spans="1:20" ht="17.25" thickBot="1">
      <c r="A318" s="6">
        <v>936</v>
      </c>
      <c r="B318" s="7">
        <v>40585</v>
      </c>
      <c r="C318" s="6">
        <v>1</v>
      </c>
      <c r="D318" s="6">
        <v>0</v>
      </c>
      <c r="E318" s="6">
        <v>2</v>
      </c>
      <c r="F318" s="6">
        <v>14</v>
      </c>
      <c r="G318" s="9" t="b">
        <v>0</v>
      </c>
      <c r="H318" s="6">
        <v>5</v>
      </c>
      <c r="I318" s="6">
        <v>1</v>
      </c>
      <c r="J318" s="6">
        <v>0.3</v>
      </c>
      <c r="K318" s="6">
        <v>0.28789999999999999</v>
      </c>
      <c r="L318" s="6">
        <v>0.26</v>
      </c>
      <c r="M318" s="6">
        <v>0.25369999999999998</v>
      </c>
      <c r="N318" s="6">
        <v>17</v>
      </c>
      <c r="O318" s="6">
        <v>67</v>
      </c>
      <c r="P318" s="6">
        <v>84</v>
      </c>
      <c r="Q318" s="8" t="str">
        <f t="shared" si="12"/>
        <v>Evening</v>
      </c>
      <c r="R318" s="8" t="str">
        <f t="shared" si="13"/>
        <v>Normal</v>
      </c>
      <c r="S318" s="33" t="str">
        <f t="shared" si="14"/>
        <v>Medium</v>
      </c>
      <c r="T318" t="s">
        <v>14</v>
      </c>
    </row>
    <row r="319" spans="1:20" ht="17.25" thickBot="1">
      <c r="A319" s="6">
        <v>937</v>
      </c>
      <c r="B319" s="7">
        <v>40585</v>
      </c>
      <c r="C319" s="6">
        <v>1</v>
      </c>
      <c r="D319" s="6">
        <v>0</v>
      </c>
      <c r="E319" s="6">
        <v>2</v>
      </c>
      <c r="F319" s="6">
        <v>15</v>
      </c>
      <c r="G319" s="9" t="b">
        <v>0</v>
      </c>
      <c r="H319" s="6">
        <v>5</v>
      </c>
      <c r="I319" s="6">
        <v>1</v>
      </c>
      <c r="J319" s="6">
        <v>0.32</v>
      </c>
      <c r="K319" s="6">
        <v>0.31819999999999998</v>
      </c>
      <c r="L319" s="6">
        <v>0.21</v>
      </c>
      <c r="M319" s="6">
        <v>0.16420000000000001</v>
      </c>
      <c r="N319" s="6">
        <v>12</v>
      </c>
      <c r="O319" s="6">
        <v>62</v>
      </c>
      <c r="P319" s="6">
        <v>74</v>
      </c>
      <c r="Q319" s="8" t="str">
        <f t="shared" si="12"/>
        <v>Evening</v>
      </c>
      <c r="R319" s="8" t="str">
        <f t="shared" si="13"/>
        <v>Normal</v>
      </c>
      <c r="S319" s="33" t="str">
        <f t="shared" si="14"/>
        <v>Medium</v>
      </c>
      <c r="T319" t="s">
        <v>14</v>
      </c>
    </row>
    <row r="320" spans="1:20" ht="17.25" thickBot="1">
      <c r="A320" s="6">
        <v>938</v>
      </c>
      <c r="B320" s="7">
        <v>40585</v>
      </c>
      <c r="C320" s="6">
        <v>1</v>
      </c>
      <c r="D320" s="6">
        <v>0</v>
      </c>
      <c r="E320" s="6">
        <v>2</v>
      </c>
      <c r="F320" s="6">
        <v>16</v>
      </c>
      <c r="G320" s="9" t="b">
        <v>0</v>
      </c>
      <c r="H320" s="6">
        <v>5</v>
      </c>
      <c r="I320" s="6">
        <v>1</v>
      </c>
      <c r="J320" s="6">
        <v>0.3</v>
      </c>
      <c r="K320" s="6">
        <v>0.28789999999999999</v>
      </c>
      <c r="L320" s="6">
        <v>0.28000000000000003</v>
      </c>
      <c r="M320" s="6">
        <v>0.19400000000000001</v>
      </c>
      <c r="N320" s="6">
        <v>14</v>
      </c>
      <c r="O320" s="6">
        <v>111</v>
      </c>
      <c r="P320" s="6">
        <v>125</v>
      </c>
      <c r="Q320" s="8" t="str">
        <f t="shared" si="12"/>
        <v>Evening</v>
      </c>
      <c r="R320" s="8" t="str">
        <f t="shared" si="13"/>
        <v>Normal</v>
      </c>
      <c r="S320" s="33" t="str">
        <f t="shared" si="14"/>
        <v>Medium</v>
      </c>
      <c r="T320" t="s">
        <v>14</v>
      </c>
    </row>
    <row r="321" spans="1:20" ht="17.25" thickBot="1">
      <c r="A321" s="6">
        <v>939</v>
      </c>
      <c r="B321" s="7">
        <v>40585</v>
      </c>
      <c r="C321" s="6">
        <v>1</v>
      </c>
      <c r="D321" s="6">
        <v>0</v>
      </c>
      <c r="E321" s="6">
        <v>2</v>
      </c>
      <c r="F321" s="6">
        <v>17</v>
      </c>
      <c r="G321" s="9" t="b">
        <v>0</v>
      </c>
      <c r="H321" s="6">
        <v>5</v>
      </c>
      <c r="I321" s="6">
        <v>1</v>
      </c>
      <c r="J321" s="6">
        <v>0.3</v>
      </c>
      <c r="K321" s="6">
        <v>0.33329999999999999</v>
      </c>
      <c r="L321" s="6">
        <v>0.24</v>
      </c>
      <c r="M321" s="6">
        <v>0</v>
      </c>
      <c r="N321" s="6">
        <v>18</v>
      </c>
      <c r="O321" s="6">
        <v>193</v>
      </c>
      <c r="P321" s="6">
        <v>211</v>
      </c>
      <c r="Q321" s="8" t="str">
        <f t="shared" si="12"/>
        <v>Evening</v>
      </c>
      <c r="R321" s="8" t="str">
        <f t="shared" si="13"/>
        <v>Rush Hour</v>
      </c>
      <c r="S321" s="33" t="str">
        <f t="shared" si="14"/>
        <v>High</v>
      </c>
      <c r="T321" t="s">
        <v>14</v>
      </c>
    </row>
    <row r="322" spans="1:20" ht="17.25" thickBot="1">
      <c r="A322" s="6">
        <v>940</v>
      </c>
      <c r="B322" s="7">
        <v>40585</v>
      </c>
      <c r="C322" s="6">
        <v>1</v>
      </c>
      <c r="D322" s="6">
        <v>0</v>
      </c>
      <c r="E322" s="6">
        <v>2</v>
      </c>
      <c r="F322" s="6">
        <v>18</v>
      </c>
      <c r="G322" s="9" t="b">
        <v>0</v>
      </c>
      <c r="H322" s="6">
        <v>5</v>
      </c>
      <c r="I322" s="6">
        <v>1</v>
      </c>
      <c r="J322" s="6">
        <v>0.28000000000000003</v>
      </c>
      <c r="K322" s="6">
        <v>0.31819999999999998</v>
      </c>
      <c r="L322" s="6">
        <v>0.28000000000000003</v>
      </c>
      <c r="M322" s="6">
        <v>0</v>
      </c>
      <c r="N322" s="6">
        <v>9</v>
      </c>
      <c r="O322" s="6">
        <v>165</v>
      </c>
      <c r="P322" s="6">
        <v>174</v>
      </c>
      <c r="Q322" s="8" t="str">
        <f t="shared" si="12"/>
        <v>Evening</v>
      </c>
      <c r="R322" s="8" t="str">
        <f t="shared" si="13"/>
        <v>Rush Hour</v>
      </c>
      <c r="S322" s="33" t="str">
        <f t="shared" si="14"/>
        <v>High</v>
      </c>
      <c r="T322" t="s">
        <v>14</v>
      </c>
    </row>
    <row r="323" spans="1:20" ht="17.25" thickBot="1">
      <c r="A323" s="6">
        <v>941</v>
      </c>
      <c r="B323" s="7">
        <v>40585</v>
      </c>
      <c r="C323" s="6">
        <v>1</v>
      </c>
      <c r="D323" s="6">
        <v>0</v>
      </c>
      <c r="E323" s="6">
        <v>2</v>
      </c>
      <c r="F323" s="6">
        <v>19</v>
      </c>
      <c r="G323" s="9" t="b">
        <v>0</v>
      </c>
      <c r="H323" s="6">
        <v>5</v>
      </c>
      <c r="I323" s="6">
        <v>1</v>
      </c>
      <c r="J323" s="6">
        <v>0.26</v>
      </c>
      <c r="K323" s="6">
        <v>0.30299999999999999</v>
      </c>
      <c r="L323" s="6">
        <v>0.33</v>
      </c>
      <c r="M323" s="6">
        <v>0</v>
      </c>
      <c r="N323" s="6">
        <v>7</v>
      </c>
      <c r="O323" s="6">
        <v>94</v>
      </c>
      <c r="P323" s="6">
        <v>101</v>
      </c>
      <c r="Q323" s="8" t="str">
        <f t="shared" ref="Q323:Q386" si="15">IF(P323&lt;6,"Night",IF(P323&lt;12,"Morning",IF(P323&lt;18,"Afternoon","Evening")))</f>
        <v>Evening</v>
      </c>
      <c r="R323" s="8" t="str">
        <f t="shared" ref="R323:R386" si="16">IF(OR(AND(F323&gt;=7,F323&lt;=9),AND(F323&gt;=17,F323&lt;=19)),"Rush Hour","Normal")</f>
        <v>Rush Hour</v>
      </c>
      <c r="S323" s="33" t="str">
        <f t="shared" ref="S323:S386" si="17">IF(P323&gt;150,"High",IF(P323&gt;50,"Medium","Low"))</f>
        <v>Medium</v>
      </c>
      <c r="T323" t="s">
        <v>14</v>
      </c>
    </row>
    <row r="324" spans="1:20" ht="17.25" thickBot="1">
      <c r="A324" s="6">
        <v>942</v>
      </c>
      <c r="B324" s="7">
        <v>40585</v>
      </c>
      <c r="C324" s="6">
        <v>1</v>
      </c>
      <c r="D324" s="6">
        <v>0</v>
      </c>
      <c r="E324" s="6">
        <v>2</v>
      </c>
      <c r="F324" s="6">
        <v>20</v>
      </c>
      <c r="G324" s="9" t="b">
        <v>0</v>
      </c>
      <c r="H324" s="6">
        <v>5</v>
      </c>
      <c r="I324" s="6">
        <v>1</v>
      </c>
      <c r="J324" s="6">
        <v>0.22</v>
      </c>
      <c r="K324" s="6">
        <v>0.2273</v>
      </c>
      <c r="L324" s="6">
        <v>0.55000000000000004</v>
      </c>
      <c r="M324" s="6">
        <v>0.1343</v>
      </c>
      <c r="N324" s="6">
        <v>2</v>
      </c>
      <c r="O324" s="6">
        <v>61</v>
      </c>
      <c r="P324" s="6">
        <v>63</v>
      </c>
      <c r="Q324" s="8" t="str">
        <f t="shared" si="15"/>
        <v>Evening</v>
      </c>
      <c r="R324" s="8" t="str">
        <f t="shared" si="16"/>
        <v>Normal</v>
      </c>
      <c r="S324" s="33" t="str">
        <f t="shared" si="17"/>
        <v>Medium</v>
      </c>
      <c r="T324" t="s">
        <v>14</v>
      </c>
    </row>
    <row r="325" spans="1:20" ht="17.25" thickBot="1">
      <c r="A325" s="6">
        <v>943</v>
      </c>
      <c r="B325" s="7">
        <v>40585</v>
      </c>
      <c r="C325" s="6">
        <v>1</v>
      </c>
      <c r="D325" s="6">
        <v>0</v>
      </c>
      <c r="E325" s="6">
        <v>2</v>
      </c>
      <c r="F325" s="6">
        <v>21</v>
      </c>
      <c r="G325" s="9" t="b">
        <v>0</v>
      </c>
      <c r="H325" s="6">
        <v>5</v>
      </c>
      <c r="I325" s="6">
        <v>1</v>
      </c>
      <c r="J325" s="6">
        <v>0.2</v>
      </c>
      <c r="K325" s="6">
        <v>0.21210000000000001</v>
      </c>
      <c r="L325" s="6">
        <v>0.59</v>
      </c>
      <c r="M325" s="6">
        <v>0.1343</v>
      </c>
      <c r="N325" s="6">
        <v>1</v>
      </c>
      <c r="O325" s="6">
        <v>46</v>
      </c>
      <c r="P325" s="6">
        <v>47</v>
      </c>
      <c r="Q325" s="8" t="str">
        <f t="shared" si="15"/>
        <v>Evening</v>
      </c>
      <c r="R325" s="8" t="str">
        <f t="shared" si="16"/>
        <v>Normal</v>
      </c>
      <c r="S325" s="33" t="str">
        <f t="shared" si="17"/>
        <v>Low</v>
      </c>
      <c r="T325" t="s">
        <v>14</v>
      </c>
    </row>
    <row r="326" spans="1:20" ht="17.25" thickBot="1">
      <c r="A326" s="6">
        <v>944</v>
      </c>
      <c r="B326" s="7">
        <v>40585</v>
      </c>
      <c r="C326" s="6">
        <v>1</v>
      </c>
      <c r="D326" s="6">
        <v>0</v>
      </c>
      <c r="E326" s="6">
        <v>2</v>
      </c>
      <c r="F326" s="6">
        <v>22</v>
      </c>
      <c r="G326" s="9" t="b">
        <v>0</v>
      </c>
      <c r="H326" s="6">
        <v>5</v>
      </c>
      <c r="I326" s="6">
        <v>1</v>
      </c>
      <c r="J326" s="6">
        <v>0.2</v>
      </c>
      <c r="K326" s="6">
        <v>0.2273</v>
      </c>
      <c r="L326" s="6">
        <v>0.64</v>
      </c>
      <c r="M326" s="6">
        <v>8.9599999999999999E-2</v>
      </c>
      <c r="N326" s="6">
        <v>2</v>
      </c>
      <c r="O326" s="6">
        <v>41</v>
      </c>
      <c r="P326" s="6">
        <v>43</v>
      </c>
      <c r="Q326" s="8" t="str">
        <f t="shared" si="15"/>
        <v>Evening</v>
      </c>
      <c r="R326" s="8" t="str">
        <f t="shared" si="16"/>
        <v>Normal</v>
      </c>
      <c r="S326" s="33" t="str">
        <f t="shared" si="17"/>
        <v>Low</v>
      </c>
      <c r="T326" t="s">
        <v>14</v>
      </c>
    </row>
    <row r="327" spans="1:20" ht="17.25" thickBot="1">
      <c r="A327" s="6">
        <v>945</v>
      </c>
      <c r="B327" s="7">
        <v>40585</v>
      </c>
      <c r="C327" s="6">
        <v>1</v>
      </c>
      <c r="D327" s="6">
        <v>0</v>
      </c>
      <c r="E327" s="6">
        <v>2</v>
      </c>
      <c r="F327" s="6">
        <v>23</v>
      </c>
      <c r="G327" s="9" t="b">
        <v>0</v>
      </c>
      <c r="H327" s="6">
        <v>5</v>
      </c>
      <c r="I327" s="6">
        <v>1</v>
      </c>
      <c r="J327" s="6">
        <v>0.18</v>
      </c>
      <c r="K327" s="6">
        <v>0.2424</v>
      </c>
      <c r="L327" s="6">
        <v>0.69</v>
      </c>
      <c r="M327" s="6">
        <v>0</v>
      </c>
      <c r="N327" s="6">
        <v>5</v>
      </c>
      <c r="O327" s="6">
        <v>48</v>
      </c>
      <c r="P327" s="6">
        <v>53</v>
      </c>
      <c r="Q327" s="8" t="str">
        <f t="shared" si="15"/>
        <v>Evening</v>
      </c>
      <c r="R327" s="8" t="str">
        <f t="shared" si="16"/>
        <v>Normal</v>
      </c>
      <c r="S327" s="33" t="str">
        <f t="shared" si="17"/>
        <v>Medium</v>
      </c>
      <c r="T327" t="s">
        <v>14</v>
      </c>
    </row>
    <row r="328" spans="1:20" ht="17.25" thickBot="1">
      <c r="A328" s="6">
        <v>946</v>
      </c>
      <c r="B328" s="7">
        <v>40586</v>
      </c>
      <c r="C328" s="6">
        <v>1</v>
      </c>
      <c r="D328" s="6">
        <v>0</v>
      </c>
      <c r="E328" s="6">
        <v>2</v>
      </c>
      <c r="F328" s="6">
        <v>0</v>
      </c>
      <c r="G328" s="9" t="b">
        <v>0</v>
      </c>
      <c r="H328" s="6">
        <v>6</v>
      </c>
      <c r="I328" s="6">
        <v>1</v>
      </c>
      <c r="J328" s="6">
        <v>0.16</v>
      </c>
      <c r="K328" s="6">
        <v>0.19700000000000001</v>
      </c>
      <c r="L328" s="6">
        <v>0.69</v>
      </c>
      <c r="M328" s="6">
        <v>8.9599999999999999E-2</v>
      </c>
      <c r="N328" s="6">
        <v>3</v>
      </c>
      <c r="O328" s="6">
        <v>27</v>
      </c>
      <c r="P328" s="6">
        <v>30</v>
      </c>
      <c r="Q328" s="8" t="str">
        <f t="shared" si="15"/>
        <v>Evening</v>
      </c>
      <c r="R328" s="8" t="str">
        <f t="shared" si="16"/>
        <v>Normal</v>
      </c>
      <c r="S328" s="33" t="str">
        <f t="shared" si="17"/>
        <v>Low</v>
      </c>
      <c r="T328" t="s">
        <v>14</v>
      </c>
    </row>
    <row r="329" spans="1:20" ht="17.25" thickBot="1">
      <c r="A329" s="6">
        <v>947</v>
      </c>
      <c r="B329" s="7">
        <v>40586</v>
      </c>
      <c r="C329" s="6">
        <v>1</v>
      </c>
      <c r="D329" s="6">
        <v>0</v>
      </c>
      <c r="E329" s="6">
        <v>2</v>
      </c>
      <c r="F329" s="6">
        <v>1</v>
      </c>
      <c r="G329" s="9" t="b">
        <v>0</v>
      </c>
      <c r="H329" s="6">
        <v>6</v>
      </c>
      <c r="I329" s="6">
        <v>1</v>
      </c>
      <c r="J329" s="6">
        <v>0.14000000000000001</v>
      </c>
      <c r="K329" s="6">
        <v>0.21210000000000001</v>
      </c>
      <c r="L329" s="6">
        <v>0.86</v>
      </c>
      <c r="M329" s="6">
        <v>0</v>
      </c>
      <c r="N329" s="6">
        <v>2</v>
      </c>
      <c r="O329" s="6">
        <v>22</v>
      </c>
      <c r="P329" s="6">
        <v>24</v>
      </c>
      <c r="Q329" s="8" t="str">
        <f t="shared" si="15"/>
        <v>Evening</v>
      </c>
      <c r="R329" s="8" t="str">
        <f t="shared" si="16"/>
        <v>Normal</v>
      </c>
      <c r="S329" s="33" t="str">
        <f t="shared" si="17"/>
        <v>Low</v>
      </c>
      <c r="T329" t="s">
        <v>14</v>
      </c>
    </row>
    <row r="330" spans="1:20" ht="17.25" thickBot="1">
      <c r="A330" s="6">
        <v>948</v>
      </c>
      <c r="B330" s="7">
        <v>40586</v>
      </c>
      <c r="C330" s="6">
        <v>1</v>
      </c>
      <c r="D330" s="6">
        <v>0</v>
      </c>
      <c r="E330" s="6">
        <v>2</v>
      </c>
      <c r="F330" s="6">
        <v>2</v>
      </c>
      <c r="G330" s="9" t="b">
        <v>0</v>
      </c>
      <c r="H330" s="6">
        <v>6</v>
      </c>
      <c r="I330" s="6">
        <v>1</v>
      </c>
      <c r="J330" s="6">
        <v>0.14000000000000001</v>
      </c>
      <c r="K330" s="6">
        <v>0.21210000000000001</v>
      </c>
      <c r="L330" s="6">
        <v>0.8</v>
      </c>
      <c r="M330" s="6">
        <v>0</v>
      </c>
      <c r="N330" s="6">
        <v>2</v>
      </c>
      <c r="O330" s="6">
        <v>13</v>
      </c>
      <c r="P330" s="6">
        <v>15</v>
      </c>
      <c r="Q330" s="8" t="str">
        <f t="shared" si="15"/>
        <v>Afternoon</v>
      </c>
      <c r="R330" s="8" t="str">
        <f t="shared" si="16"/>
        <v>Normal</v>
      </c>
      <c r="S330" s="33" t="str">
        <f t="shared" si="17"/>
        <v>Low</v>
      </c>
      <c r="T330" t="s">
        <v>14</v>
      </c>
    </row>
    <row r="331" spans="1:20" ht="17.25" thickBot="1">
      <c r="A331" s="6">
        <v>949</v>
      </c>
      <c r="B331" s="7">
        <v>40586</v>
      </c>
      <c r="C331" s="6">
        <v>1</v>
      </c>
      <c r="D331" s="6">
        <v>0</v>
      </c>
      <c r="E331" s="6">
        <v>2</v>
      </c>
      <c r="F331" s="6">
        <v>3</v>
      </c>
      <c r="G331" s="9" t="b">
        <v>0</v>
      </c>
      <c r="H331" s="6">
        <v>6</v>
      </c>
      <c r="I331" s="6">
        <v>1</v>
      </c>
      <c r="J331" s="6">
        <v>0.12</v>
      </c>
      <c r="K331" s="6">
        <v>0.19700000000000001</v>
      </c>
      <c r="L331" s="6">
        <v>0.8</v>
      </c>
      <c r="M331" s="6">
        <v>0</v>
      </c>
      <c r="N331" s="6">
        <v>3</v>
      </c>
      <c r="O331" s="6">
        <v>7</v>
      </c>
      <c r="P331" s="6">
        <v>10</v>
      </c>
      <c r="Q331" s="8" t="str">
        <f t="shared" si="15"/>
        <v>Morning</v>
      </c>
      <c r="R331" s="8" t="str">
        <f t="shared" si="16"/>
        <v>Normal</v>
      </c>
      <c r="S331" s="33" t="str">
        <f t="shared" si="17"/>
        <v>Low</v>
      </c>
      <c r="T331" t="s">
        <v>14</v>
      </c>
    </row>
    <row r="332" spans="1:20" ht="17.25" thickBot="1">
      <c r="A332" s="6">
        <v>950</v>
      </c>
      <c r="B332" s="7">
        <v>40586</v>
      </c>
      <c r="C332" s="6">
        <v>1</v>
      </c>
      <c r="D332" s="6">
        <v>0</v>
      </c>
      <c r="E332" s="6">
        <v>2</v>
      </c>
      <c r="F332" s="6">
        <v>4</v>
      </c>
      <c r="G332" s="9" t="b">
        <v>0</v>
      </c>
      <c r="H332" s="6">
        <v>6</v>
      </c>
      <c r="I332" s="6">
        <v>1</v>
      </c>
      <c r="J332" s="6">
        <v>0.12</v>
      </c>
      <c r="K332" s="6">
        <v>0.16669999999999999</v>
      </c>
      <c r="L332" s="6">
        <v>0.74</v>
      </c>
      <c r="M332" s="6">
        <v>8.9599999999999999E-2</v>
      </c>
      <c r="N332" s="6">
        <v>0</v>
      </c>
      <c r="O332" s="6">
        <v>4</v>
      </c>
      <c r="P332" s="6">
        <v>4</v>
      </c>
      <c r="Q332" s="8" t="str">
        <f t="shared" si="15"/>
        <v>Night</v>
      </c>
      <c r="R332" s="8" t="str">
        <f t="shared" si="16"/>
        <v>Normal</v>
      </c>
      <c r="S332" s="33" t="str">
        <f t="shared" si="17"/>
        <v>Low</v>
      </c>
      <c r="T332" t="s">
        <v>14</v>
      </c>
    </row>
    <row r="333" spans="1:20" ht="17.25" thickBot="1">
      <c r="A333" s="6">
        <v>951</v>
      </c>
      <c r="B333" s="7">
        <v>40586</v>
      </c>
      <c r="C333" s="6">
        <v>1</v>
      </c>
      <c r="D333" s="6">
        <v>0</v>
      </c>
      <c r="E333" s="6">
        <v>2</v>
      </c>
      <c r="F333" s="6">
        <v>5</v>
      </c>
      <c r="G333" s="9" t="b">
        <v>0</v>
      </c>
      <c r="H333" s="6">
        <v>6</v>
      </c>
      <c r="I333" s="6">
        <v>1</v>
      </c>
      <c r="J333" s="6">
        <v>0.12</v>
      </c>
      <c r="K333" s="6">
        <v>0.16669999999999999</v>
      </c>
      <c r="L333" s="6">
        <v>0.74</v>
      </c>
      <c r="M333" s="6">
        <v>8.9599999999999999E-2</v>
      </c>
      <c r="N333" s="6">
        <v>0</v>
      </c>
      <c r="O333" s="6">
        <v>1</v>
      </c>
      <c r="P333" s="6">
        <v>1</v>
      </c>
      <c r="Q333" s="8" t="str">
        <f t="shared" si="15"/>
        <v>Night</v>
      </c>
      <c r="R333" s="8" t="str">
        <f t="shared" si="16"/>
        <v>Normal</v>
      </c>
      <c r="S333" s="33" t="str">
        <f t="shared" si="17"/>
        <v>Low</v>
      </c>
      <c r="T333" t="s">
        <v>14</v>
      </c>
    </row>
    <row r="334" spans="1:20" ht="17.25" thickBot="1">
      <c r="A334" s="6">
        <v>952</v>
      </c>
      <c r="B334" s="7">
        <v>40586</v>
      </c>
      <c r="C334" s="6">
        <v>1</v>
      </c>
      <c r="D334" s="6">
        <v>0</v>
      </c>
      <c r="E334" s="6">
        <v>2</v>
      </c>
      <c r="F334" s="6">
        <v>6</v>
      </c>
      <c r="G334" s="9" t="b">
        <v>0</v>
      </c>
      <c r="H334" s="6">
        <v>6</v>
      </c>
      <c r="I334" s="6">
        <v>1</v>
      </c>
      <c r="J334" s="6">
        <v>0.12</v>
      </c>
      <c r="K334" s="6">
        <v>0.13639999999999999</v>
      </c>
      <c r="L334" s="6">
        <v>0.93</v>
      </c>
      <c r="M334" s="6">
        <v>0.19400000000000001</v>
      </c>
      <c r="N334" s="6">
        <v>1</v>
      </c>
      <c r="O334" s="6">
        <v>1</v>
      </c>
      <c r="P334" s="6">
        <v>2</v>
      </c>
      <c r="Q334" s="8" t="str">
        <f t="shared" si="15"/>
        <v>Night</v>
      </c>
      <c r="R334" s="8" t="str">
        <f t="shared" si="16"/>
        <v>Normal</v>
      </c>
      <c r="S334" s="33" t="str">
        <f t="shared" si="17"/>
        <v>Low</v>
      </c>
      <c r="T334" t="s">
        <v>14</v>
      </c>
    </row>
    <row r="335" spans="1:20" ht="17.25" thickBot="1">
      <c r="A335" s="6">
        <v>953</v>
      </c>
      <c r="B335" s="7">
        <v>40586</v>
      </c>
      <c r="C335" s="6">
        <v>1</v>
      </c>
      <c r="D335" s="6">
        <v>0</v>
      </c>
      <c r="E335" s="6">
        <v>2</v>
      </c>
      <c r="F335" s="6">
        <v>7</v>
      </c>
      <c r="G335" s="9" t="b">
        <v>0</v>
      </c>
      <c r="H335" s="6">
        <v>6</v>
      </c>
      <c r="I335" s="6">
        <v>1</v>
      </c>
      <c r="J335" s="6">
        <v>0.12</v>
      </c>
      <c r="K335" s="6">
        <v>0.1515</v>
      </c>
      <c r="L335" s="6">
        <v>0.8</v>
      </c>
      <c r="M335" s="6">
        <v>0.1045</v>
      </c>
      <c r="N335" s="6">
        <v>2</v>
      </c>
      <c r="O335" s="6">
        <v>9</v>
      </c>
      <c r="P335" s="6">
        <v>11</v>
      </c>
      <c r="Q335" s="8" t="str">
        <f t="shared" si="15"/>
        <v>Morning</v>
      </c>
      <c r="R335" s="8" t="str">
        <f t="shared" si="16"/>
        <v>Rush Hour</v>
      </c>
      <c r="S335" s="33" t="str">
        <f t="shared" si="17"/>
        <v>Low</v>
      </c>
      <c r="T335" t="s">
        <v>14</v>
      </c>
    </row>
    <row r="336" spans="1:20" ht="17.25" thickBot="1">
      <c r="A336" s="6">
        <v>954</v>
      </c>
      <c r="B336" s="7">
        <v>40586</v>
      </c>
      <c r="C336" s="6">
        <v>1</v>
      </c>
      <c r="D336" s="6">
        <v>0</v>
      </c>
      <c r="E336" s="6">
        <v>2</v>
      </c>
      <c r="F336" s="6">
        <v>8</v>
      </c>
      <c r="G336" s="9" t="b">
        <v>0</v>
      </c>
      <c r="H336" s="6">
        <v>6</v>
      </c>
      <c r="I336" s="6">
        <v>1</v>
      </c>
      <c r="J336" s="6">
        <v>0.14000000000000001</v>
      </c>
      <c r="K336" s="6">
        <v>0.1515</v>
      </c>
      <c r="L336" s="6">
        <v>0.86</v>
      </c>
      <c r="M336" s="6">
        <v>0.1343</v>
      </c>
      <c r="N336" s="6">
        <v>2</v>
      </c>
      <c r="O336" s="6">
        <v>28</v>
      </c>
      <c r="P336" s="6">
        <v>30</v>
      </c>
      <c r="Q336" s="8" t="str">
        <f t="shared" si="15"/>
        <v>Evening</v>
      </c>
      <c r="R336" s="8" t="str">
        <f t="shared" si="16"/>
        <v>Rush Hour</v>
      </c>
      <c r="S336" s="33" t="str">
        <f t="shared" si="17"/>
        <v>Low</v>
      </c>
      <c r="T336" t="s">
        <v>14</v>
      </c>
    </row>
    <row r="337" spans="1:20" ht="17.25" thickBot="1">
      <c r="A337" s="6">
        <v>955</v>
      </c>
      <c r="B337" s="7">
        <v>40586</v>
      </c>
      <c r="C337" s="6">
        <v>1</v>
      </c>
      <c r="D337" s="6">
        <v>0</v>
      </c>
      <c r="E337" s="6">
        <v>2</v>
      </c>
      <c r="F337" s="6">
        <v>9</v>
      </c>
      <c r="G337" s="9" t="b">
        <v>0</v>
      </c>
      <c r="H337" s="6">
        <v>6</v>
      </c>
      <c r="I337" s="6">
        <v>1</v>
      </c>
      <c r="J337" s="6">
        <v>0.16</v>
      </c>
      <c r="K337" s="6">
        <v>0.18179999999999999</v>
      </c>
      <c r="L337" s="6">
        <v>0.64</v>
      </c>
      <c r="M337" s="6">
        <v>0.1343</v>
      </c>
      <c r="N337" s="6">
        <v>5</v>
      </c>
      <c r="O337" s="6">
        <v>38</v>
      </c>
      <c r="P337" s="6">
        <v>43</v>
      </c>
      <c r="Q337" s="8" t="str">
        <f t="shared" si="15"/>
        <v>Evening</v>
      </c>
      <c r="R337" s="8" t="str">
        <f t="shared" si="16"/>
        <v>Rush Hour</v>
      </c>
      <c r="S337" s="33" t="str">
        <f t="shared" si="17"/>
        <v>Low</v>
      </c>
      <c r="T337" t="s">
        <v>14</v>
      </c>
    </row>
    <row r="338" spans="1:20" ht="17.25" thickBot="1">
      <c r="A338" s="6">
        <v>956</v>
      </c>
      <c r="B338" s="7">
        <v>40586</v>
      </c>
      <c r="C338" s="6">
        <v>1</v>
      </c>
      <c r="D338" s="6">
        <v>0</v>
      </c>
      <c r="E338" s="6">
        <v>2</v>
      </c>
      <c r="F338" s="6">
        <v>10</v>
      </c>
      <c r="G338" s="9" t="b">
        <v>0</v>
      </c>
      <c r="H338" s="6">
        <v>6</v>
      </c>
      <c r="I338" s="6">
        <v>1</v>
      </c>
      <c r="J338" s="6">
        <v>0.22</v>
      </c>
      <c r="K338" s="6">
        <v>0.21210000000000001</v>
      </c>
      <c r="L338" s="6">
        <v>0.41</v>
      </c>
      <c r="M338" s="6">
        <v>0.25369999999999998</v>
      </c>
      <c r="N338" s="6">
        <v>13</v>
      </c>
      <c r="O338" s="6">
        <v>71</v>
      </c>
      <c r="P338" s="6">
        <v>84</v>
      </c>
      <c r="Q338" s="8" t="str">
        <f t="shared" si="15"/>
        <v>Evening</v>
      </c>
      <c r="R338" s="8" t="str">
        <f t="shared" si="16"/>
        <v>Normal</v>
      </c>
      <c r="S338" s="33" t="str">
        <f t="shared" si="17"/>
        <v>Medium</v>
      </c>
      <c r="T338" t="s">
        <v>14</v>
      </c>
    </row>
    <row r="339" spans="1:20" ht="17.25" thickBot="1">
      <c r="A339" s="6">
        <v>957</v>
      </c>
      <c r="B339" s="7">
        <v>40586</v>
      </c>
      <c r="C339" s="6">
        <v>1</v>
      </c>
      <c r="D339" s="6">
        <v>0</v>
      </c>
      <c r="E339" s="6">
        <v>2</v>
      </c>
      <c r="F339" s="6">
        <v>11</v>
      </c>
      <c r="G339" s="9" t="b">
        <v>0</v>
      </c>
      <c r="H339" s="6">
        <v>6</v>
      </c>
      <c r="I339" s="6">
        <v>1</v>
      </c>
      <c r="J339" s="6">
        <v>0.3</v>
      </c>
      <c r="K339" s="6">
        <v>0.2727</v>
      </c>
      <c r="L339" s="6">
        <v>0.28000000000000003</v>
      </c>
      <c r="M339" s="6">
        <v>0.32840000000000003</v>
      </c>
      <c r="N339" s="6">
        <v>30</v>
      </c>
      <c r="O339" s="6">
        <v>84</v>
      </c>
      <c r="P339" s="6">
        <v>114</v>
      </c>
      <c r="Q339" s="8" t="str">
        <f t="shared" si="15"/>
        <v>Evening</v>
      </c>
      <c r="R339" s="8" t="str">
        <f t="shared" si="16"/>
        <v>Normal</v>
      </c>
      <c r="S339" s="33" t="str">
        <f t="shared" si="17"/>
        <v>Medium</v>
      </c>
      <c r="T339" t="s">
        <v>14</v>
      </c>
    </row>
    <row r="340" spans="1:20" ht="17.25" thickBot="1">
      <c r="A340" s="6">
        <v>958</v>
      </c>
      <c r="B340" s="7">
        <v>40586</v>
      </c>
      <c r="C340" s="6">
        <v>1</v>
      </c>
      <c r="D340" s="6">
        <v>0</v>
      </c>
      <c r="E340" s="6">
        <v>2</v>
      </c>
      <c r="F340" s="6">
        <v>12</v>
      </c>
      <c r="G340" s="9" t="b">
        <v>0</v>
      </c>
      <c r="H340" s="6">
        <v>6</v>
      </c>
      <c r="I340" s="6">
        <v>1</v>
      </c>
      <c r="J340" s="6">
        <v>0.3</v>
      </c>
      <c r="K340" s="6">
        <v>0.2727</v>
      </c>
      <c r="L340" s="6">
        <v>0.39</v>
      </c>
      <c r="M340" s="6">
        <v>0.4627</v>
      </c>
      <c r="N340" s="6">
        <v>27</v>
      </c>
      <c r="O340" s="6">
        <v>93</v>
      </c>
      <c r="P340" s="6">
        <v>120</v>
      </c>
      <c r="Q340" s="8" t="str">
        <f t="shared" si="15"/>
        <v>Evening</v>
      </c>
      <c r="R340" s="8" t="str">
        <f t="shared" si="16"/>
        <v>Normal</v>
      </c>
      <c r="S340" s="33" t="str">
        <f t="shared" si="17"/>
        <v>Medium</v>
      </c>
      <c r="T340" t="s">
        <v>14</v>
      </c>
    </row>
    <row r="341" spans="1:20" ht="17.25" thickBot="1">
      <c r="A341" s="6">
        <v>959</v>
      </c>
      <c r="B341" s="7">
        <v>40586</v>
      </c>
      <c r="C341" s="6">
        <v>1</v>
      </c>
      <c r="D341" s="6">
        <v>0</v>
      </c>
      <c r="E341" s="6">
        <v>2</v>
      </c>
      <c r="F341" s="6">
        <v>13</v>
      </c>
      <c r="G341" s="9" t="b">
        <v>0</v>
      </c>
      <c r="H341" s="6">
        <v>6</v>
      </c>
      <c r="I341" s="6">
        <v>1</v>
      </c>
      <c r="J341" s="6">
        <v>0.3</v>
      </c>
      <c r="K341" s="6">
        <v>0.2727</v>
      </c>
      <c r="L341" s="6">
        <v>0.39</v>
      </c>
      <c r="M341" s="6">
        <v>0.41789999999999999</v>
      </c>
      <c r="N341" s="6">
        <v>32</v>
      </c>
      <c r="O341" s="6">
        <v>103</v>
      </c>
      <c r="P341" s="6">
        <v>135</v>
      </c>
      <c r="Q341" s="8" t="str">
        <f t="shared" si="15"/>
        <v>Evening</v>
      </c>
      <c r="R341" s="8" t="str">
        <f t="shared" si="16"/>
        <v>Normal</v>
      </c>
      <c r="S341" s="33" t="str">
        <f t="shared" si="17"/>
        <v>Medium</v>
      </c>
      <c r="T341" t="s">
        <v>14</v>
      </c>
    </row>
    <row r="342" spans="1:20" ht="17.25" thickBot="1">
      <c r="A342" s="6">
        <v>960</v>
      </c>
      <c r="B342" s="7">
        <v>40586</v>
      </c>
      <c r="C342" s="6">
        <v>1</v>
      </c>
      <c r="D342" s="6">
        <v>0</v>
      </c>
      <c r="E342" s="6">
        <v>2</v>
      </c>
      <c r="F342" s="6">
        <v>14</v>
      </c>
      <c r="G342" s="9" t="b">
        <v>0</v>
      </c>
      <c r="H342" s="6">
        <v>6</v>
      </c>
      <c r="I342" s="6">
        <v>1</v>
      </c>
      <c r="J342" s="6">
        <v>0.34</v>
      </c>
      <c r="K342" s="6">
        <v>0.31819999999999998</v>
      </c>
      <c r="L342" s="6">
        <v>0.31</v>
      </c>
      <c r="M342" s="6">
        <v>0.28360000000000002</v>
      </c>
      <c r="N342" s="6">
        <v>30</v>
      </c>
      <c r="O342" s="6">
        <v>90</v>
      </c>
      <c r="P342" s="6">
        <v>120</v>
      </c>
      <c r="Q342" s="8" t="str">
        <f t="shared" si="15"/>
        <v>Evening</v>
      </c>
      <c r="R342" s="8" t="str">
        <f t="shared" si="16"/>
        <v>Normal</v>
      </c>
      <c r="S342" s="33" t="str">
        <f t="shared" si="17"/>
        <v>Medium</v>
      </c>
      <c r="T342" t="s">
        <v>14</v>
      </c>
    </row>
    <row r="343" spans="1:20" ht="17.25" thickBot="1">
      <c r="A343" s="6">
        <v>961</v>
      </c>
      <c r="B343" s="7">
        <v>40586</v>
      </c>
      <c r="C343" s="6">
        <v>1</v>
      </c>
      <c r="D343" s="6">
        <v>0</v>
      </c>
      <c r="E343" s="6">
        <v>2</v>
      </c>
      <c r="F343" s="6">
        <v>15</v>
      </c>
      <c r="G343" s="9" t="b">
        <v>0</v>
      </c>
      <c r="H343" s="6">
        <v>6</v>
      </c>
      <c r="I343" s="6">
        <v>1</v>
      </c>
      <c r="J343" s="6">
        <v>0.34</v>
      </c>
      <c r="K343" s="6">
        <v>0.30299999999999999</v>
      </c>
      <c r="L343" s="6">
        <v>0.28999999999999998</v>
      </c>
      <c r="M343" s="6">
        <v>0.41789999999999999</v>
      </c>
      <c r="N343" s="6">
        <v>47</v>
      </c>
      <c r="O343" s="6">
        <v>127</v>
      </c>
      <c r="P343" s="6">
        <v>174</v>
      </c>
      <c r="Q343" s="8" t="str">
        <f t="shared" si="15"/>
        <v>Evening</v>
      </c>
      <c r="R343" s="8" t="str">
        <f t="shared" si="16"/>
        <v>Normal</v>
      </c>
      <c r="S343" s="33" t="str">
        <f t="shared" si="17"/>
        <v>High</v>
      </c>
      <c r="T343" t="s">
        <v>14</v>
      </c>
    </row>
    <row r="344" spans="1:20" ht="17.25" thickBot="1">
      <c r="A344" s="6">
        <v>962</v>
      </c>
      <c r="B344" s="7">
        <v>40586</v>
      </c>
      <c r="C344" s="6">
        <v>1</v>
      </c>
      <c r="D344" s="6">
        <v>0</v>
      </c>
      <c r="E344" s="6">
        <v>2</v>
      </c>
      <c r="F344" s="6">
        <v>16</v>
      </c>
      <c r="G344" s="9" t="b">
        <v>0</v>
      </c>
      <c r="H344" s="6">
        <v>6</v>
      </c>
      <c r="I344" s="6">
        <v>1</v>
      </c>
      <c r="J344" s="6">
        <v>0.34</v>
      </c>
      <c r="K344" s="6">
        <v>0.30299999999999999</v>
      </c>
      <c r="L344" s="6">
        <v>0.28999999999999998</v>
      </c>
      <c r="M344" s="6">
        <v>0.41789999999999999</v>
      </c>
      <c r="N344" s="6">
        <v>42</v>
      </c>
      <c r="O344" s="6">
        <v>103</v>
      </c>
      <c r="P344" s="6">
        <v>145</v>
      </c>
      <c r="Q344" s="8" t="str">
        <f t="shared" si="15"/>
        <v>Evening</v>
      </c>
      <c r="R344" s="8" t="str">
        <f t="shared" si="16"/>
        <v>Normal</v>
      </c>
      <c r="S344" s="33" t="str">
        <f t="shared" si="17"/>
        <v>Medium</v>
      </c>
      <c r="T344" t="s">
        <v>14</v>
      </c>
    </row>
    <row r="345" spans="1:20" ht="17.25" thickBot="1">
      <c r="A345" s="6">
        <v>963</v>
      </c>
      <c r="B345" s="7">
        <v>40586</v>
      </c>
      <c r="C345" s="6">
        <v>1</v>
      </c>
      <c r="D345" s="6">
        <v>0</v>
      </c>
      <c r="E345" s="6">
        <v>2</v>
      </c>
      <c r="F345" s="6">
        <v>17</v>
      </c>
      <c r="G345" s="9" t="b">
        <v>0</v>
      </c>
      <c r="H345" s="6">
        <v>6</v>
      </c>
      <c r="I345" s="6">
        <v>1</v>
      </c>
      <c r="J345" s="6">
        <v>0.32</v>
      </c>
      <c r="K345" s="6">
        <v>0.28789999999999999</v>
      </c>
      <c r="L345" s="6">
        <v>0.31</v>
      </c>
      <c r="M345" s="6">
        <v>0.52239999999999998</v>
      </c>
      <c r="N345" s="6">
        <v>24</v>
      </c>
      <c r="O345" s="6">
        <v>113</v>
      </c>
      <c r="P345" s="6">
        <v>137</v>
      </c>
      <c r="Q345" s="8" t="str">
        <f t="shared" si="15"/>
        <v>Evening</v>
      </c>
      <c r="R345" s="8" t="str">
        <f t="shared" si="16"/>
        <v>Rush Hour</v>
      </c>
      <c r="S345" s="33" t="str">
        <f t="shared" si="17"/>
        <v>Medium</v>
      </c>
      <c r="T345" t="s">
        <v>14</v>
      </c>
    </row>
    <row r="346" spans="1:20" ht="17.25" thickBot="1">
      <c r="A346" s="6">
        <v>964</v>
      </c>
      <c r="B346" s="7">
        <v>40586</v>
      </c>
      <c r="C346" s="6">
        <v>1</v>
      </c>
      <c r="D346" s="6">
        <v>0</v>
      </c>
      <c r="E346" s="6">
        <v>2</v>
      </c>
      <c r="F346" s="6">
        <v>18</v>
      </c>
      <c r="G346" s="9" t="b">
        <v>0</v>
      </c>
      <c r="H346" s="6">
        <v>6</v>
      </c>
      <c r="I346" s="6">
        <v>1</v>
      </c>
      <c r="J346" s="6">
        <v>0.28000000000000003</v>
      </c>
      <c r="K346" s="6">
        <v>0.2576</v>
      </c>
      <c r="L346" s="6">
        <v>0.38</v>
      </c>
      <c r="M346" s="6">
        <v>0.32840000000000003</v>
      </c>
      <c r="N346" s="6">
        <v>4</v>
      </c>
      <c r="O346" s="6">
        <v>60</v>
      </c>
      <c r="P346" s="6">
        <v>64</v>
      </c>
      <c r="Q346" s="8" t="str">
        <f t="shared" si="15"/>
        <v>Evening</v>
      </c>
      <c r="R346" s="8" t="str">
        <f t="shared" si="16"/>
        <v>Rush Hour</v>
      </c>
      <c r="S346" s="33" t="str">
        <f t="shared" si="17"/>
        <v>Medium</v>
      </c>
      <c r="T346" t="s">
        <v>14</v>
      </c>
    </row>
    <row r="347" spans="1:20" ht="17.25" thickBot="1">
      <c r="A347" s="6">
        <v>965</v>
      </c>
      <c r="B347" s="7">
        <v>40586</v>
      </c>
      <c r="C347" s="6">
        <v>1</v>
      </c>
      <c r="D347" s="6">
        <v>0</v>
      </c>
      <c r="E347" s="6">
        <v>2</v>
      </c>
      <c r="F347" s="6">
        <v>19</v>
      </c>
      <c r="G347" s="9" t="b">
        <v>0</v>
      </c>
      <c r="H347" s="6">
        <v>6</v>
      </c>
      <c r="I347" s="6">
        <v>1</v>
      </c>
      <c r="J347" s="6">
        <v>0.28000000000000003</v>
      </c>
      <c r="K347" s="6">
        <v>0.2727</v>
      </c>
      <c r="L347" s="6">
        <v>0.38</v>
      </c>
      <c r="M347" s="6">
        <v>0.16420000000000001</v>
      </c>
      <c r="N347" s="6">
        <v>2</v>
      </c>
      <c r="O347" s="6">
        <v>39</v>
      </c>
      <c r="P347" s="6">
        <v>41</v>
      </c>
      <c r="Q347" s="8" t="str">
        <f t="shared" si="15"/>
        <v>Evening</v>
      </c>
      <c r="R347" s="8" t="str">
        <f t="shared" si="16"/>
        <v>Rush Hour</v>
      </c>
      <c r="S347" s="33" t="str">
        <f t="shared" si="17"/>
        <v>Low</v>
      </c>
      <c r="T347" t="s">
        <v>14</v>
      </c>
    </row>
    <row r="348" spans="1:20" ht="17.25" thickBot="1">
      <c r="A348" s="6">
        <v>966</v>
      </c>
      <c r="B348" s="7">
        <v>40586</v>
      </c>
      <c r="C348" s="6">
        <v>1</v>
      </c>
      <c r="D348" s="6">
        <v>0</v>
      </c>
      <c r="E348" s="6">
        <v>2</v>
      </c>
      <c r="F348" s="6">
        <v>20</v>
      </c>
      <c r="G348" s="9" t="b">
        <v>0</v>
      </c>
      <c r="H348" s="6">
        <v>6</v>
      </c>
      <c r="I348" s="6">
        <v>1</v>
      </c>
      <c r="J348" s="6">
        <v>0.26</v>
      </c>
      <c r="K348" s="6">
        <v>0.2576</v>
      </c>
      <c r="L348" s="6">
        <v>0.41</v>
      </c>
      <c r="M348" s="6">
        <v>0.22389999999999999</v>
      </c>
      <c r="N348" s="6">
        <v>1</v>
      </c>
      <c r="O348" s="6">
        <v>39</v>
      </c>
      <c r="P348" s="6">
        <v>40</v>
      </c>
      <c r="Q348" s="8" t="str">
        <f t="shared" si="15"/>
        <v>Evening</v>
      </c>
      <c r="R348" s="8" t="str">
        <f t="shared" si="16"/>
        <v>Normal</v>
      </c>
      <c r="S348" s="33" t="str">
        <f t="shared" si="17"/>
        <v>Low</v>
      </c>
      <c r="T348" t="s">
        <v>14</v>
      </c>
    </row>
    <row r="349" spans="1:20" ht="17.25" thickBot="1">
      <c r="A349" s="6">
        <v>967</v>
      </c>
      <c r="B349" s="7">
        <v>40586</v>
      </c>
      <c r="C349" s="6">
        <v>1</v>
      </c>
      <c r="D349" s="6">
        <v>0</v>
      </c>
      <c r="E349" s="6">
        <v>2</v>
      </c>
      <c r="F349" s="6">
        <v>21</v>
      </c>
      <c r="G349" s="9" t="b">
        <v>0</v>
      </c>
      <c r="H349" s="6">
        <v>6</v>
      </c>
      <c r="I349" s="6">
        <v>1</v>
      </c>
      <c r="J349" s="6">
        <v>0.26</v>
      </c>
      <c r="K349" s="6">
        <v>0.30299999999999999</v>
      </c>
      <c r="L349" s="6">
        <v>0.41</v>
      </c>
      <c r="M349" s="6">
        <v>0</v>
      </c>
      <c r="N349" s="6">
        <v>9</v>
      </c>
      <c r="O349" s="6">
        <v>42</v>
      </c>
      <c r="P349" s="6">
        <v>51</v>
      </c>
      <c r="Q349" s="8" t="str">
        <f t="shared" si="15"/>
        <v>Evening</v>
      </c>
      <c r="R349" s="8" t="str">
        <f t="shared" si="16"/>
        <v>Normal</v>
      </c>
      <c r="S349" s="33" t="str">
        <f t="shared" si="17"/>
        <v>Medium</v>
      </c>
      <c r="T349" t="s">
        <v>14</v>
      </c>
    </row>
    <row r="350" spans="1:20" ht="17.25" thickBot="1">
      <c r="A350" s="6">
        <v>968</v>
      </c>
      <c r="B350" s="7">
        <v>40586</v>
      </c>
      <c r="C350" s="6">
        <v>1</v>
      </c>
      <c r="D350" s="6">
        <v>0</v>
      </c>
      <c r="E350" s="6">
        <v>2</v>
      </c>
      <c r="F350" s="6">
        <v>22</v>
      </c>
      <c r="G350" s="9" t="b">
        <v>0</v>
      </c>
      <c r="H350" s="6">
        <v>6</v>
      </c>
      <c r="I350" s="6">
        <v>1</v>
      </c>
      <c r="J350" s="6">
        <v>0.24</v>
      </c>
      <c r="K350" s="6">
        <v>0.2576</v>
      </c>
      <c r="L350" s="6">
        <v>0.44</v>
      </c>
      <c r="M350" s="6">
        <v>8.9599999999999999E-2</v>
      </c>
      <c r="N350" s="6">
        <v>6</v>
      </c>
      <c r="O350" s="6">
        <v>39</v>
      </c>
      <c r="P350" s="6">
        <v>45</v>
      </c>
      <c r="Q350" s="8" t="str">
        <f t="shared" si="15"/>
        <v>Evening</v>
      </c>
      <c r="R350" s="8" t="str">
        <f t="shared" si="16"/>
        <v>Normal</v>
      </c>
      <c r="S350" s="33" t="str">
        <f t="shared" si="17"/>
        <v>Low</v>
      </c>
      <c r="T350" t="s">
        <v>14</v>
      </c>
    </row>
    <row r="351" spans="1:20" ht="17.25" thickBot="1">
      <c r="A351" s="6">
        <v>969</v>
      </c>
      <c r="B351" s="7">
        <v>40586</v>
      </c>
      <c r="C351" s="6">
        <v>1</v>
      </c>
      <c r="D351" s="6">
        <v>0</v>
      </c>
      <c r="E351" s="6">
        <v>2</v>
      </c>
      <c r="F351" s="6">
        <v>23</v>
      </c>
      <c r="G351" s="9" t="b">
        <v>0</v>
      </c>
      <c r="H351" s="6">
        <v>6</v>
      </c>
      <c r="I351" s="6">
        <v>1</v>
      </c>
      <c r="J351" s="6">
        <v>0.22</v>
      </c>
      <c r="K351" s="6">
        <v>0.2273</v>
      </c>
      <c r="L351" s="6">
        <v>0.51</v>
      </c>
      <c r="M351" s="6">
        <v>0.1343</v>
      </c>
      <c r="N351" s="6">
        <v>1</v>
      </c>
      <c r="O351" s="6">
        <v>31</v>
      </c>
      <c r="P351" s="6">
        <v>32</v>
      </c>
      <c r="Q351" s="8" t="str">
        <f t="shared" si="15"/>
        <v>Evening</v>
      </c>
      <c r="R351" s="8" t="str">
        <f t="shared" si="16"/>
        <v>Normal</v>
      </c>
      <c r="S351" s="33" t="str">
        <f t="shared" si="17"/>
        <v>Low</v>
      </c>
      <c r="T351" t="s">
        <v>14</v>
      </c>
    </row>
    <row r="352" spans="1:20" ht="17.25" thickBot="1">
      <c r="A352" s="6">
        <v>970</v>
      </c>
      <c r="B352" s="7">
        <v>40587</v>
      </c>
      <c r="C352" s="6">
        <v>1</v>
      </c>
      <c r="D352" s="6">
        <v>0</v>
      </c>
      <c r="E352" s="6">
        <v>2</v>
      </c>
      <c r="F352" s="6">
        <v>0</v>
      </c>
      <c r="G352" s="9" t="b">
        <v>0</v>
      </c>
      <c r="H352" s="6">
        <v>0</v>
      </c>
      <c r="I352" s="6">
        <v>1</v>
      </c>
      <c r="J352" s="6">
        <v>0.2</v>
      </c>
      <c r="K352" s="6">
        <v>0.2273</v>
      </c>
      <c r="L352" s="6">
        <v>0.64</v>
      </c>
      <c r="M352" s="6">
        <v>0.1045</v>
      </c>
      <c r="N352" s="6">
        <v>5</v>
      </c>
      <c r="O352" s="6">
        <v>34</v>
      </c>
      <c r="P352" s="6">
        <v>39</v>
      </c>
      <c r="Q352" s="8" t="str">
        <f t="shared" si="15"/>
        <v>Evening</v>
      </c>
      <c r="R352" s="8" t="str">
        <f t="shared" si="16"/>
        <v>Normal</v>
      </c>
      <c r="S352" s="33" t="str">
        <f t="shared" si="17"/>
        <v>Low</v>
      </c>
      <c r="T352" t="s">
        <v>14</v>
      </c>
    </row>
    <row r="353" spans="1:20" ht="17.25" thickBot="1">
      <c r="A353" s="6">
        <v>971</v>
      </c>
      <c r="B353" s="7">
        <v>40587</v>
      </c>
      <c r="C353" s="6">
        <v>1</v>
      </c>
      <c r="D353" s="6">
        <v>0</v>
      </c>
      <c r="E353" s="6">
        <v>2</v>
      </c>
      <c r="F353" s="6">
        <v>1</v>
      </c>
      <c r="G353" s="9" t="b">
        <v>0</v>
      </c>
      <c r="H353" s="6">
        <v>0</v>
      </c>
      <c r="I353" s="6">
        <v>1</v>
      </c>
      <c r="J353" s="6">
        <v>0.2</v>
      </c>
      <c r="K353" s="6">
        <v>0.2273</v>
      </c>
      <c r="L353" s="6">
        <v>0.59</v>
      </c>
      <c r="M353" s="6">
        <v>8.9599999999999999E-2</v>
      </c>
      <c r="N353" s="6">
        <v>1</v>
      </c>
      <c r="O353" s="6">
        <v>23</v>
      </c>
      <c r="P353" s="6">
        <v>24</v>
      </c>
      <c r="Q353" s="8" t="str">
        <f t="shared" si="15"/>
        <v>Evening</v>
      </c>
      <c r="R353" s="8" t="str">
        <f t="shared" si="16"/>
        <v>Normal</v>
      </c>
      <c r="S353" s="33" t="str">
        <f t="shared" si="17"/>
        <v>Low</v>
      </c>
      <c r="T353" t="s">
        <v>14</v>
      </c>
    </row>
    <row r="354" spans="1:20" ht="17.25" thickBot="1">
      <c r="A354" s="6">
        <v>972</v>
      </c>
      <c r="B354" s="7">
        <v>40587</v>
      </c>
      <c r="C354" s="6">
        <v>1</v>
      </c>
      <c r="D354" s="6">
        <v>0</v>
      </c>
      <c r="E354" s="6">
        <v>2</v>
      </c>
      <c r="F354" s="6">
        <v>2</v>
      </c>
      <c r="G354" s="9" t="b">
        <v>0</v>
      </c>
      <c r="H354" s="6">
        <v>0</v>
      </c>
      <c r="I354" s="6">
        <v>2</v>
      </c>
      <c r="J354" s="6">
        <v>0.2</v>
      </c>
      <c r="K354" s="6">
        <v>0.2273</v>
      </c>
      <c r="L354" s="6">
        <v>0.75</v>
      </c>
      <c r="M354" s="6">
        <v>8.9599999999999999E-2</v>
      </c>
      <c r="N354" s="6">
        <v>1</v>
      </c>
      <c r="O354" s="6">
        <v>19</v>
      </c>
      <c r="P354" s="6">
        <v>20</v>
      </c>
      <c r="Q354" s="8" t="str">
        <f t="shared" si="15"/>
        <v>Evening</v>
      </c>
      <c r="R354" s="8" t="str">
        <f t="shared" si="16"/>
        <v>Normal</v>
      </c>
      <c r="S354" s="33" t="str">
        <f t="shared" si="17"/>
        <v>Low</v>
      </c>
      <c r="T354" t="s">
        <v>21</v>
      </c>
    </row>
    <row r="355" spans="1:20" ht="17.25" thickBot="1">
      <c r="A355" s="6">
        <v>973</v>
      </c>
      <c r="B355" s="7">
        <v>40587</v>
      </c>
      <c r="C355" s="6">
        <v>1</v>
      </c>
      <c r="D355" s="6">
        <v>0</v>
      </c>
      <c r="E355" s="6">
        <v>2</v>
      </c>
      <c r="F355" s="6">
        <v>3</v>
      </c>
      <c r="G355" s="9" t="b">
        <v>0</v>
      </c>
      <c r="H355" s="6">
        <v>0</v>
      </c>
      <c r="I355" s="6">
        <v>2</v>
      </c>
      <c r="J355" s="6">
        <v>0.2</v>
      </c>
      <c r="K355" s="6">
        <v>0.2273</v>
      </c>
      <c r="L355" s="6">
        <v>0.69</v>
      </c>
      <c r="M355" s="6">
        <v>0.1045</v>
      </c>
      <c r="N355" s="6">
        <v>4</v>
      </c>
      <c r="O355" s="6">
        <v>8</v>
      </c>
      <c r="P355" s="6">
        <v>12</v>
      </c>
      <c r="Q355" s="8" t="str">
        <f t="shared" si="15"/>
        <v>Afternoon</v>
      </c>
      <c r="R355" s="8" t="str">
        <f t="shared" si="16"/>
        <v>Normal</v>
      </c>
      <c r="S355" s="33" t="str">
        <f t="shared" si="17"/>
        <v>Low</v>
      </c>
      <c r="T355" t="s">
        <v>21</v>
      </c>
    </row>
    <row r="356" spans="1:20" ht="17.25" thickBot="1">
      <c r="A356" s="6">
        <v>974</v>
      </c>
      <c r="B356" s="7">
        <v>40587</v>
      </c>
      <c r="C356" s="6">
        <v>1</v>
      </c>
      <c r="D356" s="6">
        <v>0</v>
      </c>
      <c r="E356" s="6">
        <v>2</v>
      </c>
      <c r="F356" s="6">
        <v>4</v>
      </c>
      <c r="G356" s="9" t="b">
        <v>0</v>
      </c>
      <c r="H356" s="6">
        <v>0</v>
      </c>
      <c r="I356" s="6">
        <v>2</v>
      </c>
      <c r="J356" s="6">
        <v>0.2</v>
      </c>
      <c r="K356" s="6">
        <v>0.21210000000000001</v>
      </c>
      <c r="L356" s="6">
        <v>0.69</v>
      </c>
      <c r="M356" s="6">
        <v>0.16420000000000001</v>
      </c>
      <c r="N356" s="6">
        <v>0</v>
      </c>
      <c r="O356" s="6">
        <v>2</v>
      </c>
      <c r="P356" s="6">
        <v>2</v>
      </c>
      <c r="Q356" s="8" t="str">
        <f t="shared" si="15"/>
        <v>Night</v>
      </c>
      <c r="R356" s="8" t="str">
        <f t="shared" si="16"/>
        <v>Normal</v>
      </c>
      <c r="S356" s="33" t="str">
        <f t="shared" si="17"/>
        <v>Low</v>
      </c>
      <c r="T356" t="s">
        <v>21</v>
      </c>
    </row>
    <row r="357" spans="1:20" ht="17.25" thickBot="1">
      <c r="A357" s="6">
        <v>975</v>
      </c>
      <c r="B357" s="7">
        <v>40587</v>
      </c>
      <c r="C357" s="6">
        <v>1</v>
      </c>
      <c r="D357" s="6">
        <v>0</v>
      </c>
      <c r="E357" s="6">
        <v>2</v>
      </c>
      <c r="F357" s="6">
        <v>6</v>
      </c>
      <c r="G357" s="9" t="b">
        <v>0</v>
      </c>
      <c r="H357" s="6">
        <v>0</v>
      </c>
      <c r="I357" s="6">
        <v>2</v>
      </c>
      <c r="J357" s="6">
        <v>0.2</v>
      </c>
      <c r="K357" s="6">
        <v>0.21210000000000001</v>
      </c>
      <c r="L357" s="6">
        <v>0.69</v>
      </c>
      <c r="M357" s="6">
        <v>0.1343</v>
      </c>
      <c r="N357" s="6">
        <v>2</v>
      </c>
      <c r="O357" s="6">
        <v>3</v>
      </c>
      <c r="P357" s="6">
        <v>5</v>
      </c>
      <c r="Q357" s="8" t="str">
        <f t="shared" si="15"/>
        <v>Night</v>
      </c>
      <c r="R357" s="8" t="str">
        <f t="shared" si="16"/>
        <v>Normal</v>
      </c>
      <c r="S357" s="33" t="str">
        <f t="shared" si="17"/>
        <v>Low</v>
      </c>
      <c r="T357" t="s">
        <v>21</v>
      </c>
    </row>
    <row r="358" spans="1:20" ht="17.25" thickBot="1">
      <c r="A358" s="6">
        <v>976</v>
      </c>
      <c r="B358" s="7">
        <v>40587</v>
      </c>
      <c r="C358" s="6">
        <v>1</v>
      </c>
      <c r="D358" s="6">
        <v>0</v>
      </c>
      <c r="E358" s="6">
        <v>2</v>
      </c>
      <c r="F358" s="6">
        <v>7</v>
      </c>
      <c r="G358" s="9" t="b">
        <v>0</v>
      </c>
      <c r="H358" s="6">
        <v>0</v>
      </c>
      <c r="I358" s="6">
        <v>2</v>
      </c>
      <c r="J358" s="6">
        <v>0.22</v>
      </c>
      <c r="K358" s="6">
        <v>0.2727</v>
      </c>
      <c r="L358" s="6">
        <v>0.55000000000000004</v>
      </c>
      <c r="M358" s="6">
        <v>0</v>
      </c>
      <c r="N358" s="6">
        <v>0</v>
      </c>
      <c r="O358" s="6">
        <v>3</v>
      </c>
      <c r="P358" s="6">
        <v>3</v>
      </c>
      <c r="Q358" s="8" t="str">
        <f t="shared" si="15"/>
        <v>Night</v>
      </c>
      <c r="R358" s="8" t="str">
        <f t="shared" si="16"/>
        <v>Rush Hour</v>
      </c>
      <c r="S358" s="33" t="str">
        <f t="shared" si="17"/>
        <v>Low</v>
      </c>
      <c r="T358" t="s">
        <v>21</v>
      </c>
    </row>
    <row r="359" spans="1:20" ht="17.25" thickBot="1">
      <c r="A359" s="6">
        <v>977</v>
      </c>
      <c r="B359" s="7">
        <v>40587</v>
      </c>
      <c r="C359" s="6">
        <v>1</v>
      </c>
      <c r="D359" s="6">
        <v>0</v>
      </c>
      <c r="E359" s="6">
        <v>2</v>
      </c>
      <c r="F359" s="6">
        <v>8</v>
      </c>
      <c r="G359" s="9" t="b">
        <v>0</v>
      </c>
      <c r="H359" s="6">
        <v>0</v>
      </c>
      <c r="I359" s="6">
        <v>2</v>
      </c>
      <c r="J359" s="6">
        <v>0.22</v>
      </c>
      <c r="K359" s="6">
        <v>0.2273</v>
      </c>
      <c r="L359" s="6">
        <v>0.64</v>
      </c>
      <c r="M359" s="6">
        <v>0.19400000000000001</v>
      </c>
      <c r="N359" s="6">
        <v>1</v>
      </c>
      <c r="O359" s="6">
        <v>11</v>
      </c>
      <c r="P359" s="6">
        <v>12</v>
      </c>
      <c r="Q359" s="8" t="str">
        <f t="shared" si="15"/>
        <v>Afternoon</v>
      </c>
      <c r="R359" s="8" t="str">
        <f t="shared" si="16"/>
        <v>Rush Hour</v>
      </c>
      <c r="S359" s="33" t="str">
        <f t="shared" si="17"/>
        <v>Low</v>
      </c>
      <c r="T359" t="s">
        <v>21</v>
      </c>
    </row>
    <row r="360" spans="1:20" ht="17.25" thickBot="1">
      <c r="A360" s="6">
        <v>978</v>
      </c>
      <c r="B360" s="7">
        <v>40587</v>
      </c>
      <c r="C360" s="6">
        <v>1</v>
      </c>
      <c r="D360" s="6">
        <v>0</v>
      </c>
      <c r="E360" s="6">
        <v>2</v>
      </c>
      <c r="F360" s="6">
        <v>9</v>
      </c>
      <c r="G360" s="9" t="b">
        <v>0</v>
      </c>
      <c r="H360" s="6">
        <v>0</v>
      </c>
      <c r="I360" s="6">
        <v>2</v>
      </c>
      <c r="J360" s="6">
        <v>0.24</v>
      </c>
      <c r="K360" s="6">
        <v>0.2273</v>
      </c>
      <c r="L360" s="6">
        <v>0.6</v>
      </c>
      <c r="M360" s="6">
        <v>0.22389999999999999</v>
      </c>
      <c r="N360" s="6">
        <v>12</v>
      </c>
      <c r="O360" s="6">
        <v>35</v>
      </c>
      <c r="P360" s="6">
        <v>47</v>
      </c>
      <c r="Q360" s="8" t="str">
        <f t="shared" si="15"/>
        <v>Evening</v>
      </c>
      <c r="R360" s="8" t="str">
        <f t="shared" si="16"/>
        <v>Rush Hour</v>
      </c>
      <c r="S360" s="33" t="str">
        <f t="shared" si="17"/>
        <v>Low</v>
      </c>
      <c r="T360" t="s">
        <v>21</v>
      </c>
    </row>
    <row r="361" spans="1:20" ht="17.25" thickBot="1">
      <c r="A361" s="6">
        <v>979</v>
      </c>
      <c r="B361" s="7">
        <v>40587</v>
      </c>
      <c r="C361" s="6">
        <v>1</v>
      </c>
      <c r="D361" s="6">
        <v>0</v>
      </c>
      <c r="E361" s="6">
        <v>2</v>
      </c>
      <c r="F361" s="6">
        <v>10</v>
      </c>
      <c r="G361" s="9" t="b">
        <v>0</v>
      </c>
      <c r="H361" s="6">
        <v>0</v>
      </c>
      <c r="I361" s="6">
        <v>1</v>
      </c>
      <c r="J361" s="6">
        <v>0.3</v>
      </c>
      <c r="K361" s="6">
        <v>0.2727</v>
      </c>
      <c r="L361" s="6">
        <v>0.45</v>
      </c>
      <c r="M361" s="6">
        <v>0.32840000000000003</v>
      </c>
      <c r="N361" s="6">
        <v>19</v>
      </c>
      <c r="O361" s="6">
        <v>86</v>
      </c>
      <c r="P361" s="6">
        <v>105</v>
      </c>
      <c r="Q361" s="8" t="str">
        <f t="shared" si="15"/>
        <v>Evening</v>
      </c>
      <c r="R361" s="8" t="str">
        <f t="shared" si="16"/>
        <v>Normal</v>
      </c>
      <c r="S361" s="33" t="str">
        <f t="shared" si="17"/>
        <v>Medium</v>
      </c>
      <c r="T361" t="s">
        <v>14</v>
      </c>
    </row>
    <row r="362" spans="1:20" ht="17.25" thickBot="1">
      <c r="A362" s="6">
        <v>980</v>
      </c>
      <c r="B362" s="7">
        <v>40587</v>
      </c>
      <c r="C362" s="6">
        <v>1</v>
      </c>
      <c r="D362" s="6">
        <v>0</v>
      </c>
      <c r="E362" s="6">
        <v>2</v>
      </c>
      <c r="F362" s="6">
        <v>11</v>
      </c>
      <c r="G362" s="9" t="b">
        <v>0</v>
      </c>
      <c r="H362" s="6">
        <v>0</v>
      </c>
      <c r="I362" s="6">
        <v>1</v>
      </c>
      <c r="J362" s="6">
        <v>0.32</v>
      </c>
      <c r="K362" s="6">
        <v>0.28789999999999999</v>
      </c>
      <c r="L362" s="6">
        <v>0.39</v>
      </c>
      <c r="M362" s="6">
        <v>0.44779999999999998</v>
      </c>
      <c r="N362" s="6">
        <v>26</v>
      </c>
      <c r="O362" s="6">
        <v>86</v>
      </c>
      <c r="P362" s="6">
        <v>112</v>
      </c>
      <c r="Q362" s="8" t="str">
        <f t="shared" si="15"/>
        <v>Evening</v>
      </c>
      <c r="R362" s="8" t="str">
        <f t="shared" si="16"/>
        <v>Normal</v>
      </c>
      <c r="S362" s="33" t="str">
        <f t="shared" si="17"/>
        <v>Medium</v>
      </c>
      <c r="T362" t="s">
        <v>14</v>
      </c>
    </row>
    <row r="363" spans="1:20" ht="17.25" thickBot="1">
      <c r="A363" s="6">
        <v>981</v>
      </c>
      <c r="B363" s="7">
        <v>40587</v>
      </c>
      <c r="C363" s="6">
        <v>1</v>
      </c>
      <c r="D363" s="6">
        <v>0</v>
      </c>
      <c r="E363" s="6">
        <v>2</v>
      </c>
      <c r="F363" s="6">
        <v>12</v>
      </c>
      <c r="G363" s="9" t="b">
        <v>0</v>
      </c>
      <c r="H363" s="6">
        <v>0</v>
      </c>
      <c r="I363" s="6">
        <v>1</v>
      </c>
      <c r="J363" s="6">
        <v>0.36</v>
      </c>
      <c r="K363" s="6">
        <v>0.31819999999999998</v>
      </c>
      <c r="L363" s="6">
        <v>0.32</v>
      </c>
      <c r="M363" s="6">
        <v>0.4627</v>
      </c>
      <c r="N363" s="6">
        <v>58</v>
      </c>
      <c r="O363" s="6">
        <v>94</v>
      </c>
      <c r="P363" s="6">
        <v>152</v>
      </c>
      <c r="Q363" s="8" t="str">
        <f t="shared" si="15"/>
        <v>Evening</v>
      </c>
      <c r="R363" s="8" t="str">
        <f t="shared" si="16"/>
        <v>Normal</v>
      </c>
      <c r="S363" s="33" t="str">
        <f t="shared" si="17"/>
        <v>High</v>
      </c>
      <c r="T363" t="s">
        <v>14</v>
      </c>
    </row>
    <row r="364" spans="1:20" ht="17.25" thickBot="1">
      <c r="A364" s="6">
        <v>982</v>
      </c>
      <c r="B364" s="7">
        <v>40587</v>
      </c>
      <c r="C364" s="6">
        <v>1</v>
      </c>
      <c r="D364" s="6">
        <v>0</v>
      </c>
      <c r="E364" s="6">
        <v>2</v>
      </c>
      <c r="F364" s="6">
        <v>13</v>
      </c>
      <c r="G364" s="9" t="b">
        <v>0</v>
      </c>
      <c r="H364" s="6">
        <v>0</v>
      </c>
      <c r="I364" s="6">
        <v>1</v>
      </c>
      <c r="J364" s="6">
        <v>0.38</v>
      </c>
      <c r="K364" s="6">
        <v>0.39389999999999997</v>
      </c>
      <c r="L364" s="6">
        <v>0.28999999999999998</v>
      </c>
      <c r="M364" s="6">
        <v>0.35820000000000002</v>
      </c>
      <c r="N364" s="6">
        <v>62</v>
      </c>
      <c r="O364" s="6">
        <v>92</v>
      </c>
      <c r="P364" s="6">
        <v>154</v>
      </c>
      <c r="Q364" s="8" t="str">
        <f t="shared" si="15"/>
        <v>Evening</v>
      </c>
      <c r="R364" s="8" t="str">
        <f t="shared" si="16"/>
        <v>Normal</v>
      </c>
      <c r="S364" s="33" t="str">
        <f t="shared" si="17"/>
        <v>High</v>
      </c>
      <c r="T364" t="s">
        <v>14</v>
      </c>
    </row>
    <row r="365" spans="1:20" ht="17.25" thickBot="1">
      <c r="A365" s="6">
        <v>983</v>
      </c>
      <c r="B365" s="7">
        <v>40587</v>
      </c>
      <c r="C365" s="6">
        <v>1</v>
      </c>
      <c r="D365" s="6">
        <v>0</v>
      </c>
      <c r="E365" s="6">
        <v>2</v>
      </c>
      <c r="F365" s="6">
        <v>14</v>
      </c>
      <c r="G365" s="9" t="b">
        <v>0</v>
      </c>
      <c r="H365" s="6">
        <v>0</v>
      </c>
      <c r="I365" s="6">
        <v>2</v>
      </c>
      <c r="J365" s="6">
        <v>0.4</v>
      </c>
      <c r="K365" s="6">
        <v>0.40910000000000002</v>
      </c>
      <c r="L365" s="6">
        <v>0.3</v>
      </c>
      <c r="M365" s="6">
        <v>0.41789999999999999</v>
      </c>
      <c r="N365" s="6">
        <v>51</v>
      </c>
      <c r="O365" s="6">
        <v>110</v>
      </c>
      <c r="P365" s="6">
        <v>161</v>
      </c>
      <c r="Q365" s="8" t="str">
        <f t="shared" si="15"/>
        <v>Evening</v>
      </c>
      <c r="R365" s="8" t="str">
        <f t="shared" si="16"/>
        <v>Normal</v>
      </c>
      <c r="S365" s="33" t="str">
        <f t="shared" si="17"/>
        <v>High</v>
      </c>
      <c r="T365" t="s">
        <v>21</v>
      </c>
    </row>
    <row r="366" spans="1:20" ht="17.25" thickBot="1">
      <c r="A366" s="6">
        <v>984</v>
      </c>
      <c r="B366" s="7">
        <v>40587</v>
      </c>
      <c r="C366" s="6">
        <v>1</v>
      </c>
      <c r="D366" s="6">
        <v>0</v>
      </c>
      <c r="E366" s="6">
        <v>2</v>
      </c>
      <c r="F366" s="6">
        <v>15</v>
      </c>
      <c r="G366" s="9" t="b">
        <v>0</v>
      </c>
      <c r="H366" s="6">
        <v>0</v>
      </c>
      <c r="I366" s="6">
        <v>2</v>
      </c>
      <c r="J366" s="6">
        <v>0.4</v>
      </c>
      <c r="K366" s="6">
        <v>0.40910000000000002</v>
      </c>
      <c r="L366" s="6">
        <v>0.3</v>
      </c>
      <c r="M366" s="6">
        <v>0.29849999999999999</v>
      </c>
      <c r="N366" s="6">
        <v>40</v>
      </c>
      <c r="O366" s="6">
        <v>122</v>
      </c>
      <c r="P366" s="6">
        <v>162</v>
      </c>
      <c r="Q366" s="8" t="str">
        <f t="shared" si="15"/>
        <v>Evening</v>
      </c>
      <c r="R366" s="8" t="str">
        <f t="shared" si="16"/>
        <v>Normal</v>
      </c>
      <c r="S366" s="33" t="str">
        <f t="shared" si="17"/>
        <v>High</v>
      </c>
      <c r="T366" t="s">
        <v>21</v>
      </c>
    </row>
    <row r="367" spans="1:20" ht="17.25" thickBot="1">
      <c r="A367" s="6">
        <v>985</v>
      </c>
      <c r="B367" s="7">
        <v>40587</v>
      </c>
      <c r="C367" s="6">
        <v>1</v>
      </c>
      <c r="D367" s="6">
        <v>0</v>
      </c>
      <c r="E367" s="6">
        <v>2</v>
      </c>
      <c r="F367" s="6">
        <v>16</v>
      </c>
      <c r="G367" s="9" t="b">
        <v>0</v>
      </c>
      <c r="H367" s="6">
        <v>0</v>
      </c>
      <c r="I367" s="6">
        <v>2</v>
      </c>
      <c r="J367" s="6">
        <v>0.42</v>
      </c>
      <c r="K367" s="6">
        <v>0.42420000000000002</v>
      </c>
      <c r="L367" s="6">
        <v>0.28000000000000003</v>
      </c>
      <c r="M367" s="6">
        <v>0.32840000000000003</v>
      </c>
      <c r="N367" s="6">
        <v>28</v>
      </c>
      <c r="O367" s="6">
        <v>106</v>
      </c>
      <c r="P367" s="6">
        <v>134</v>
      </c>
      <c r="Q367" s="8" t="str">
        <f t="shared" si="15"/>
        <v>Evening</v>
      </c>
      <c r="R367" s="8" t="str">
        <f t="shared" si="16"/>
        <v>Normal</v>
      </c>
      <c r="S367" s="33" t="str">
        <f t="shared" si="17"/>
        <v>Medium</v>
      </c>
      <c r="T367" t="s">
        <v>21</v>
      </c>
    </row>
    <row r="368" spans="1:20" ht="17.25" thickBot="1">
      <c r="A368" s="6">
        <v>986</v>
      </c>
      <c r="B368" s="7">
        <v>40587</v>
      </c>
      <c r="C368" s="6">
        <v>1</v>
      </c>
      <c r="D368" s="6">
        <v>0</v>
      </c>
      <c r="E368" s="6">
        <v>2</v>
      </c>
      <c r="F368" s="6">
        <v>17</v>
      </c>
      <c r="G368" s="9" t="b">
        <v>0</v>
      </c>
      <c r="H368" s="6">
        <v>0</v>
      </c>
      <c r="I368" s="6">
        <v>1</v>
      </c>
      <c r="J368" s="6">
        <v>0.42</v>
      </c>
      <c r="K368" s="6">
        <v>0.42420000000000002</v>
      </c>
      <c r="L368" s="6">
        <v>0.28000000000000003</v>
      </c>
      <c r="M368" s="6">
        <v>0.32840000000000003</v>
      </c>
      <c r="N368" s="6">
        <v>30</v>
      </c>
      <c r="O368" s="6">
        <v>95</v>
      </c>
      <c r="P368" s="6">
        <v>125</v>
      </c>
      <c r="Q368" s="8" t="str">
        <f t="shared" si="15"/>
        <v>Evening</v>
      </c>
      <c r="R368" s="8" t="str">
        <f t="shared" si="16"/>
        <v>Rush Hour</v>
      </c>
      <c r="S368" s="33" t="str">
        <f t="shared" si="17"/>
        <v>Medium</v>
      </c>
      <c r="T368" t="s">
        <v>14</v>
      </c>
    </row>
    <row r="369" spans="1:20" ht="17.25" thickBot="1">
      <c r="A369" s="6">
        <v>987</v>
      </c>
      <c r="B369" s="7">
        <v>40587</v>
      </c>
      <c r="C369" s="6">
        <v>1</v>
      </c>
      <c r="D369" s="6">
        <v>0</v>
      </c>
      <c r="E369" s="6">
        <v>2</v>
      </c>
      <c r="F369" s="6">
        <v>18</v>
      </c>
      <c r="G369" s="9" t="b">
        <v>0</v>
      </c>
      <c r="H369" s="6">
        <v>0</v>
      </c>
      <c r="I369" s="6">
        <v>1</v>
      </c>
      <c r="J369" s="6">
        <v>0.4</v>
      </c>
      <c r="K369" s="6">
        <v>0.40910000000000002</v>
      </c>
      <c r="L369" s="6">
        <v>0.32</v>
      </c>
      <c r="M369" s="6">
        <v>0.29849999999999999</v>
      </c>
      <c r="N369" s="6">
        <v>17</v>
      </c>
      <c r="O369" s="6">
        <v>78</v>
      </c>
      <c r="P369" s="6">
        <v>95</v>
      </c>
      <c r="Q369" s="8" t="str">
        <f t="shared" si="15"/>
        <v>Evening</v>
      </c>
      <c r="R369" s="8" t="str">
        <f t="shared" si="16"/>
        <v>Rush Hour</v>
      </c>
      <c r="S369" s="33" t="str">
        <f t="shared" si="17"/>
        <v>Medium</v>
      </c>
      <c r="T369" t="s">
        <v>14</v>
      </c>
    </row>
    <row r="370" spans="1:20" ht="17.25" thickBot="1">
      <c r="A370" s="6">
        <v>988</v>
      </c>
      <c r="B370" s="7">
        <v>40587</v>
      </c>
      <c r="C370" s="6">
        <v>1</v>
      </c>
      <c r="D370" s="6">
        <v>0</v>
      </c>
      <c r="E370" s="6">
        <v>2</v>
      </c>
      <c r="F370" s="6">
        <v>19</v>
      </c>
      <c r="G370" s="9" t="b">
        <v>0</v>
      </c>
      <c r="H370" s="6">
        <v>0</v>
      </c>
      <c r="I370" s="6">
        <v>1</v>
      </c>
      <c r="J370" s="6">
        <v>0.4</v>
      </c>
      <c r="K370" s="6">
        <v>0.40910000000000002</v>
      </c>
      <c r="L370" s="6">
        <v>0.35</v>
      </c>
      <c r="M370" s="6">
        <v>0.28360000000000002</v>
      </c>
      <c r="N370" s="6">
        <v>11</v>
      </c>
      <c r="O370" s="6">
        <v>50</v>
      </c>
      <c r="P370" s="6">
        <v>61</v>
      </c>
      <c r="Q370" s="8" t="str">
        <f t="shared" si="15"/>
        <v>Evening</v>
      </c>
      <c r="R370" s="8" t="str">
        <f t="shared" si="16"/>
        <v>Rush Hour</v>
      </c>
      <c r="S370" s="33" t="str">
        <f t="shared" si="17"/>
        <v>Medium</v>
      </c>
      <c r="T370" t="s">
        <v>14</v>
      </c>
    </row>
    <row r="371" spans="1:20" ht="17.25" thickBot="1">
      <c r="A371" s="6">
        <v>989</v>
      </c>
      <c r="B371" s="7">
        <v>40587</v>
      </c>
      <c r="C371" s="6">
        <v>1</v>
      </c>
      <c r="D371" s="6">
        <v>0</v>
      </c>
      <c r="E371" s="6">
        <v>2</v>
      </c>
      <c r="F371" s="6">
        <v>20</v>
      </c>
      <c r="G371" s="9" t="b">
        <v>0</v>
      </c>
      <c r="H371" s="6">
        <v>0</v>
      </c>
      <c r="I371" s="6">
        <v>1</v>
      </c>
      <c r="J371" s="6">
        <v>0.4</v>
      </c>
      <c r="K371" s="6">
        <v>0.40910000000000002</v>
      </c>
      <c r="L371" s="6">
        <v>0.35</v>
      </c>
      <c r="M371" s="6">
        <v>0.32840000000000003</v>
      </c>
      <c r="N371" s="6">
        <v>15</v>
      </c>
      <c r="O371" s="6">
        <v>32</v>
      </c>
      <c r="P371" s="6">
        <v>47</v>
      </c>
      <c r="Q371" s="8" t="str">
        <f t="shared" si="15"/>
        <v>Evening</v>
      </c>
      <c r="R371" s="8" t="str">
        <f t="shared" si="16"/>
        <v>Normal</v>
      </c>
      <c r="S371" s="33" t="str">
        <f t="shared" si="17"/>
        <v>Low</v>
      </c>
      <c r="T371" t="s">
        <v>14</v>
      </c>
    </row>
    <row r="372" spans="1:20" ht="17.25" thickBot="1">
      <c r="A372" s="6">
        <v>990</v>
      </c>
      <c r="B372" s="7">
        <v>40587</v>
      </c>
      <c r="C372" s="6">
        <v>1</v>
      </c>
      <c r="D372" s="6">
        <v>0</v>
      </c>
      <c r="E372" s="6">
        <v>2</v>
      </c>
      <c r="F372" s="6">
        <v>21</v>
      </c>
      <c r="G372" s="9" t="b">
        <v>0</v>
      </c>
      <c r="H372" s="6">
        <v>0</v>
      </c>
      <c r="I372" s="6">
        <v>1</v>
      </c>
      <c r="J372" s="6">
        <v>0.4</v>
      </c>
      <c r="K372" s="6">
        <v>0.40910000000000002</v>
      </c>
      <c r="L372" s="6">
        <v>0.35</v>
      </c>
      <c r="M372" s="6">
        <v>0.35820000000000002</v>
      </c>
      <c r="N372" s="6">
        <v>6</v>
      </c>
      <c r="O372" s="6">
        <v>45</v>
      </c>
      <c r="P372" s="6">
        <v>51</v>
      </c>
      <c r="Q372" s="8" t="str">
        <f t="shared" si="15"/>
        <v>Evening</v>
      </c>
      <c r="R372" s="8" t="str">
        <f t="shared" si="16"/>
        <v>Normal</v>
      </c>
      <c r="S372" s="33" t="str">
        <f t="shared" si="17"/>
        <v>Medium</v>
      </c>
      <c r="T372" t="s">
        <v>14</v>
      </c>
    </row>
    <row r="373" spans="1:20" ht="17.25" thickBot="1">
      <c r="A373" s="6">
        <v>991</v>
      </c>
      <c r="B373" s="7">
        <v>40587</v>
      </c>
      <c r="C373" s="6">
        <v>1</v>
      </c>
      <c r="D373" s="6">
        <v>0</v>
      </c>
      <c r="E373" s="6">
        <v>2</v>
      </c>
      <c r="F373" s="6">
        <v>22</v>
      </c>
      <c r="G373" s="9" t="b">
        <v>0</v>
      </c>
      <c r="H373" s="6">
        <v>0</v>
      </c>
      <c r="I373" s="6">
        <v>1</v>
      </c>
      <c r="J373" s="6">
        <v>0.4</v>
      </c>
      <c r="K373" s="6">
        <v>0.40910000000000002</v>
      </c>
      <c r="L373" s="6">
        <v>0.35</v>
      </c>
      <c r="M373" s="6">
        <v>0.29849999999999999</v>
      </c>
      <c r="N373" s="6">
        <v>5</v>
      </c>
      <c r="O373" s="6">
        <v>31</v>
      </c>
      <c r="P373" s="6">
        <v>36</v>
      </c>
      <c r="Q373" s="8" t="str">
        <f t="shared" si="15"/>
        <v>Evening</v>
      </c>
      <c r="R373" s="8" t="str">
        <f t="shared" si="16"/>
        <v>Normal</v>
      </c>
      <c r="S373" s="33" t="str">
        <f t="shared" si="17"/>
        <v>Low</v>
      </c>
      <c r="T373" t="s">
        <v>14</v>
      </c>
    </row>
    <row r="374" spans="1:20" ht="17.25" thickBot="1">
      <c r="A374" s="6">
        <v>992</v>
      </c>
      <c r="B374" s="7">
        <v>40587</v>
      </c>
      <c r="C374" s="6">
        <v>1</v>
      </c>
      <c r="D374" s="6">
        <v>0</v>
      </c>
      <c r="E374" s="6">
        <v>2</v>
      </c>
      <c r="F374" s="6">
        <v>23</v>
      </c>
      <c r="G374" s="9" t="b">
        <v>0</v>
      </c>
      <c r="H374" s="6">
        <v>0</v>
      </c>
      <c r="I374" s="6">
        <v>1</v>
      </c>
      <c r="J374" s="6">
        <v>0.4</v>
      </c>
      <c r="K374" s="6">
        <v>0.40910000000000002</v>
      </c>
      <c r="L374" s="6">
        <v>0.35</v>
      </c>
      <c r="M374" s="6">
        <v>0.35820000000000002</v>
      </c>
      <c r="N374" s="6">
        <v>3</v>
      </c>
      <c r="O374" s="6">
        <v>27</v>
      </c>
      <c r="P374" s="6">
        <v>30</v>
      </c>
      <c r="Q374" s="8" t="str">
        <f t="shared" si="15"/>
        <v>Evening</v>
      </c>
      <c r="R374" s="8" t="str">
        <f t="shared" si="16"/>
        <v>Normal</v>
      </c>
      <c r="S374" s="33" t="str">
        <f t="shared" si="17"/>
        <v>Low</v>
      </c>
      <c r="T374" t="s">
        <v>14</v>
      </c>
    </row>
    <row r="375" spans="1:20" ht="17.25" thickBot="1">
      <c r="A375" s="6">
        <v>993</v>
      </c>
      <c r="B375" s="7">
        <v>40588</v>
      </c>
      <c r="C375" s="6">
        <v>1</v>
      </c>
      <c r="D375" s="6">
        <v>0</v>
      </c>
      <c r="E375" s="6">
        <v>2</v>
      </c>
      <c r="F375" s="6">
        <v>0</v>
      </c>
      <c r="G375" s="9" t="b">
        <v>0</v>
      </c>
      <c r="H375" s="6">
        <v>1</v>
      </c>
      <c r="I375" s="6">
        <v>1</v>
      </c>
      <c r="J375" s="6">
        <v>0.38</v>
      </c>
      <c r="K375" s="6">
        <v>0.39389999999999997</v>
      </c>
      <c r="L375" s="6">
        <v>0.37</v>
      </c>
      <c r="M375" s="6">
        <v>0.35820000000000002</v>
      </c>
      <c r="N375" s="6">
        <v>3</v>
      </c>
      <c r="O375" s="6">
        <v>8</v>
      </c>
      <c r="P375" s="6">
        <v>11</v>
      </c>
      <c r="Q375" s="8" t="str">
        <f t="shared" si="15"/>
        <v>Morning</v>
      </c>
      <c r="R375" s="8" t="str">
        <f t="shared" si="16"/>
        <v>Normal</v>
      </c>
      <c r="S375" s="33" t="str">
        <f t="shared" si="17"/>
        <v>Low</v>
      </c>
      <c r="T375" t="s">
        <v>14</v>
      </c>
    </row>
    <row r="376" spans="1:20" ht="17.25" thickBot="1">
      <c r="A376" s="6">
        <v>994</v>
      </c>
      <c r="B376" s="7">
        <v>40588</v>
      </c>
      <c r="C376" s="6">
        <v>1</v>
      </c>
      <c r="D376" s="6">
        <v>0</v>
      </c>
      <c r="E376" s="6">
        <v>2</v>
      </c>
      <c r="F376" s="6">
        <v>1</v>
      </c>
      <c r="G376" s="9" t="b">
        <v>0</v>
      </c>
      <c r="H376" s="6">
        <v>1</v>
      </c>
      <c r="I376" s="6">
        <v>1</v>
      </c>
      <c r="J376" s="6">
        <v>0.38</v>
      </c>
      <c r="K376" s="6">
        <v>0.39389999999999997</v>
      </c>
      <c r="L376" s="6">
        <v>0.37</v>
      </c>
      <c r="M376" s="6">
        <v>0.35820000000000002</v>
      </c>
      <c r="N376" s="6">
        <v>1</v>
      </c>
      <c r="O376" s="6">
        <v>6</v>
      </c>
      <c r="P376" s="6">
        <v>7</v>
      </c>
      <c r="Q376" s="8" t="str">
        <f t="shared" si="15"/>
        <v>Morning</v>
      </c>
      <c r="R376" s="8" t="str">
        <f t="shared" si="16"/>
        <v>Normal</v>
      </c>
      <c r="S376" s="33" t="str">
        <f t="shared" si="17"/>
        <v>Low</v>
      </c>
      <c r="T376" t="s">
        <v>14</v>
      </c>
    </row>
    <row r="377" spans="1:20" ht="17.25" thickBot="1">
      <c r="A377" s="6">
        <v>995</v>
      </c>
      <c r="B377" s="7">
        <v>40588</v>
      </c>
      <c r="C377" s="6">
        <v>1</v>
      </c>
      <c r="D377" s="6">
        <v>0</v>
      </c>
      <c r="E377" s="6">
        <v>2</v>
      </c>
      <c r="F377" s="6">
        <v>2</v>
      </c>
      <c r="G377" s="9" t="b">
        <v>0</v>
      </c>
      <c r="H377" s="6">
        <v>1</v>
      </c>
      <c r="I377" s="6">
        <v>1</v>
      </c>
      <c r="J377" s="6">
        <v>0.36</v>
      </c>
      <c r="K377" s="6">
        <v>0.33329999999999999</v>
      </c>
      <c r="L377" s="6">
        <v>0.4</v>
      </c>
      <c r="M377" s="6">
        <v>0.29849999999999999</v>
      </c>
      <c r="N377" s="6">
        <v>0</v>
      </c>
      <c r="O377" s="6">
        <v>2</v>
      </c>
      <c r="P377" s="6">
        <v>2</v>
      </c>
      <c r="Q377" s="8" t="str">
        <f t="shared" si="15"/>
        <v>Night</v>
      </c>
      <c r="R377" s="8" t="str">
        <f t="shared" si="16"/>
        <v>Normal</v>
      </c>
      <c r="S377" s="33" t="str">
        <f t="shared" si="17"/>
        <v>Low</v>
      </c>
      <c r="T377" t="s">
        <v>14</v>
      </c>
    </row>
    <row r="378" spans="1:20" ht="17.25" thickBot="1">
      <c r="A378" s="6">
        <v>996</v>
      </c>
      <c r="B378" s="7">
        <v>40588</v>
      </c>
      <c r="C378" s="6">
        <v>1</v>
      </c>
      <c r="D378" s="6">
        <v>0</v>
      </c>
      <c r="E378" s="6">
        <v>2</v>
      </c>
      <c r="F378" s="6">
        <v>3</v>
      </c>
      <c r="G378" s="9" t="b">
        <v>0</v>
      </c>
      <c r="H378" s="6">
        <v>1</v>
      </c>
      <c r="I378" s="6">
        <v>1</v>
      </c>
      <c r="J378" s="6">
        <v>0.34</v>
      </c>
      <c r="K378" s="6">
        <v>0.31819999999999998</v>
      </c>
      <c r="L378" s="6">
        <v>0.46</v>
      </c>
      <c r="M378" s="6">
        <v>0.22389999999999999</v>
      </c>
      <c r="N378" s="6">
        <v>1</v>
      </c>
      <c r="O378" s="6">
        <v>1</v>
      </c>
      <c r="P378" s="6">
        <v>2</v>
      </c>
      <c r="Q378" s="8" t="str">
        <f t="shared" si="15"/>
        <v>Night</v>
      </c>
      <c r="R378" s="8" t="str">
        <f t="shared" si="16"/>
        <v>Normal</v>
      </c>
      <c r="S378" s="33" t="str">
        <f t="shared" si="17"/>
        <v>Low</v>
      </c>
      <c r="T378" t="s">
        <v>14</v>
      </c>
    </row>
    <row r="379" spans="1:20" ht="17.25" thickBot="1">
      <c r="A379" s="6">
        <v>997</v>
      </c>
      <c r="B379" s="7">
        <v>40588</v>
      </c>
      <c r="C379" s="6">
        <v>1</v>
      </c>
      <c r="D379" s="6">
        <v>0</v>
      </c>
      <c r="E379" s="6">
        <v>2</v>
      </c>
      <c r="F379" s="6">
        <v>4</v>
      </c>
      <c r="G379" s="9" t="b">
        <v>0</v>
      </c>
      <c r="H379" s="6">
        <v>1</v>
      </c>
      <c r="I379" s="6">
        <v>1</v>
      </c>
      <c r="J379" s="6">
        <v>0.32</v>
      </c>
      <c r="K379" s="6">
        <v>0.30299999999999999</v>
      </c>
      <c r="L379" s="6">
        <v>0.53</v>
      </c>
      <c r="M379" s="6">
        <v>0.28360000000000002</v>
      </c>
      <c r="N379" s="6">
        <v>0</v>
      </c>
      <c r="O379" s="6">
        <v>2</v>
      </c>
      <c r="P379" s="6">
        <v>2</v>
      </c>
      <c r="Q379" s="8" t="str">
        <f t="shared" si="15"/>
        <v>Night</v>
      </c>
      <c r="R379" s="8" t="str">
        <f t="shared" si="16"/>
        <v>Normal</v>
      </c>
      <c r="S379" s="33" t="str">
        <f t="shared" si="17"/>
        <v>Low</v>
      </c>
      <c r="T379" t="s">
        <v>14</v>
      </c>
    </row>
    <row r="380" spans="1:20" ht="17.25" thickBot="1">
      <c r="A380" s="6">
        <v>998</v>
      </c>
      <c r="B380" s="7">
        <v>40588</v>
      </c>
      <c r="C380" s="6">
        <v>1</v>
      </c>
      <c r="D380" s="6">
        <v>0</v>
      </c>
      <c r="E380" s="6">
        <v>2</v>
      </c>
      <c r="F380" s="6">
        <v>5</v>
      </c>
      <c r="G380" s="9" t="b">
        <v>0</v>
      </c>
      <c r="H380" s="6">
        <v>1</v>
      </c>
      <c r="I380" s="6">
        <v>1</v>
      </c>
      <c r="J380" s="6">
        <v>0.32</v>
      </c>
      <c r="K380" s="6">
        <v>0.30299999999999999</v>
      </c>
      <c r="L380" s="6">
        <v>0.53</v>
      </c>
      <c r="M380" s="6">
        <v>0.28360000000000002</v>
      </c>
      <c r="N380" s="6">
        <v>0</v>
      </c>
      <c r="O380" s="6">
        <v>3</v>
      </c>
      <c r="P380" s="6">
        <v>3</v>
      </c>
      <c r="Q380" s="8" t="str">
        <f t="shared" si="15"/>
        <v>Night</v>
      </c>
      <c r="R380" s="8" t="str">
        <f t="shared" si="16"/>
        <v>Normal</v>
      </c>
      <c r="S380" s="33" t="str">
        <f t="shared" si="17"/>
        <v>Low</v>
      </c>
      <c r="T380" t="s">
        <v>14</v>
      </c>
    </row>
    <row r="381" spans="1:20" ht="17.25" thickBot="1">
      <c r="A381" s="6">
        <v>999</v>
      </c>
      <c r="B381" s="7">
        <v>40588</v>
      </c>
      <c r="C381" s="6">
        <v>1</v>
      </c>
      <c r="D381" s="6">
        <v>0</v>
      </c>
      <c r="E381" s="6">
        <v>2</v>
      </c>
      <c r="F381" s="6">
        <v>6</v>
      </c>
      <c r="G381" s="9" t="b">
        <v>0</v>
      </c>
      <c r="H381" s="6">
        <v>1</v>
      </c>
      <c r="I381" s="6">
        <v>1</v>
      </c>
      <c r="J381" s="6">
        <v>0.34</v>
      </c>
      <c r="K381" s="6">
        <v>0.30299999999999999</v>
      </c>
      <c r="L381" s="6">
        <v>0.46</v>
      </c>
      <c r="M381" s="6">
        <v>0.29849999999999999</v>
      </c>
      <c r="N381" s="6">
        <v>1</v>
      </c>
      <c r="O381" s="6">
        <v>25</v>
      </c>
      <c r="P381" s="6">
        <v>26</v>
      </c>
      <c r="Q381" s="8" t="str">
        <f t="shared" si="15"/>
        <v>Evening</v>
      </c>
      <c r="R381" s="8" t="str">
        <f t="shared" si="16"/>
        <v>Normal</v>
      </c>
      <c r="S381" s="33" t="str">
        <f t="shared" si="17"/>
        <v>Low</v>
      </c>
      <c r="T381" t="s">
        <v>14</v>
      </c>
    </row>
    <row r="382" spans="1:20" ht="17.25" thickBot="1">
      <c r="A382" s="6">
        <v>1000</v>
      </c>
      <c r="B382" s="7">
        <v>40588</v>
      </c>
      <c r="C382" s="6">
        <v>1</v>
      </c>
      <c r="D382" s="6">
        <v>0</v>
      </c>
      <c r="E382" s="6">
        <v>2</v>
      </c>
      <c r="F382" s="6">
        <v>7</v>
      </c>
      <c r="G382" s="9" t="b">
        <v>0</v>
      </c>
      <c r="H382" s="6">
        <v>1</v>
      </c>
      <c r="I382" s="6">
        <v>1</v>
      </c>
      <c r="J382" s="6">
        <v>0.34</v>
      </c>
      <c r="K382" s="6">
        <v>0.30299999999999999</v>
      </c>
      <c r="L382" s="6">
        <v>0.46</v>
      </c>
      <c r="M382" s="6">
        <v>0.29849999999999999</v>
      </c>
      <c r="N382" s="6">
        <v>2</v>
      </c>
      <c r="O382" s="6">
        <v>96</v>
      </c>
      <c r="P382" s="6">
        <v>98</v>
      </c>
      <c r="Q382" s="8" t="str">
        <f t="shared" si="15"/>
        <v>Evening</v>
      </c>
      <c r="R382" s="8" t="str">
        <f t="shared" si="16"/>
        <v>Rush Hour</v>
      </c>
      <c r="S382" s="33" t="str">
        <f t="shared" si="17"/>
        <v>Medium</v>
      </c>
      <c r="T382" t="s">
        <v>14</v>
      </c>
    </row>
    <row r="383" spans="1:20" ht="17.25" thickBot="1">
      <c r="A383" s="6">
        <v>611</v>
      </c>
      <c r="B383" s="7">
        <v>40571</v>
      </c>
      <c r="C383" s="6">
        <v>1</v>
      </c>
      <c r="D383" s="6">
        <v>0</v>
      </c>
      <c r="E383" s="6">
        <v>1</v>
      </c>
      <c r="F383" s="6">
        <v>16</v>
      </c>
      <c r="G383" s="9" t="b">
        <v>0</v>
      </c>
      <c r="H383" s="6">
        <v>5</v>
      </c>
      <c r="I383" s="6">
        <v>1</v>
      </c>
      <c r="J383" s="6">
        <v>0.22</v>
      </c>
      <c r="K383" s="6">
        <v>0.2727</v>
      </c>
      <c r="L383" s="6">
        <v>0.8</v>
      </c>
      <c r="M383" s="6">
        <v>0</v>
      </c>
      <c r="N383" s="6">
        <v>10</v>
      </c>
      <c r="O383" s="6">
        <v>70</v>
      </c>
      <c r="P383" s="6">
        <v>80</v>
      </c>
      <c r="Q383" s="8" t="str">
        <f t="shared" si="15"/>
        <v>Evening</v>
      </c>
      <c r="R383" s="8" t="str">
        <f t="shared" si="16"/>
        <v>Normal</v>
      </c>
      <c r="S383" s="33" t="str">
        <f t="shared" si="17"/>
        <v>Medium</v>
      </c>
      <c r="T383" t="s">
        <v>14</v>
      </c>
    </row>
    <row r="384" spans="1:20" ht="17.25" thickBot="1">
      <c r="A384" s="6">
        <v>612</v>
      </c>
      <c r="B384" s="7">
        <v>40571</v>
      </c>
      <c r="C384" s="6">
        <v>1</v>
      </c>
      <c r="D384" s="6">
        <v>0</v>
      </c>
      <c r="E384" s="6">
        <v>1</v>
      </c>
      <c r="F384" s="6">
        <v>17</v>
      </c>
      <c r="G384" s="9" t="b">
        <v>0</v>
      </c>
      <c r="H384" s="6">
        <v>5</v>
      </c>
      <c r="I384" s="6">
        <v>1</v>
      </c>
      <c r="J384" s="6">
        <v>0.24</v>
      </c>
      <c r="K384" s="6">
        <v>0.2424</v>
      </c>
      <c r="L384" s="6">
        <v>0.75</v>
      </c>
      <c r="M384" s="6">
        <v>0.1343</v>
      </c>
      <c r="N384" s="6">
        <v>2</v>
      </c>
      <c r="O384" s="6">
        <v>147</v>
      </c>
      <c r="P384" s="6">
        <v>149</v>
      </c>
      <c r="Q384" s="8" t="str">
        <f t="shared" si="15"/>
        <v>Evening</v>
      </c>
      <c r="R384" s="8" t="str">
        <f t="shared" si="16"/>
        <v>Rush Hour</v>
      </c>
      <c r="S384" s="33" t="str">
        <f t="shared" si="17"/>
        <v>Medium</v>
      </c>
      <c r="T384" t="s">
        <v>14</v>
      </c>
    </row>
    <row r="385" spans="1:20" ht="17.25" thickBot="1">
      <c r="A385" s="6">
        <v>613</v>
      </c>
      <c r="B385" s="7">
        <v>40571</v>
      </c>
      <c r="C385" s="6">
        <v>1</v>
      </c>
      <c r="D385" s="6">
        <v>0</v>
      </c>
      <c r="E385" s="6">
        <v>1</v>
      </c>
      <c r="F385" s="6">
        <v>18</v>
      </c>
      <c r="G385" s="9" t="b">
        <v>0</v>
      </c>
      <c r="H385" s="6">
        <v>5</v>
      </c>
      <c r="I385" s="6">
        <v>1</v>
      </c>
      <c r="J385" s="6">
        <v>0.24</v>
      </c>
      <c r="K385" s="6">
        <v>0.2273</v>
      </c>
      <c r="L385" s="6">
        <v>0.75</v>
      </c>
      <c r="M385" s="6">
        <v>0.19400000000000001</v>
      </c>
      <c r="N385" s="6">
        <v>2</v>
      </c>
      <c r="O385" s="6">
        <v>107</v>
      </c>
      <c r="P385" s="6">
        <v>109</v>
      </c>
      <c r="Q385" s="8" t="str">
        <f t="shared" si="15"/>
        <v>Evening</v>
      </c>
      <c r="R385" s="8" t="str">
        <f t="shared" si="16"/>
        <v>Rush Hour</v>
      </c>
      <c r="S385" s="33" t="str">
        <f t="shared" si="17"/>
        <v>Medium</v>
      </c>
      <c r="T385" t="s">
        <v>14</v>
      </c>
    </row>
    <row r="386" spans="1:20" ht="17.25" thickBot="1">
      <c r="A386" s="6">
        <v>614</v>
      </c>
      <c r="B386" s="7">
        <v>40571</v>
      </c>
      <c r="C386" s="6">
        <v>1</v>
      </c>
      <c r="D386" s="6">
        <v>0</v>
      </c>
      <c r="E386" s="6">
        <v>1</v>
      </c>
      <c r="F386" s="6">
        <v>19</v>
      </c>
      <c r="G386" s="9" t="b">
        <v>0</v>
      </c>
      <c r="H386" s="6">
        <v>5</v>
      </c>
      <c r="I386" s="6">
        <v>2</v>
      </c>
      <c r="J386" s="6">
        <v>0.24</v>
      </c>
      <c r="K386" s="6">
        <v>0.2424</v>
      </c>
      <c r="L386" s="6">
        <v>0.75</v>
      </c>
      <c r="M386" s="6">
        <v>0.1343</v>
      </c>
      <c r="N386" s="6">
        <v>5</v>
      </c>
      <c r="O386" s="6">
        <v>84</v>
      </c>
      <c r="P386" s="6">
        <v>89</v>
      </c>
      <c r="Q386" s="8" t="str">
        <f t="shared" si="15"/>
        <v>Evening</v>
      </c>
      <c r="R386" s="8" t="str">
        <f t="shared" si="16"/>
        <v>Rush Hour</v>
      </c>
      <c r="S386" s="33" t="str">
        <f t="shared" si="17"/>
        <v>Medium</v>
      </c>
      <c r="T386" t="s">
        <v>21</v>
      </c>
    </row>
    <row r="387" spans="1:20" ht="17.25" thickBot="1">
      <c r="A387" s="6">
        <v>615</v>
      </c>
      <c r="B387" s="7">
        <v>40571</v>
      </c>
      <c r="C387" s="6">
        <v>1</v>
      </c>
      <c r="D387" s="6">
        <v>0</v>
      </c>
      <c r="E387" s="6">
        <v>1</v>
      </c>
      <c r="F387" s="6">
        <v>20</v>
      </c>
      <c r="G387" s="9" t="b">
        <v>0</v>
      </c>
      <c r="H387" s="6">
        <v>5</v>
      </c>
      <c r="I387" s="6">
        <v>2</v>
      </c>
      <c r="J387" s="6">
        <v>0.24</v>
      </c>
      <c r="K387" s="6">
        <v>0.2273</v>
      </c>
      <c r="L387" s="6">
        <v>0.7</v>
      </c>
      <c r="M387" s="6">
        <v>0.19400000000000001</v>
      </c>
      <c r="N387" s="6">
        <v>1</v>
      </c>
      <c r="O387" s="6">
        <v>61</v>
      </c>
      <c r="P387" s="6">
        <v>62</v>
      </c>
      <c r="Q387" s="8" t="str">
        <f t="shared" ref="Q387:Q391" si="18">IF(P387&lt;6,"Night",IF(P387&lt;12,"Morning",IF(P387&lt;18,"Afternoon","Evening")))</f>
        <v>Evening</v>
      </c>
      <c r="R387" s="8" t="str">
        <f t="shared" ref="R387:R391" si="19">IF(OR(AND(F387&gt;=7,F387&lt;=9),AND(F387&gt;=17,F387&lt;=19)),"Rush Hour","Normal")</f>
        <v>Normal</v>
      </c>
      <c r="S387" s="33" t="str">
        <f t="shared" ref="S387:S391" si="20">IF(P387&gt;150,"High",IF(P387&gt;50,"Medium","Low"))</f>
        <v>Medium</v>
      </c>
      <c r="T387" t="s">
        <v>21</v>
      </c>
    </row>
    <row r="388" spans="1:20" ht="17.25" thickBot="1">
      <c r="A388" s="6">
        <v>616</v>
      </c>
      <c r="B388" s="7">
        <v>40571</v>
      </c>
      <c r="C388" s="6">
        <v>1</v>
      </c>
      <c r="D388" s="6">
        <v>0</v>
      </c>
      <c r="E388" s="6">
        <v>1</v>
      </c>
      <c r="F388" s="6">
        <v>21</v>
      </c>
      <c r="G388" s="9" t="b">
        <v>0</v>
      </c>
      <c r="H388" s="6">
        <v>5</v>
      </c>
      <c r="I388" s="6">
        <v>2</v>
      </c>
      <c r="J388" s="6">
        <v>0.22</v>
      </c>
      <c r="K388" s="6">
        <v>0.2273</v>
      </c>
      <c r="L388" s="6">
        <v>0.75</v>
      </c>
      <c r="M388" s="6">
        <v>0.1343</v>
      </c>
      <c r="N388" s="6">
        <v>1</v>
      </c>
      <c r="O388" s="6">
        <v>57</v>
      </c>
      <c r="P388" s="6">
        <v>58</v>
      </c>
      <c r="Q388" s="8" t="str">
        <f t="shared" si="18"/>
        <v>Evening</v>
      </c>
      <c r="R388" s="8" t="str">
        <f t="shared" si="19"/>
        <v>Normal</v>
      </c>
      <c r="S388" s="33" t="str">
        <f t="shared" si="20"/>
        <v>Medium</v>
      </c>
      <c r="T388" t="s">
        <v>21</v>
      </c>
    </row>
    <row r="389" spans="1:20" ht="17.25" thickBot="1">
      <c r="A389" s="6">
        <v>617</v>
      </c>
      <c r="B389" s="7">
        <v>40571</v>
      </c>
      <c r="C389" s="6">
        <v>1</v>
      </c>
      <c r="D389" s="6">
        <v>0</v>
      </c>
      <c r="E389" s="6">
        <v>1</v>
      </c>
      <c r="F389" s="6">
        <v>22</v>
      </c>
      <c r="G389" s="9" t="b">
        <v>0</v>
      </c>
      <c r="H389" s="6">
        <v>5</v>
      </c>
      <c r="I389" s="6">
        <v>1</v>
      </c>
      <c r="J389" s="6">
        <v>0.24</v>
      </c>
      <c r="K389" s="6">
        <v>0.21210000000000001</v>
      </c>
      <c r="L389" s="6">
        <v>0.65</v>
      </c>
      <c r="M389" s="6">
        <v>0.35820000000000002</v>
      </c>
      <c r="N389" s="6">
        <v>0</v>
      </c>
      <c r="O389" s="6">
        <v>26</v>
      </c>
      <c r="P389" s="6">
        <v>26</v>
      </c>
      <c r="Q389" s="8" t="str">
        <f t="shared" si="18"/>
        <v>Evening</v>
      </c>
      <c r="R389" s="8" t="str">
        <f t="shared" si="19"/>
        <v>Normal</v>
      </c>
      <c r="S389" s="33" t="str">
        <f t="shared" si="20"/>
        <v>Low</v>
      </c>
      <c r="T389" t="s">
        <v>14</v>
      </c>
    </row>
    <row r="390" spans="1:20" ht="17.25" thickBot="1">
      <c r="A390" s="6">
        <v>618</v>
      </c>
      <c r="B390" s="7">
        <v>40571</v>
      </c>
      <c r="C390" s="6">
        <v>1</v>
      </c>
      <c r="D390" s="6">
        <v>0</v>
      </c>
      <c r="E390" s="6">
        <v>1</v>
      </c>
      <c r="F390" s="6">
        <v>23</v>
      </c>
      <c r="G390" s="9" t="b">
        <v>0</v>
      </c>
      <c r="H390" s="6">
        <v>5</v>
      </c>
      <c r="I390" s="6">
        <v>1</v>
      </c>
      <c r="J390" s="6">
        <v>0.24</v>
      </c>
      <c r="K390" s="6">
        <v>0.2273</v>
      </c>
      <c r="L390" s="6">
        <v>0.6</v>
      </c>
      <c r="M390" s="6">
        <v>0.22389999999999999</v>
      </c>
      <c r="N390" s="6">
        <v>1</v>
      </c>
      <c r="O390" s="6">
        <v>22</v>
      </c>
      <c r="P390" s="6">
        <v>23</v>
      </c>
      <c r="Q390" s="8" t="str">
        <f t="shared" si="18"/>
        <v>Evening</v>
      </c>
      <c r="R390" s="8" t="str">
        <f t="shared" si="19"/>
        <v>Normal</v>
      </c>
      <c r="S390" s="33" t="str">
        <f t="shared" si="20"/>
        <v>Low</v>
      </c>
      <c r="T390" t="s">
        <v>14</v>
      </c>
    </row>
    <row r="391" spans="1:20" ht="17.25" thickBot="1">
      <c r="A391" s="6">
        <v>619</v>
      </c>
      <c r="B391" s="7">
        <v>40572</v>
      </c>
      <c r="C391" s="6">
        <v>1</v>
      </c>
      <c r="D391" s="6">
        <v>0</v>
      </c>
      <c r="E391" s="6">
        <v>1</v>
      </c>
      <c r="F391" s="6">
        <v>0</v>
      </c>
      <c r="G391" s="9" t="b">
        <v>0</v>
      </c>
      <c r="H391" s="6">
        <v>6</v>
      </c>
      <c r="I391" s="6">
        <v>1</v>
      </c>
      <c r="J391" s="6">
        <v>0.22</v>
      </c>
      <c r="K391" s="6">
        <v>0.19700000000000001</v>
      </c>
      <c r="L391" s="6">
        <v>0.64</v>
      </c>
      <c r="M391" s="6">
        <v>0.35820000000000002</v>
      </c>
      <c r="N391" s="6">
        <v>2</v>
      </c>
      <c r="O391" s="6">
        <v>26</v>
      </c>
      <c r="P391" s="6">
        <v>28</v>
      </c>
      <c r="Q391" s="8" t="str">
        <f t="shared" si="18"/>
        <v>Evening</v>
      </c>
      <c r="R391" s="8" t="str">
        <f t="shared" si="19"/>
        <v>Normal</v>
      </c>
      <c r="S391" s="33" t="str">
        <f t="shared" si="20"/>
        <v>Low</v>
      </c>
      <c r="T391" t="s">
        <v>14</v>
      </c>
    </row>
  </sheetData>
  <autoFilter ref="A1:T391" xr:uid="{8BC310EF-36A3-4568-9419-8A061400CAB5}"/>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3936-9F02-46E4-8138-414CE94C942E}">
  <sheetPr codeName="Sheet24"/>
  <dimension ref="A3:B66"/>
  <sheetViews>
    <sheetView topLeftCell="A4" workbookViewId="0">
      <selection activeCell="G26" sqref="G26"/>
    </sheetView>
  </sheetViews>
  <sheetFormatPr defaultRowHeight="16.5"/>
  <cols>
    <col min="1" max="1" width="13" customWidth="1"/>
    <col min="2" max="2" width="10.25" customWidth="1"/>
  </cols>
  <sheetData>
    <row r="3" spans="1:2">
      <c r="A3" s="25" t="s">
        <v>33</v>
      </c>
      <c r="B3" t="s">
        <v>76</v>
      </c>
    </row>
    <row r="4" spans="1:2">
      <c r="A4" s="26">
        <v>0.21</v>
      </c>
      <c r="B4" s="28">
        <v>73</v>
      </c>
    </row>
    <row r="5" spans="1:2">
      <c r="A5" s="26">
        <v>0.25</v>
      </c>
      <c r="B5" s="28">
        <v>62</v>
      </c>
    </row>
    <row r="6" spans="1:2">
      <c r="A6" s="26">
        <v>0.26</v>
      </c>
      <c r="B6" s="28">
        <v>282</v>
      </c>
    </row>
    <row r="7" spans="1:2">
      <c r="A7" s="26">
        <v>0.27</v>
      </c>
      <c r="B7" s="28">
        <v>78</v>
      </c>
    </row>
    <row r="8" spans="1:2">
      <c r="A8" s="26">
        <v>0.28000000000000003</v>
      </c>
      <c r="B8" s="28">
        <v>814</v>
      </c>
    </row>
    <row r="9" spans="1:2">
      <c r="A9" s="26">
        <v>0.28999999999999998</v>
      </c>
      <c r="B9" s="28">
        <v>76</v>
      </c>
    </row>
    <row r="10" spans="1:2">
      <c r="A10" s="26">
        <v>0.3</v>
      </c>
      <c r="B10" s="28">
        <v>768</v>
      </c>
    </row>
    <row r="11" spans="1:2">
      <c r="A11" s="26">
        <v>0.32</v>
      </c>
      <c r="B11" s="28">
        <v>398</v>
      </c>
    </row>
    <row r="12" spans="1:2">
      <c r="A12" s="26">
        <v>0.33</v>
      </c>
      <c r="B12" s="28">
        <v>340</v>
      </c>
    </row>
    <row r="13" spans="1:2">
      <c r="A13" s="26">
        <v>0.34</v>
      </c>
      <c r="B13" s="28">
        <v>295</v>
      </c>
    </row>
    <row r="14" spans="1:2">
      <c r="A14" s="26">
        <v>0.35</v>
      </c>
      <c r="B14" s="28">
        <v>670</v>
      </c>
    </row>
    <row r="15" spans="1:2">
      <c r="A15" s="26">
        <v>0.36</v>
      </c>
      <c r="B15" s="28">
        <v>587</v>
      </c>
    </row>
    <row r="16" spans="1:2">
      <c r="A16" s="26">
        <v>0.37</v>
      </c>
      <c r="B16" s="28">
        <v>1225</v>
      </c>
    </row>
    <row r="17" spans="1:2">
      <c r="A17" s="26">
        <v>0.38</v>
      </c>
      <c r="B17" s="28">
        <v>1325</v>
      </c>
    </row>
    <row r="18" spans="1:2">
      <c r="A18" s="26">
        <v>0.39</v>
      </c>
      <c r="B18" s="28">
        <v>426</v>
      </c>
    </row>
    <row r="19" spans="1:2">
      <c r="A19" s="26">
        <v>0.4</v>
      </c>
      <c r="B19" s="28">
        <v>1636</v>
      </c>
    </row>
    <row r="20" spans="1:2">
      <c r="A20" s="26">
        <v>0.41</v>
      </c>
      <c r="B20" s="28">
        <v>927</v>
      </c>
    </row>
    <row r="21" spans="1:2">
      <c r="A21" s="26">
        <v>0.42</v>
      </c>
      <c r="B21" s="28">
        <v>480</v>
      </c>
    </row>
    <row r="22" spans="1:2">
      <c r="A22" s="26">
        <v>0.43</v>
      </c>
      <c r="B22" s="28">
        <v>610</v>
      </c>
    </row>
    <row r="23" spans="1:2">
      <c r="A23" s="26">
        <v>0.44</v>
      </c>
      <c r="B23" s="28">
        <v>621</v>
      </c>
    </row>
    <row r="24" spans="1:2">
      <c r="A24" s="26">
        <v>0.45</v>
      </c>
      <c r="B24" s="28">
        <v>795</v>
      </c>
    </row>
    <row r="25" spans="1:2">
      <c r="A25" s="26">
        <v>0.46</v>
      </c>
      <c r="B25" s="28">
        <v>379</v>
      </c>
    </row>
    <row r="26" spans="1:2">
      <c r="A26" s="26">
        <v>0.47</v>
      </c>
      <c r="B26" s="28">
        <v>2469</v>
      </c>
    </row>
    <row r="27" spans="1:2">
      <c r="A27" s="26">
        <v>0.48</v>
      </c>
      <c r="B27" s="28">
        <v>816</v>
      </c>
    </row>
    <row r="28" spans="1:2">
      <c r="A28" s="26">
        <v>0.49</v>
      </c>
      <c r="B28" s="28">
        <v>988</v>
      </c>
    </row>
    <row r="29" spans="1:2">
      <c r="A29" s="26">
        <v>0.5</v>
      </c>
      <c r="B29" s="28">
        <v>1491</v>
      </c>
    </row>
    <row r="30" spans="1:2">
      <c r="A30" s="26">
        <v>0.51</v>
      </c>
      <c r="B30" s="28">
        <v>1996</v>
      </c>
    </row>
    <row r="31" spans="1:2">
      <c r="A31" s="26">
        <v>0.52</v>
      </c>
      <c r="B31" s="28">
        <v>358</v>
      </c>
    </row>
    <row r="32" spans="1:2">
      <c r="A32" s="26">
        <v>0.53</v>
      </c>
      <c r="B32" s="28">
        <v>8</v>
      </c>
    </row>
    <row r="33" spans="1:2">
      <c r="A33" s="26">
        <v>0.54</v>
      </c>
      <c r="B33" s="28">
        <v>354</v>
      </c>
    </row>
    <row r="34" spans="1:2">
      <c r="A34" s="26">
        <v>0.55000000000000004</v>
      </c>
      <c r="B34" s="28">
        <v>1464</v>
      </c>
    </row>
    <row r="35" spans="1:2">
      <c r="A35" s="26">
        <v>0.56000000000000005</v>
      </c>
      <c r="B35" s="28">
        <v>740</v>
      </c>
    </row>
    <row r="36" spans="1:2">
      <c r="A36" s="26">
        <v>0.56999999999999995</v>
      </c>
      <c r="B36" s="28">
        <v>446</v>
      </c>
    </row>
    <row r="37" spans="1:2">
      <c r="A37" s="26">
        <v>0.57999999999999996</v>
      </c>
      <c r="B37" s="28">
        <v>181</v>
      </c>
    </row>
    <row r="38" spans="1:2">
      <c r="A38" s="26">
        <v>0.59</v>
      </c>
      <c r="B38" s="28">
        <v>1442</v>
      </c>
    </row>
    <row r="39" spans="1:2">
      <c r="A39" s="26">
        <v>0.6</v>
      </c>
      <c r="B39" s="28">
        <v>345</v>
      </c>
    </row>
    <row r="40" spans="1:2">
      <c r="A40" s="26">
        <v>0.61</v>
      </c>
      <c r="B40" s="28">
        <v>161</v>
      </c>
    </row>
    <row r="41" spans="1:2">
      <c r="A41" s="26">
        <v>0.62</v>
      </c>
      <c r="B41" s="28">
        <v>120</v>
      </c>
    </row>
    <row r="42" spans="1:2">
      <c r="A42" s="26">
        <v>0.63</v>
      </c>
      <c r="B42" s="28">
        <v>169</v>
      </c>
    </row>
    <row r="43" spans="1:2">
      <c r="A43" s="26">
        <v>0.64</v>
      </c>
      <c r="B43" s="28">
        <v>559</v>
      </c>
    </row>
    <row r="44" spans="1:2">
      <c r="A44" s="26">
        <v>0.65</v>
      </c>
      <c r="B44" s="28">
        <v>402</v>
      </c>
    </row>
    <row r="45" spans="1:2">
      <c r="A45" s="26">
        <v>0.66</v>
      </c>
      <c r="B45" s="28">
        <v>168</v>
      </c>
    </row>
    <row r="46" spans="1:2">
      <c r="A46" s="26">
        <v>0.68</v>
      </c>
      <c r="B46" s="28">
        <v>162</v>
      </c>
    </row>
    <row r="47" spans="1:2">
      <c r="A47" s="26">
        <v>0.69</v>
      </c>
      <c r="B47" s="28">
        <v>945</v>
      </c>
    </row>
    <row r="48" spans="1:2">
      <c r="A48" s="26">
        <v>0.7</v>
      </c>
      <c r="B48" s="28">
        <v>27</v>
      </c>
    </row>
    <row r="49" spans="1:2">
      <c r="A49" s="26">
        <v>0.71</v>
      </c>
      <c r="B49" s="28">
        <v>154</v>
      </c>
    </row>
    <row r="50" spans="1:2">
      <c r="A50" s="26">
        <v>0.72</v>
      </c>
      <c r="B50" s="28">
        <v>200</v>
      </c>
    </row>
    <row r="51" spans="1:2">
      <c r="A51" s="26">
        <v>0.74</v>
      </c>
      <c r="B51" s="28">
        <v>740</v>
      </c>
    </row>
    <row r="52" spans="1:2">
      <c r="A52" s="26">
        <v>0.75</v>
      </c>
      <c r="B52" s="28">
        <v>40</v>
      </c>
    </row>
    <row r="53" spans="1:2">
      <c r="A53" s="26">
        <v>0.76</v>
      </c>
      <c r="B53" s="28">
        <v>130</v>
      </c>
    </row>
    <row r="54" spans="1:2">
      <c r="A54" s="26">
        <v>0.77</v>
      </c>
      <c r="B54" s="28">
        <v>196</v>
      </c>
    </row>
    <row r="55" spans="1:2">
      <c r="A55" s="26">
        <v>0.8</v>
      </c>
      <c r="B55" s="28">
        <v>577</v>
      </c>
    </row>
    <row r="56" spans="1:2">
      <c r="A56" s="26">
        <v>0.81</v>
      </c>
      <c r="B56" s="28">
        <v>269</v>
      </c>
    </row>
    <row r="57" spans="1:2">
      <c r="A57" s="26">
        <v>0.82</v>
      </c>
      <c r="B57" s="28">
        <v>285</v>
      </c>
    </row>
    <row r="58" spans="1:2">
      <c r="A58" s="26">
        <v>0.86</v>
      </c>
      <c r="B58" s="28">
        <v>700</v>
      </c>
    </row>
    <row r="59" spans="1:2">
      <c r="A59" s="26">
        <v>0.87</v>
      </c>
      <c r="B59" s="28">
        <v>462</v>
      </c>
    </row>
    <row r="60" spans="1:2">
      <c r="A60" s="26">
        <v>0.88</v>
      </c>
      <c r="B60" s="28">
        <v>128</v>
      </c>
    </row>
    <row r="61" spans="1:2">
      <c r="A61" s="26">
        <v>0.92</v>
      </c>
      <c r="B61" s="28">
        <v>90</v>
      </c>
    </row>
    <row r="62" spans="1:2">
      <c r="A62" s="26">
        <v>0.93</v>
      </c>
      <c r="B62" s="28">
        <v>1186</v>
      </c>
    </row>
    <row r="63" spans="1:2">
      <c r="A63" s="26">
        <v>0.94</v>
      </c>
      <c r="B63" s="28">
        <v>54</v>
      </c>
    </row>
    <row r="64" spans="1:2">
      <c r="A64" s="26">
        <v>1</v>
      </c>
      <c r="B64" s="28">
        <v>9</v>
      </c>
    </row>
    <row r="65" spans="1:2">
      <c r="A65" s="26" t="s">
        <v>34</v>
      </c>
      <c r="B65" s="28"/>
    </row>
    <row r="66" spans="1:2">
      <c r="A66" s="26" t="s">
        <v>35</v>
      </c>
      <c r="B66" s="28">
        <v>33898</v>
      </c>
    </row>
  </sheetData>
  <pageMargins left="0.7" right="0.7" top="0.75" bottom="0.75" header="0.3" footer="0.3"/>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5B10D-908A-458F-B9F7-B8B80739516A}">
  <sheetPr codeName="Sheet25"/>
  <dimension ref="A3:B34"/>
  <sheetViews>
    <sheetView workbookViewId="0">
      <selection activeCell="K33" sqref="K33"/>
    </sheetView>
  </sheetViews>
  <sheetFormatPr defaultRowHeight="16.5"/>
  <cols>
    <col min="1" max="1" width="13" customWidth="1"/>
    <col min="2" max="2" width="10.25" customWidth="1"/>
  </cols>
  <sheetData>
    <row r="3" spans="1:2">
      <c r="A3" s="25" t="s">
        <v>33</v>
      </c>
      <c r="B3" t="s">
        <v>76</v>
      </c>
    </row>
    <row r="4" spans="1:2">
      <c r="A4" s="26">
        <v>0</v>
      </c>
      <c r="B4" s="28">
        <v>39</v>
      </c>
    </row>
    <row r="5" spans="1:2">
      <c r="A5" s="26">
        <v>1.52E-2</v>
      </c>
      <c r="B5" s="28">
        <v>11</v>
      </c>
    </row>
    <row r="6" spans="1:2">
      <c r="A6" s="26">
        <v>3.0300000000000001E-2</v>
      </c>
      <c r="B6" s="28">
        <v>108</v>
      </c>
    </row>
    <row r="7" spans="1:2">
      <c r="A7" s="26">
        <v>4.5499999999999999E-2</v>
      </c>
      <c r="B7" s="28">
        <v>28</v>
      </c>
    </row>
    <row r="8" spans="1:2">
      <c r="A8" s="26">
        <v>6.0600000000000001E-2</v>
      </c>
      <c r="B8" s="28">
        <v>155</v>
      </c>
    </row>
    <row r="9" spans="1:2">
      <c r="A9" s="26">
        <v>7.5800000000000006E-2</v>
      </c>
      <c r="B9" s="28">
        <v>384</v>
      </c>
    </row>
    <row r="10" spans="1:2">
      <c r="A10" s="26">
        <v>9.0899999999999995E-2</v>
      </c>
      <c r="B10" s="28">
        <v>101</v>
      </c>
    </row>
    <row r="11" spans="1:2">
      <c r="A11" s="26">
        <v>0.1061</v>
      </c>
      <c r="B11" s="28">
        <v>719</v>
      </c>
    </row>
    <row r="12" spans="1:2">
      <c r="A12" s="26">
        <v>0.1212</v>
      </c>
      <c r="B12" s="28">
        <v>2099</v>
      </c>
    </row>
    <row r="13" spans="1:2">
      <c r="A13" s="26">
        <v>0.13639999999999999</v>
      </c>
      <c r="B13" s="28">
        <v>2335</v>
      </c>
    </row>
    <row r="14" spans="1:2">
      <c r="A14" s="26">
        <v>0.1515</v>
      </c>
      <c r="B14" s="28">
        <v>2542</v>
      </c>
    </row>
    <row r="15" spans="1:2">
      <c r="A15" s="26">
        <v>0.16669999999999999</v>
      </c>
      <c r="B15" s="28">
        <v>1394</v>
      </c>
    </row>
    <row r="16" spans="1:2">
      <c r="A16" s="26">
        <v>0.18179999999999999</v>
      </c>
      <c r="B16" s="28">
        <v>2876</v>
      </c>
    </row>
    <row r="17" spans="1:2">
      <c r="A17" s="26">
        <v>0.19700000000000001</v>
      </c>
      <c r="B17" s="28">
        <v>3297</v>
      </c>
    </row>
    <row r="18" spans="1:2">
      <c r="A18" s="26">
        <v>0.21210000000000001</v>
      </c>
      <c r="B18" s="28">
        <v>3023</v>
      </c>
    </row>
    <row r="19" spans="1:2">
      <c r="A19" s="26">
        <v>0.2273</v>
      </c>
      <c r="B19" s="28">
        <v>4331</v>
      </c>
    </row>
    <row r="20" spans="1:2">
      <c r="A20" s="26">
        <v>0.2424</v>
      </c>
      <c r="B20" s="28">
        <v>1316</v>
      </c>
    </row>
    <row r="21" spans="1:2">
      <c r="A21" s="26">
        <v>0.2576</v>
      </c>
      <c r="B21" s="28">
        <v>2555</v>
      </c>
    </row>
    <row r="22" spans="1:2">
      <c r="A22" s="26">
        <v>0.2727</v>
      </c>
      <c r="B22" s="28">
        <v>1119</v>
      </c>
    </row>
    <row r="23" spans="1:2">
      <c r="A23" s="26">
        <v>0.28789999999999999</v>
      </c>
      <c r="B23" s="28">
        <v>996</v>
      </c>
    </row>
    <row r="24" spans="1:2">
      <c r="A24" s="26">
        <v>0.30299999999999999</v>
      </c>
      <c r="B24" s="28">
        <v>653</v>
      </c>
    </row>
    <row r="25" spans="1:2">
      <c r="A25" s="26">
        <v>0.31819999999999998</v>
      </c>
      <c r="B25" s="28">
        <v>985</v>
      </c>
    </row>
    <row r="26" spans="1:2">
      <c r="A26" s="26">
        <v>0.33329999999999999</v>
      </c>
      <c r="B26" s="28">
        <v>1210</v>
      </c>
    </row>
    <row r="27" spans="1:2">
      <c r="A27" s="26">
        <v>0.34849999999999998</v>
      </c>
      <c r="B27" s="28">
        <v>409</v>
      </c>
    </row>
    <row r="28" spans="1:2">
      <c r="A28" s="26">
        <v>0.39389999999999997</v>
      </c>
      <c r="B28" s="28">
        <v>140</v>
      </c>
    </row>
    <row r="29" spans="1:2">
      <c r="A29" s="26">
        <v>0.40910000000000002</v>
      </c>
      <c r="B29" s="28">
        <v>345</v>
      </c>
    </row>
    <row r="30" spans="1:2">
      <c r="A30" s="26">
        <v>0.42420000000000002</v>
      </c>
      <c r="B30" s="28">
        <v>319</v>
      </c>
    </row>
    <row r="31" spans="1:2">
      <c r="A31" s="26">
        <v>0.43940000000000001</v>
      </c>
      <c r="B31" s="28">
        <v>166</v>
      </c>
    </row>
    <row r="32" spans="1:2">
      <c r="A32" s="26">
        <v>0.45450000000000002</v>
      </c>
      <c r="B32" s="28">
        <v>243</v>
      </c>
    </row>
    <row r="33" spans="1:2">
      <c r="A33" s="26" t="s">
        <v>34</v>
      </c>
      <c r="B33" s="28"/>
    </row>
    <row r="34" spans="1:2">
      <c r="A34" s="26" t="s">
        <v>35</v>
      </c>
      <c r="B34" s="28">
        <v>33898</v>
      </c>
    </row>
  </sheetData>
  <pageMargins left="0.7" right="0.7" top="0.75" bottom="0.75" header="0.3" footer="0.3"/>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5A86A-D6B3-42CA-AB5C-C19B1B9AE0F5}">
  <sheetPr codeName="Sheet26"/>
  <dimension ref="A1:Q611"/>
  <sheetViews>
    <sheetView workbookViewId="0">
      <selection activeCell="C19" sqref="C19"/>
    </sheetView>
  </sheetViews>
  <sheetFormatPr defaultRowHeight="16.5"/>
  <cols>
    <col min="1" max="1" width="8.375" customWidth="1"/>
    <col min="2" max="2" width="7" customWidth="1"/>
    <col min="3" max="3" width="6.625" customWidth="1"/>
    <col min="4" max="4" width="4.875" customWidth="1"/>
    <col min="5" max="5" width="8.5" customWidth="1"/>
    <col min="6" max="6" width="6.375" customWidth="1"/>
    <col min="7" max="7" width="8.875" customWidth="1"/>
    <col min="8" max="8" width="3.875" customWidth="1"/>
    <col min="9" max="9" width="14" customWidth="1"/>
    <col min="10" max="10" width="15.25" customWidth="1"/>
    <col min="11" max="11" width="10.25" customWidth="1"/>
    <col min="14" max="14" width="44.625" customWidth="1"/>
    <col min="15" max="15" width="31.75" customWidth="1"/>
    <col min="17" max="17" width="36.5" customWidth="1"/>
  </cols>
  <sheetData>
    <row r="1" spans="1:15" ht="50.25" thickBot="1">
      <c r="A1" s="29" t="s">
        <v>42</v>
      </c>
      <c r="B1" s="29" t="s">
        <v>0</v>
      </c>
      <c r="C1" s="29" t="s">
        <v>43</v>
      </c>
      <c r="D1" s="29" t="s">
        <v>44</v>
      </c>
      <c r="E1" s="29" t="s">
        <v>45</v>
      </c>
      <c r="F1" s="29" t="s">
        <v>46</v>
      </c>
      <c r="G1" s="29" t="s">
        <v>47</v>
      </c>
      <c r="H1" s="29" t="s">
        <v>48</v>
      </c>
      <c r="I1" s="30" t="s">
        <v>49</v>
      </c>
      <c r="J1" s="30" t="s">
        <v>50</v>
      </c>
      <c r="K1" s="30" t="s">
        <v>51</v>
      </c>
      <c r="L1" s="31"/>
      <c r="M1" s="31"/>
    </row>
    <row r="2" spans="1:15" ht="17.25" thickBot="1">
      <c r="A2" s="32">
        <v>0</v>
      </c>
      <c r="B2" s="32">
        <v>1</v>
      </c>
      <c r="C2" s="32">
        <v>0.28789999999999999</v>
      </c>
      <c r="D2" s="32">
        <v>0.81</v>
      </c>
      <c r="E2" s="32">
        <v>0</v>
      </c>
      <c r="F2" s="32">
        <v>3</v>
      </c>
      <c r="G2" s="32">
        <v>13</v>
      </c>
      <c r="H2" s="32">
        <v>16</v>
      </c>
      <c r="I2" s="33" t="str">
        <f>IF(H2&gt;150, "High Demand", IF(H2&gt;50, "Medium Demand", "Low Demand"))</f>
        <v>Low Demand</v>
      </c>
      <c r="J2" s="8" t="str">
        <f>IF(F2&gt;G2, "Mostly Casual", "Mostly Registered")</f>
        <v>Mostly Registered</v>
      </c>
      <c r="K2" s="33" t="str">
        <f>IF(D2&gt;0.8, "Very Humid", IF(D2&gt;0.5, "Humid", "Comfortable"))</f>
        <v>Very Humid</v>
      </c>
      <c r="L2" s="34"/>
      <c r="M2" s="34"/>
    </row>
    <row r="3" spans="1:15" ht="17.25" thickBot="1">
      <c r="A3" s="32">
        <v>1</v>
      </c>
      <c r="B3" s="32">
        <v>2</v>
      </c>
      <c r="C3" s="32">
        <v>0.2727</v>
      </c>
      <c r="D3" s="32">
        <v>0.8</v>
      </c>
      <c r="E3" s="32">
        <v>0</v>
      </c>
      <c r="F3" s="32">
        <v>8</v>
      </c>
      <c r="G3" s="32">
        <v>32</v>
      </c>
      <c r="H3" s="32">
        <v>40</v>
      </c>
      <c r="I3" s="33" t="str">
        <f t="shared" ref="I3:I66" si="0">IF(H3&gt;150, "High Demand", IF(H3&gt;50, "Medium Demand", "Low Demand"))</f>
        <v>Low Demand</v>
      </c>
      <c r="J3" s="8" t="str">
        <f t="shared" ref="J3:J66" si="1">IF(F3&gt;G3, "Mostly Casual", "Mostly Registered")</f>
        <v>Mostly Registered</v>
      </c>
      <c r="K3" s="33" t="str">
        <f t="shared" ref="K3:K66" si="2">IF(D3&gt;0.8, "Very Humid", IF(D3&gt;0.5, "Humid", "Comfortable"))</f>
        <v>Humid</v>
      </c>
      <c r="L3" s="34"/>
      <c r="M3" s="34"/>
      <c r="N3" t="s">
        <v>52</v>
      </c>
      <c r="O3">
        <v>11</v>
      </c>
    </row>
    <row r="4" spans="1:15" ht="17.25" thickBot="1">
      <c r="A4" s="32">
        <v>2</v>
      </c>
      <c r="B4" s="32">
        <v>3</v>
      </c>
      <c r="C4" s="32">
        <v>0.2727</v>
      </c>
      <c r="D4" s="32">
        <v>0.8</v>
      </c>
      <c r="E4" s="32">
        <v>0</v>
      </c>
      <c r="F4" s="32">
        <v>5</v>
      </c>
      <c r="G4" s="32">
        <v>27</v>
      </c>
      <c r="H4" s="32">
        <v>32</v>
      </c>
      <c r="I4" s="33" t="str">
        <f t="shared" si="0"/>
        <v>Low Demand</v>
      </c>
      <c r="J4" s="8" t="str">
        <f t="shared" si="1"/>
        <v>Mostly Registered</v>
      </c>
      <c r="K4" s="33" t="str">
        <f t="shared" si="2"/>
        <v>Humid</v>
      </c>
      <c r="L4" s="34"/>
      <c r="M4" s="34"/>
      <c r="N4" s="35" t="s">
        <v>53</v>
      </c>
      <c r="O4" s="8">
        <f>IF(C2="", AVERAGE($C$2:$C$611), C2)</f>
        <v>0.28789999999999999</v>
      </c>
    </row>
    <row r="5" spans="1:15" ht="17.25" thickBot="1">
      <c r="A5" s="32">
        <v>3</v>
      </c>
      <c r="B5" s="32">
        <v>4</v>
      </c>
      <c r="C5" s="32">
        <v>0.28789999999999999</v>
      </c>
      <c r="D5" s="32">
        <v>0.75</v>
      </c>
      <c r="E5" s="32">
        <v>0</v>
      </c>
      <c r="F5" s="32">
        <v>3</v>
      </c>
      <c r="G5" s="32">
        <v>10</v>
      </c>
      <c r="H5" s="32">
        <v>13</v>
      </c>
      <c r="I5" s="33" t="str">
        <f t="shared" si="0"/>
        <v>Low Demand</v>
      </c>
      <c r="J5" s="8" t="str">
        <f t="shared" si="1"/>
        <v>Mostly Registered</v>
      </c>
      <c r="K5" s="33" t="str">
        <f t="shared" si="2"/>
        <v>Humid</v>
      </c>
      <c r="L5" s="34"/>
      <c r="M5" s="34"/>
      <c r="N5" s="8" t="s">
        <v>54</v>
      </c>
      <c r="O5" s="8">
        <f>COUNTIF(D:D, "&lt;0")</f>
        <v>0</v>
      </c>
    </row>
    <row r="6" spans="1:15" ht="17.25" thickBot="1">
      <c r="A6" s="32">
        <v>4</v>
      </c>
      <c r="B6" s="32">
        <v>5</v>
      </c>
      <c r="C6" s="32">
        <v>0.28789999999999999</v>
      </c>
      <c r="D6" s="32">
        <v>0.75</v>
      </c>
      <c r="E6" s="32">
        <v>0</v>
      </c>
      <c r="F6" s="32">
        <v>0</v>
      </c>
      <c r="G6" s="32">
        <v>1</v>
      </c>
      <c r="H6" s="32">
        <v>1</v>
      </c>
      <c r="I6" s="33" t="str">
        <f t="shared" si="0"/>
        <v>Low Demand</v>
      </c>
      <c r="J6" s="8" t="str">
        <f t="shared" si="1"/>
        <v>Mostly Registered</v>
      </c>
      <c r="K6" s="33" t="str">
        <f t="shared" si="2"/>
        <v>Humid</v>
      </c>
      <c r="L6" s="34"/>
      <c r="M6" s="34"/>
      <c r="N6" s="8" t="s">
        <v>55</v>
      </c>
      <c r="O6" s="8">
        <f>COUNTIF(D:D, "&gt;1")</f>
        <v>0</v>
      </c>
    </row>
    <row r="7" spans="1:15" ht="17.25" thickBot="1">
      <c r="A7" s="32">
        <v>5</v>
      </c>
      <c r="B7" s="32">
        <v>6</v>
      </c>
      <c r="C7" s="32">
        <v>0.2576</v>
      </c>
      <c r="D7" s="32">
        <v>0.75</v>
      </c>
      <c r="E7" s="32">
        <v>8.9599999999999999E-2</v>
      </c>
      <c r="F7" s="32">
        <v>0</v>
      </c>
      <c r="G7" s="32">
        <v>1</v>
      </c>
      <c r="H7" s="32">
        <v>1</v>
      </c>
      <c r="I7" s="33" t="str">
        <f t="shared" si="0"/>
        <v>Low Demand</v>
      </c>
      <c r="J7" s="8" t="str">
        <f t="shared" si="1"/>
        <v>Mostly Registered</v>
      </c>
      <c r="K7" s="33" t="str">
        <f t="shared" si="2"/>
        <v>Humid</v>
      </c>
      <c r="L7" s="34"/>
      <c r="M7" s="34"/>
      <c r="N7" s="8" t="s">
        <v>56</v>
      </c>
      <c r="O7" s="8">
        <f>COUNTIF(E:E, "&lt;0")</f>
        <v>0</v>
      </c>
    </row>
    <row r="8" spans="1:15" ht="17.25" thickBot="1">
      <c r="A8" s="32">
        <v>6</v>
      </c>
      <c r="B8" s="32">
        <v>7</v>
      </c>
      <c r="C8" s="32">
        <v>0.2727</v>
      </c>
      <c r="D8" s="32">
        <v>0.8</v>
      </c>
      <c r="E8" s="32">
        <v>0</v>
      </c>
      <c r="F8" s="32">
        <v>2</v>
      </c>
      <c r="G8" s="32">
        <v>0</v>
      </c>
      <c r="H8" s="32">
        <v>2</v>
      </c>
      <c r="I8" s="33" t="str">
        <f t="shared" si="0"/>
        <v>Low Demand</v>
      </c>
      <c r="J8" s="8" t="str">
        <f t="shared" si="1"/>
        <v>Mostly Casual</v>
      </c>
      <c r="K8" s="33" t="str">
        <f t="shared" si="2"/>
        <v>Humid</v>
      </c>
      <c r="L8" s="34"/>
      <c r="M8" s="34"/>
      <c r="N8" s="8" t="s">
        <v>57</v>
      </c>
      <c r="O8" s="8">
        <f>COUNTIF(G:G, "&lt;"&amp;F2)</f>
        <v>58</v>
      </c>
    </row>
    <row r="9" spans="1:15" ht="17.25" thickBot="1">
      <c r="A9" s="32">
        <v>7</v>
      </c>
      <c r="B9" s="32">
        <v>8</v>
      </c>
      <c r="C9" s="32">
        <v>0.2576</v>
      </c>
      <c r="D9" s="32">
        <v>0.86</v>
      </c>
      <c r="E9" s="32">
        <v>0</v>
      </c>
      <c r="F9" s="32">
        <v>1</v>
      </c>
      <c r="G9" s="32">
        <v>2</v>
      </c>
      <c r="H9" s="32">
        <v>3</v>
      </c>
      <c r="I9" s="33" t="str">
        <f t="shared" si="0"/>
        <v>Low Demand</v>
      </c>
      <c r="J9" s="8" t="str">
        <f t="shared" si="1"/>
        <v>Mostly Registered</v>
      </c>
      <c r="K9" s="33" t="str">
        <f t="shared" si="2"/>
        <v>Very Humid</v>
      </c>
      <c r="L9" s="34"/>
      <c r="M9" s="34"/>
      <c r="N9" s="36" t="s">
        <v>58</v>
      </c>
    </row>
    <row r="10" spans="1:15" ht="17.25" thickBot="1">
      <c r="A10" s="32">
        <v>8</v>
      </c>
      <c r="B10" s="32">
        <v>9</v>
      </c>
      <c r="C10" s="37">
        <f>IF(C2="", AVERAGE($C$2:$C$611), C2)</f>
        <v>0.28789999999999999</v>
      </c>
      <c r="D10" s="32">
        <v>0.75</v>
      </c>
      <c r="E10" s="32">
        <v>0</v>
      </c>
      <c r="F10" s="32">
        <v>1</v>
      </c>
      <c r="G10" s="32">
        <v>7</v>
      </c>
      <c r="H10" s="32">
        <v>8</v>
      </c>
      <c r="I10" s="33" t="str">
        <f t="shared" si="0"/>
        <v>Low Demand</v>
      </c>
      <c r="J10" s="8" t="str">
        <f t="shared" si="1"/>
        <v>Mostly Registered</v>
      </c>
      <c r="K10" s="33" t="str">
        <f t="shared" si="2"/>
        <v>Humid</v>
      </c>
      <c r="L10" s="34"/>
      <c r="M10" s="34"/>
    </row>
    <row r="11" spans="1:15" ht="17.25" thickBot="1">
      <c r="A11" s="32">
        <v>9</v>
      </c>
      <c r="B11" s="32">
        <v>10</v>
      </c>
      <c r="C11" s="32">
        <v>0.34849999999999998</v>
      </c>
      <c r="D11" s="32">
        <v>0.76</v>
      </c>
      <c r="E11" s="32">
        <v>0</v>
      </c>
      <c r="F11" s="32">
        <v>8</v>
      </c>
      <c r="G11" s="32">
        <v>6</v>
      </c>
      <c r="H11" s="32">
        <v>14</v>
      </c>
      <c r="I11" s="33" t="str">
        <f t="shared" si="0"/>
        <v>Low Demand</v>
      </c>
      <c r="J11" s="8" t="str">
        <f t="shared" si="1"/>
        <v>Mostly Casual</v>
      </c>
      <c r="K11" s="33" t="str">
        <f t="shared" si="2"/>
        <v>Humid</v>
      </c>
      <c r="L11" s="34"/>
      <c r="M11" s="34"/>
      <c r="N11" s="8" t="s">
        <v>59</v>
      </c>
      <c r="O11" s="8">
        <f>SUM(H2:H611)</f>
        <v>33898</v>
      </c>
    </row>
    <row r="12" spans="1:15" ht="17.25" thickBot="1">
      <c r="A12" s="32">
        <v>10</v>
      </c>
      <c r="B12" s="32">
        <v>11</v>
      </c>
      <c r="C12" s="32">
        <v>0.39389999999999997</v>
      </c>
      <c r="D12" s="32">
        <v>0.76</v>
      </c>
      <c r="E12" s="32">
        <v>0.25369999999999998</v>
      </c>
      <c r="F12" s="32">
        <v>12</v>
      </c>
      <c r="G12" s="32">
        <v>24</v>
      </c>
      <c r="H12" s="32">
        <v>36</v>
      </c>
      <c r="I12" s="33" t="str">
        <f t="shared" si="0"/>
        <v>Low Demand</v>
      </c>
      <c r="J12" s="8" t="str">
        <f t="shared" si="1"/>
        <v>Mostly Registered</v>
      </c>
      <c r="K12" s="33" t="str">
        <f t="shared" si="2"/>
        <v>Humid</v>
      </c>
      <c r="L12" s="34"/>
      <c r="M12" s="34"/>
      <c r="N12" s="8" t="s">
        <v>60</v>
      </c>
      <c r="O12" s="8">
        <f>SUM(F:F)</f>
        <v>2746</v>
      </c>
    </row>
    <row r="13" spans="1:15" ht="17.25" thickBot="1">
      <c r="A13" s="32">
        <v>11</v>
      </c>
      <c r="B13" s="32">
        <v>12</v>
      </c>
      <c r="C13" s="32">
        <v>0.33329999999999999</v>
      </c>
      <c r="D13" s="32">
        <v>0.81</v>
      </c>
      <c r="E13" s="32">
        <v>0.28360000000000002</v>
      </c>
      <c r="F13" s="32">
        <v>26</v>
      </c>
      <c r="G13" s="32">
        <v>30</v>
      </c>
      <c r="H13" s="32">
        <v>56</v>
      </c>
      <c r="I13" s="33" t="str">
        <f t="shared" si="0"/>
        <v>Medium Demand</v>
      </c>
      <c r="J13" s="8" t="str">
        <f t="shared" si="1"/>
        <v>Mostly Registered</v>
      </c>
      <c r="K13" s="33" t="str">
        <f t="shared" si="2"/>
        <v>Very Humid</v>
      </c>
      <c r="L13" s="34"/>
      <c r="M13" s="34"/>
      <c r="N13" s="8" t="s">
        <v>61</v>
      </c>
      <c r="O13" s="8">
        <f>SUM(G:G)</f>
        <v>31152</v>
      </c>
    </row>
    <row r="14" spans="1:15" ht="17.25" thickBot="1">
      <c r="A14" s="32">
        <v>12</v>
      </c>
      <c r="B14" s="32">
        <v>13</v>
      </c>
      <c r="C14" s="32">
        <v>0.42420000000000002</v>
      </c>
      <c r="D14" s="32">
        <v>0.77</v>
      </c>
      <c r="E14" s="32">
        <v>0.28360000000000002</v>
      </c>
      <c r="F14" s="32">
        <v>29</v>
      </c>
      <c r="G14" s="32">
        <v>55</v>
      </c>
      <c r="H14" s="32">
        <v>84</v>
      </c>
      <c r="I14" s="33" t="str">
        <f t="shared" si="0"/>
        <v>Medium Demand</v>
      </c>
      <c r="J14" s="8" t="str">
        <f t="shared" si="1"/>
        <v>Mostly Registered</v>
      </c>
      <c r="K14" s="33" t="str">
        <f t="shared" si="2"/>
        <v>Humid</v>
      </c>
      <c r="L14" s="34"/>
      <c r="M14" s="34"/>
      <c r="N14" s="8" t="s">
        <v>62</v>
      </c>
      <c r="O14" s="8">
        <f>AVERAGE(H:H)</f>
        <v>55.570491803278685</v>
      </c>
    </row>
    <row r="15" spans="1:15" ht="17.25" thickBot="1">
      <c r="A15" s="32">
        <v>13</v>
      </c>
      <c r="B15" s="32">
        <v>14</v>
      </c>
      <c r="C15" s="32">
        <v>0.45450000000000002</v>
      </c>
      <c r="D15" s="32">
        <v>0.72</v>
      </c>
      <c r="E15" s="32">
        <v>0.29849999999999999</v>
      </c>
      <c r="F15" s="32">
        <v>47</v>
      </c>
      <c r="G15" s="32">
        <v>47</v>
      </c>
      <c r="H15" s="32">
        <v>94</v>
      </c>
      <c r="I15" s="33" t="str">
        <f t="shared" si="0"/>
        <v>Medium Demand</v>
      </c>
      <c r="J15" s="8" t="str">
        <f t="shared" si="1"/>
        <v>Mostly Registered</v>
      </c>
      <c r="K15" s="33" t="str">
        <f t="shared" si="2"/>
        <v>Humid</v>
      </c>
      <c r="L15" s="34"/>
      <c r="M15" s="34"/>
      <c r="N15" s="8" t="s">
        <v>63</v>
      </c>
      <c r="O15" s="8">
        <f>MAX(H:H)</f>
        <v>249</v>
      </c>
    </row>
    <row r="16" spans="1:15" ht="17.25" thickBot="1">
      <c r="A16" s="32">
        <v>14</v>
      </c>
      <c r="B16" s="32">
        <v>15</v>
      </c>
      <c r="C16" s="32">
        <v>0.45450000000000002</v>
      </c>
      <c r="D16" s="32">
        <v>0.72</v>
      </c>
      <c r="E16" s="32">
        <v>0.28360000000000002</v>
      </c>
      <c r="F16" s="32">
        <v>35</v>
      </c>
      <c r="G16" s="32">
        <v>71</v>
      </c>
      <c r="H16" s="32">
        <v>106</v>
      </c>
      <c r="I16" s="33" t="str">
        <f t="shared" si="0"/>
        <v>Medium Demand</v>
      </c>
      <c r="J16" s="8" t="str">
        <f t="shared" si="1"/>
        <v>Mostly Registered</v>
      </c>
      <c r="K16" s="33" t="str">
        <f t="shared" si="2"/>
        <v>Humid</v>
      </c>
      <c r="L16" s="34"/>
      <c r="M16" s="34"/>
      <c r="N16" s="8" t="s">
        <v>64</v>
      </c>
      <c r="O16" s="8">
        <f>MIN(H:H)</f>
        <v>1</v>
      </c>
    </row>
    <row r="17" spans="1:17" ht="17.25" thickBot="1">
      <c r="A17" s="32">
        <v>15</v>
      </c>
      <c r="B17" s="32">
        <v>16</v>
      </c>
      <c r="C17" s="32">
        <v>0.43940000000000001</v>
      </c>
      <c r="D17" s="32">
        <v>0.77</v>
      </c>
      <c r="E17" s="32">
        <v>0.29849999999999999</v>
      </c>
      <c r="F17" s="32">
        <v>40</v>
      </c>
      <c r="G17" s="32">
        <v>70</v>
      </c>
      <c r="H17" s="32">
        <v>110</v>
      </c>
      <c r="I17" s="33" t="str">
        <f t="shared" si="0"/>
        <v>Medium Demand</v>
      </c>
      <c r="J17" s="8" t="str">
        <f t="shared" si="1"/>
        <v>Mostly Registered</v>
      </c>
      <c r="K17" s="33" t="str">
        <f t="shared" si="2"/>
        <v>Humid</v>
      </c>
      <c r="L17" s="34"/>
      <c r="M17" s="34"/>
      <c r="N17" s="8" t="s">
        <v>65</v>
      </c>
      <c r="O17" s="8">
        <f>STDEV(H:H)</f>
        <v>49.316801509098106</v>
      </c>
    </row>
    <row r="18" spans="1:17" ht="17.25" thickBot="1">
      <c r="A18" s="32">
        <v>16</v>
      </c>
      <c r="B18" s="32">
        <v>17</v>
      </c>
      <c r="C18" s="32">
        <v>0.42420000000000002</v>
      </c>
      <c r="D18" s="32">
        <v>0.82</v>
      </c>
      <c r="E18" s="32">
        <v>0.29849999999999999</v>
      </c>
      <c r="F18" s="32">
        <v>41</v>
      </c>
      <c r="G18" s="32">
        <v>52</v>
      </c>
      <c r="H18" s="32">
        <v>93</v>
      </c>
      <c r="I18" s="33" t="str">
        <f t="shared" si="0"/>
        <v>Medium Demand</v>
      </c>
      <c r="J18" s="8" t="str">
        <f t="shared" si="1"/>
        <v>Mostly Registered</v>
      </c>
      <c r="K18" s="33" t="str">
        <f t="shared" si="2"/>
        <v>Very Humid</v>
      </c>
      <c r="L18" s="34"/>
      <c r="M18" s="34"/>
    </row>
    <row r="19" spans="1:17" ht="17.25" thickBot="1">
      <c r="A19" s="32">
        <v>17</v>
      </c>
      <c r="B19" s="32">
        <v>18</v>
      </c>
      <c r="C19" s="37">
        <f>IF(C11="", AVERAGE($C$2:$C$611), C11)</f>
        <v>0.34849999999999998</v>
      </c>
      <c r="D19" s="32">
        <v>0.82</v>
      </c>
      <c r="E19" s="32">
        <v>0.28360000000000002</v>
      </c>
      <c r="F19" s="32">
        <v>15</v>
      </c>
      <c r="G19" s="32">
        <v>52</v>
      </c>
      <c r="H19" s="32">
        <v>67</v>
      </c>
      <c r="I19" s="33" t="str">
        <f t="shared" si="0"/>
        <v>Medium Demand</v>
      </c>
      <c r="J19" s="8" t="str">
        <f t="shared" si="1"/>
        <v>Mostly Registered</v>
      </c>
      <c r="K19" s="33" t="str">
        <f t="shared" si="2"/>
        <v>Very Humid</v>
      </c>
      <c r="L19" s="34"/>
      <c r="M19" s="34"/>
    </row>
    <row r="20" spans="1:17" ht="17.25" thickBot="1">
      <c r="A20" s="32">
        <v>18</v>
      </c>
      <c r="B20" s="32">
        <v>19</v>
      </c>
      <c r="C20" s="32">
        <v>0.42420000000000002</v>
      </c>
      <c r="D20" s="32">
        <v>0.88</v>
      </c>
      <c r="E20" s="32">
        <v>0.25369999999999998</v>
      </c>
      <c r="F20" s="32">
        <v>9</v>
      </c>
      <c r="G20" s="32">
        <v>26</v>
      </c>
      <c r="H20" s="32">
        <v>35</v>
      </c>
      <c r="I20" s="33" t="str">
        <f t="shared" si="0"/>
        <v>Low Demand</v>
      </c>
      <c r="J20" s="8" t="str">
        <f t="shared" si="1"/>
        <v>Mostly Registered</v>
      </c>
      <c r="K20" s="33" t="str">
        <f t="shared" si="2"/>
        <v>Very Humid</v>
      </c>
      <c r="L20" s="34"/>
      <c r="M20" s="34"/>
      <c r="N20" s="36" t="s">
        <v>66</v>
      </c>
    </row>
    <row r="21" spans="1:17" ht="17.25" thickBot="1">
      <c r="A21" s="32">
        <v>19</v>
      </c>
      <c r="B21" s="32">
        <v>20</v>
      </c>
      <c r="C21" s="32">
        <v>0.42420000000000002</v>
      </c>
      <c r="D21" s="32">
        <v>0.88</v>
      </c>
      <c r="E21" s="32">
        <v>0.25369999999999998</v>
      </c>
      <c r="F21" s="32">
        <v>6</v>
      </c>
      <c r="G21" s="32">
        <v>31</v>
      </c>
      <c r="H21" s="32">
        <v>37</v>
      </c>
      <c r="I21" s="33" t="str">
        <f t="shared" si="0"/>
        <v>Low Demand</v>
      </c>
      <c r="J21" s="8" t="str">
        <f t="shared" si="1"/>
        <v>Mostly Registered</v>
      </c>
      <c r="K21" s="33" t="str">
        <f t="shared" si="2"/>
        <v>Very Humid</v>
      </c>
      <c r="L21" s="34"/>
      <c r="M21" s="34"/>
    </row>
    <row r="22" spans="1:17" ht="17.25" thickBot="1">
      <c r="A22" s="32">
        <v>20</v>
      </c>
      <c r="B22" s="32">
        <v>21</v>
      </c>
      <c r="C22" s="32">
        <v>0.40910000000000002</v>
      </c>
      <c r="D22" s="32">
        <v>0.87</v>
      </c>
      <c r="E22" s="32">
        <v>0.25369999999999998</v>
      </c>
      <c r="F22" s="32">
        <v>11</v>
      </c>
      <c r="G22" s="32">
        <v>25</v>
      </c>
      <c r="H22" s="32">
        <v>36</v>
      </c>
      <c r="I22" s="33" t="str">
        <f t="shared" si="0"/>
        <v>Low Demand</v>
      </c>
      <c r="J22" s="8" t="str">
        <f t="shared" si="1"/>
        <v>Mostly Registered</v>
      </c>
      <c r="K22" s="33" t="str">
        <f t="shared" si="2"/>
        <v>Very Humid</v>
      </c>
      <c r="L22" s="34"/>
      <c r="M22" s="34"/>
      <c r="N22" s="8" t="s">
        <v>67</v>
      </c>
      <c r="O22" s="8">
        <f>SUM(F:F)/SUM(H:H)</f>
        <v>8.1007729069561621E-2</v>
      </c>
    </row>
    <row r="23" spans="1:17" ht="17.25" thickBot="1">
      <c r="A23" s="32">
        <v>21</v>
      </c>
      <c r="B23" s="32">
        <v>22</v>
      </c>
      <c r="C23" s="32">
        <v>0.40910000000000002</v>
      </c>
      <c r="D23" s="32">
        <v>0.87</v>
      </c>
      <c r="E23" s="32">
        <v>0.19400000000000001</v>
      </c>
      <c r="F23" s="32">
        <v>3</v>
      </c>
      <c r="G23" s="32">
        <v>31</v>
      </c>
      <c r="H23" s="32">
        <v>34</v>
      </c>
      <c r="I23" s="33" t="str">
        <f t="shared" si="0"/>
        <v>Low Demand</v>
      </c>
      <c r="J23" s="8" t="str">
        <f t="shared" si="1"/>
        <v>Mostly Registered</v>
      </c>
      <c r="K23" s="33" t="str">
        <f t="shared" si="2"/>
        <v>Very Humid</v>
      </c>
      <c r="L23" s="34"/>
      <c r="M23" s="34"/>
      <c r="N23" s="8" t="s">
        <v>68</v>
      </c>
      <c r="O23" s="8">
        <f>SUM(G:G)/SUM(H:H)</f>
        <v>0.91899227093043834</v>
      </c>
    </row>
    <row r="24" spans="1:17" ht="17.25" thickBot="1">
      <c r="A24" s="32">
        <v>22</v>
      </c>
      <c r="B24" s="32">
        <v>23</v>
      </c>
      <c r="C24" s="32">
        <v>0.40910000000000002</v>
      </c>
      <c r="D24" s="32">
        <v>0.94</v>
      </c>
      <c r="E24" s="32">
        <v>0.22389999999999999</v>
      </c>
      <c r="F24" s="32">
        <v>11</v>
      </c>
      <c r="G24" s="32">
        <v>17</v>
      </c>
      <c r="H24" s="32">
        <v>28</v>
      </c>
      <c r="I24" s="33" t="str">
        <f t="shared" si="0"/>
        <v>Low Demand</v>
      </c>
      <c r="J24" s="8" t="str">
        <f t="shared" si="1"/>
        <v>Mostly Registered</v>
      </c>
      <c r="K24" s="33" t="str">
        <f t="shared" si="2"/>
        <v>Very Humid</v>
      </c>
      <c r="L24" s="34"/>
      <c r="M24" s="34"/>
    </row>
    <row r="25" spans="1:17" ht="17.25" thickBot="1">
      <c r="A25" s="32">
        <v>23</v>
      </c>
      <c r="B25" s="32">
        <v>24</v>
      </c>
      <c r="C25" s="37">
        <f>IF(C17="", AVERAGE($C$2:$C$611), C17)</f>
        <v>0.43940000000000001</v>
      </c>
      <c r="D25" s="32">
        <v>0.88</v>
      </c>
      <c r="E25" s="32">
        <v>0.29849999999999999</v>
      </c>
      <c r="F25" s="32">
        <v>15</v>
      </c>
      <c r="G25" s="32">
        <v>24</v>
      </c>
      <c r="H25" s="32">
        <v>39</v>
      </c>
      <c r="I25" s="33" t="str">
        <f t="shared" si="0"/>
        <v>Low Demand</v>
      </c>
      <c r="J25" s="8" t="str">
        <f t="shared" si="1"/>
        <v>Mostly Registered</v>
      </c>
      <c r="K25" s="33" t="str">
        <f t="shared" si="2"/>
        <v>Very Humid</v>
      </c>
      <c r="L25" s="34"/>
      <c r="M25" s="34"/>
    </row>
    <row r="26" spans="1:17" ht="17.25" thickBot="1">
      <c r="A26" s="32">
        <v>24</v>
      </c>
      <c r="B26" s="32">
        <v>25</v>
      </c>
      <c r="C26" s="32">
        <v>0.45450000000000002</v>
      </c>
      <c r="D26" s="32">
        <v>0.88</v>
      </c>
      <c r="E26" s="32">
        <v>0.29849999999999999</v>
      </c>
      <c r="F26" s="32">
        <v>4</v>
      </c>
      <c r="G26" s="32">
        <v>13</v>
      </c>
      <c r="H26" s="32">
        <v>17</v>
      </c>
      <c r="I26" s="33" t="str">
        <f t="shared" si="0"/>
        <v>Low Demand</v>
      </c>
      <c r="J26" s="8" t="str">
        <f t="shared" si="1"/>
        <v>Mostly Registered</v>
      </c>
      <c r="K26" s="33" t="str">
        <f t="shared" si="2"/>
        <v>Very Humid</v>
      </c>
      <c r="L26" s="34"/>
      <c r="M26" s="34"/>
      <c r="N26" s="36" t="s">
        <v>69</v>
      </c>
    </row>
    <row r="27" spans="1:17" ht="17.25" thickBot="1">
      <c r="A27" s="32">
        <v>25</v>
      </c>
      <c r="B27" s="32">
        <v>26</v>
      </c>
      <c r="C27" s="32">
        <v>0.43940000000000001</v>
      </c>
      <c r="D27" s="32">
        <v>0.94</v>
      </c>
      <c r="E27" s="32">
        <v>0.25369999999999998</v>
      </c>
      <c r="F27" s="32">
        <v>1</v>
      </c>
      <c r="G27" s="32">
        <v>16</v>
      </c>
      <c r="H27" s="32">
        <v>17</v>
      </c>
      <c r="I27" s="33" t="str">
        <f t="shared" si="0"/>
        <v>Low Demand</v>
      </c>
      <c r="J27" s="8" t="str">
        <f t="shared" si="1"/>
        <v>Mostly Registered</v>
      </c>
      <c r="K27" s="33" t="str">
        <f t="shared" si="2"/>
        <v>Very Humid</v>
      </c>
      <c r="L27" s="34"/>
      <c r="M27" s="34"/>
    </row>
    <row r="28" spans="1:17" ht="17.25" thickBot="1">
      <c r="A28" s="32">
        <v>26</v>
      </c>
      <c r="B28" s="32">
        <v>27</v>
      </c>
      <c r="C28" s="32">
        <v>0.42420000000000002</v>
      </c>
      <c r="D28" s="32">
        <v>1</v>
      </c>
      <c r="E28" s="32">
        <v>0.28360000000000002</v>
      </c>
      <c r="F28" s="32">
        <v>1</v>
      </c>
      <c r="G28" s="32">
        <v>8</v>
      </c>
      <c r="H28" s="32">
        <v>9</v>
      </c>
      <c r="I28" s="33" t="str">
        <f t="shared" si="0"/>
        <v>Low Demand</v>
      </c>
      <c r="J28" s="8" t="str">
        <f t="shared" si="1"/>
        <v>Mostly Registered</v>
      </c>
      <c r="K28" s="33" t="str">
        <f t="shared" si="2"/>
        <v>Very Humid</v>
      </c>
      <c r="L28" s="34"/>
      <c r="M28" s="34"/>
      <c r="N28" s="8" t="s">
        <v>70</v>
      </c>
      <c r="O28" s="8">
        <f>CORREL(C:C, H:H)</f>
        <v>0.16506106180211111</v>
      </c>
      <c r="Q28" t="s">
        <v>71</v>
      </c>
    </row>
    <row r="29" spans="1:17" ht="17.25" thickBot="1">
      <c r="A29" s="32">
        <v>27</v>
      </c>
      <c r="B29" s="32">
        <v>28</v>
      </c>
      <c r="C29" s="32">
        <v>0.45450000000000002</v>
      </c>
      <c r="D29" s="32">
        <v>0.94</v>
      </c>
      <c r="E29" s="32">
        <v>0.19400000000000001</v>
      </c>
      <c r="F29" s="32">
        <v>2</v>
      </c>
      <c r="G29" s="32">
        <v>4</v>
      </c>
      <c r="H29" s="32">
        <v>6</v>
      </c>
      <c r="I29" s="33" t="str">
        <f t="shared" si="0"/>
        <v>Low Demand</v>
      </c>
      <c r="J29" s="8" t="str">
        <f t="shared" si="1"/>
        <v>Mostly Registered</v>
      </c>
      <c r="K29" s="33" t="str">
        <f t="shared" si="2"/>
        <v>Very Humid</v>
      </c>
      <c r="L29" s="34"/>
      <c r="M29" s="34"/>
      <c r="N29" s="8" t="s">
        <v>72</v>
      </c>
      <c r="O29" s="8">
        <f>CORREL(D:D, H:H)</f>
        <v>-0.24387606342151705</v>
      </c>
      <c r="Q29" t="s">
        <v>73</v>
      </c>
    </row>
    <row r="30" spans="1:17" ht="17.25" thickBot="1">
      <c r="A30" s="32">
        <v>28</v>
      </c>
      <c r="B30" s="32">
        <v>29</v>
      </c>
      <c r="C30" s="37">
        <f>IF(C22="", AVERAGE($C$2:$C$611), C22)</f>
        <v>0.40910000000000002</v>
      </c>
      <c r="D30" s="32">
        <v>0.94</v>
      </c>
      <c r="E30" s="32">
        <v>0.19400000000000001</v>
      </c>
      <c r="F30" s="32">
        <v>2</v>
      </c>
      <c r="G30" s="32">
        <v>1</v>
      </c>
      <c r="H30" s="32">
        <v>3</v>
      </c>
      <c r="I30" s="33" t="str">
        <f t="shared" si="0"/>
        <v>Low Demand</v>
      </c>
      <c r="J30" s="8" t="str">
        <f t="shared" si="1"/>
        <v>Mostly Casual</v>
      </c>
      <c r="K30" s="33" t="str">
        <f t="shared" si="2"/>
        <v>Very Humid</v>
      </c>
      <c r="L30" s="34"/>
      <c r="M30" s="34"/>
      <c r="N30" s="8" t="s">
        <v>74</v>
      </c>
      <c r="O30" s="8">
        <f>CORREL(E:E, H:H)</f>
        <v>5.1732995879606836E-2</v>
      </c>
      <c r="Q30" t="s">
        <v>75</v>
      </c>
    </row>
    <row r="31" spans="1:17" ht="17.25" thickBot="1">
      <c r="A31" s="32">
        <v>29</v>
      </c>
      <c r="B31" s="32">
        <v>30</v>
      </c>
      <c r="C31" s="32">
        <v>0.42420000000000002</v>
      </c>
      <c r="D31" s="32">
        <v>0.77</v>
      </c>
      <c r="E31" s="32">
        <v>0.29849999999999999</v>
      </c>
      <c r="F31" s="32">
        <v>0</v>
      </c>
      <c r="G31" s="32">
        <v>2</v>
      </c>
      <c r="H31" s="32">
        <v>2</v>
      </c>
      <c r="I31" s="33" t="str">
        <f t="shared" si="0"/>
        <v>Low Demand</v>
      </c>
      <c r="J31" s="8" t="str">
        <f t="shared" si="1"/>
        <v>Mostly Registered</v>
      </c>
      <c r="K31" s="33" t="str">
        <f t="shared" si="2"/>
        <v>Humid</v>
      </c>
      <c r="L31" s="34"/>
      <c r="M31" s="34"/>
    </row>
    <row r="32" spans="1:17" ht="17.25" thickBot="1">
      <c r="A32" s="32">
        <v>30</v>
      </c>
      <c r="B32" s="32">
        <v>31</v>
      </c>
      <c r="C32" s="32">
        <v>0.40910000000000002</v>
      </c>
      <c r="D32" s="32">
        <v>0.76</v>
      </c>
      <c r="E32" s="32">
        <v>0.19400000000000001</v>
      </c>
      <c r="F32" s="32">
        <v>0</v>
      </c>
      <c r="G32" s="32">
        <v>1</v>
      </c>
      <c r="H32" s="32">
        <v>1</v>
      </c>
      <c r="I32" s="33" t="str">
        <f t="shared" si="0"/>
        <v>Low Demand</v>
      </c>
      <c r="J32" s="8" t="str">
        <f t="shared" si="1"/>
        <v>Mostly Registered</v>
      </c>
      <c r="K32" s="33" t="str">
        <f t="shared" si="2"/>
        <v>Humid</v>
      </c>
      <c r="L32" s="34"/>
      <c r="M32" s="34"/>
    </row>
    <row r="33" spans="1:13" ht="17.25" thickBot="1">
      <c r="A33" s="32">
        <v>31</v>
      </c>
      <c r="B33" s="32">
        <v>32</v>
      </c>
      <c r="C33" s="32">
        <v>0.40910000000000002</v>
      </c>
      <c r="D33" s="32">
        <v>0.71</v>
      </c>
      <c r="E33" s="32">
        <v>0.22389999999999999</v>
      </c>
      <c r="F33" s="32">
        <v>0</v>
      </c>
      <c r="G33" s="32">
        <v>8</v>
      </c>
      <c r="H33" s="32">
        <v>8</v>
      </c>
      <c r="I33" s="33" t="str">
        <f t="shared" si="0"/>
        <v>Low Demand</v>
      </c>
      <c r="J33" s="8" t="str">
        <f t="shared" si="1"/>
        <v>Mostly Registered</v>
      </c>
      <c r="K33" s="33" t="str">
        <f t="shared" si="2"/>
        <v>Humid</v>
      </c>
      <c r="L33" s="34"/>
      <c r="M33" s="34"/>
    </row>
    <row r="34" spans="1:13" ht="17.25" thickBot="1">
      <c r="A34" s="32">
        <v>32</v>
      </c>
      <c r="B34" s="32">
        <v>33</v>
      </c>
      <c r="C34" s="37">
        <f>IF(C26="", AVERAGE($C$2:$C$611), C26)</f>
        <v>0.45450000000000002</v>
      </c>
      <c r="D34" s="32">
        <v>0.76</v>
      </c>
      <c r="E34" s="32">
        <v>0.22389999999999999</v>
      </c>
      <c r="F34" s="32">
        <v>1</v>
      </c>
      <c r="G34" s="32">
        <v>19</v>
      </c>
      <c r="H34" s="32">
        <v>20</v>
      </c>
      <c r="I34" s="33" t="str">
        <f t="shared" si="0"/>
        <v>Low Demand</v>
      </c>
      <c r="J34" s="8" t="str">
        <f t="shared" si="1"/>
        <v>Mostly Registered</v>
      </c>
      <c r="K34" s="33" t="str">
        <f t="shared" si="2"/>
        <v>Humid</v>
      </c>
      <c r="L34" s="34"/>
      <c r="M34" s="34"/>
    </row>
    <row r="35" spans="1:13" ht="17.25" thickBot="1">
      <c r="A35" s="32">
        <v>33</v>
      </c>
      <c r="B35" s="32">
        <v>34</v>
      </c>
      <c r="C35" s="32">
        <v>0.34849999999999998</v>
      </c>
      <c r="D35" s="32">
        <v>0.81</v>
      </c>
      <c r="E35" s="32">
        <v>0.22389999999999999</v>
      </c>
      <c r="F35" s="32">
        <v>7</v>
      </c>
      <c r="G35" s="32">
        <v>46</v>
      </c>
      <c r="H35" s="32">
        <v>53</v>
      </c>
      <c r="I35" s="33" t="str">
        <f t="shared" si="0"/>
        <v>Medium Demand</v>
      </c>
      <c r="J35" s="8" t="str">
        <f t="shared" si="1"/>
        <v>Mostly Registered</v>
      </c>
      <c r="K35" s="33" t="str">
        <f t="shared" si="2"/>
        <v>Very Humid</v>
      </c>
      <c r="L35" s="34"/>
      <c r="M35" s="34"/>
    </row>
    <row r="36" spans="1:13" ht="17.25" thickBot="1">
      <c r="A36" s="32">
        <v>34</v>
      </c>
      <c r="B36" s="32">
        <v>35</v>
      </c>
      <c r="C36" s="32">
        <v>0.33329999999999999</v>
      </c>
      <c r="D36" s="32">
        <v>0.71</v>
      </c>
      <c r="E36" s="32">
        <v>0.25369999999999998</v>
      </c>
      <c r="F36" s="32">
        <v>16</v>
      </c>
      <c r="G36" s="32">
        <v>54</v>
      </c>
      <c r="H36" s="32">
        <v>70</v>
      </c>
      <c r="I36" s="33" t="str">
        <f t="shared" si="0"/>
        <v>Medium Demand</v>
      </c>
      <c r="J36" s="8" t="str">
        <f t="shared" si="1"/>
        <v>Mostly Registered</v>
      </c>
      <c r="K36" s="33" t="str">
        <f t="shared" si="2"/>
        <v>Humid</v>
      </c>
      <c r="L36" s="34"/>
      <c r="M36" s="34"/>
    </row>
    <row r="37" spans="1:13" ht="17.25" thickBot="1">
      <c r="A37" s="32">
        <v>35</v>
      </c>
      <c r="B37" s="32">
        <v>36</v>
      </c>
      <c r="C37" s="32">
        <v>0.33329999999999999</v>
      </c>
      <c r="D37" s="32">
        <v>0.66</v>
      </c>
      <c r="E37" s="32">
        <v>0.29849999999999999</v>
      </c>
      <c r="F37" s="32">
        <v>20</v>
      </c>
      <c r="G37" s="32">
        <v>73</v>
      </c>
      <c r="H37" s="32">
        <v>93</v>
      </c>
      <c r="I37" s="33" t="str">
        <f t="shared" si="0"/>
        <v>Medium Demand</v>
      </c>
      <c r="J37" s="8" t="str">
        <f t="shared" si="1"/>
        <v>Mostly Registered</v>
      </c>
      <c r="K37" s="33" t="str">
        <f t="shared" si="2"/>
        <v>Humid</v>
      </c>
      <c r="L37" s="34"/>
      <c r="M37" s="34"/>
    </row>
    <row r="38" spans="1:13" ht="17.25" thickBot="1">
      <c r="A38" s="32">
        <v>36</v>
      </c>
      <c r="B38" s="32">
        <v>37</v>
      </c>
      <c r="C38" s="32">
        <v>0.34849999999999998</v>
      </c>
      <c r="D38" s="32">
        <v>0.66</v>
      </c>
      <c r="E38" s="32">
        <v>0.1343</v>
      </c>
      <c r="F38" s="32">
        <v>11</v>
      </c>
      <c r="G38" s="32">
        <v>64</v>
      </c>
      <c r="H38" s="32">
        <v>75</v>
      </c>
      <c r="I38" s="33" t="str">
        <f t="shared" si="0"/>
        <v>Medium Demand</v>
      </c>
      <c r="J38" s="8" t="str">
        <f t="shared" si="1"/>
        <v>Mostly Registered</v>
      </c>
      <c r="K38" s="33" t="str">
        <f t="shared" si="2"/>
        <v>Humid</v>
      </c>
      <c r="L38" s="34"/>
      <c r="M38" s="34"/>
    </row>
    <row r="39" spans="1:13" ht="17.25" thickBot="1">
      <c r="A39" s="32">
        <v>37</v>
      </c>
      <c r="B39" s="32">
        <v>38</v>
      </c>
      <c r="C39" s="37">
        <f>IF(C31="", AVERAGE($C$2:$C$611), C31)</f>
        <v>0.42420000000000002</v>
      </c>
      <c r="D39" s="32">
        <v>0.76</v>
      </c>
      <c r="E39" s="32">
        <v>0.19400000000000001</v>
      </c>
      <c r="F39" s="32">
        <v>4</v>
      </c>
      <c r="G39" s="32">
        <v>55</v>
      </c>
      <c r="H39" s="32">
        <v>59</v>
      </c>
      <c r="I39" s="33" t="str">
        <f t="shared" si="0"/>
        <v>Medium Demand</v>
      </c>
      <c r="J39" s="8" t="str">
        <f t="shared" si="1"/>
        <v>Mostly Registered</v>
      </c>
      <c r="K39" s="33" t="str">
        <f t="shared" si="2"/>
        <v>Humid</v>
      </c>
      <c r="L39" s="34"/>
      <c r="M39" s="34"/>
    </row>
    <row r="40" spans="1:13" ht="17.25" thickBot="1">
      <c r="A40" s="32">
        <v>38</v>
      </c>
      <c r="B40" s="32">
        <v>39</v>
      </c>
      <c r="C40" s="32">
        <v>0.33329999999999999</v>
      </c>
      <c r="D40" s="32">
        <v>0.81</v>
      </c>
      <c r="E40" s="32">
        <v>0.16420000000000001</v>
      </c>
      <c r="F40" s="32">
        <v>19</v>
      </c>
      <c r="G40" s="32">
        <v>55</v>
      </c>
      <c r="H40" s="32">
        <v>74</v>
      </c>
      <c r="I40" s="33" t="str">
        <f t="shared" si="0"/>
        <v>Medium Demand</v>
      </c>
      <c r="J40" s="8" t="str">
        <f t="shared" si="1"/>
        <v>Mostly Registered</v>
      </c>
      <c r="K40" s="33" t="str">
        <f t="shared" si="2"/>
        <v>Very Humid</v>
      </c>
      <c r="L40" s="34"/>
      <c r="M40" s="34"/>
    </row>
    <row r="41" spans="1:13" ht="17.25" thickBot="1">
      <c r="A41" s="32">
        <v>39</v>
      </c>
      <c r="B41" s="32">
        <v>40</v>
      </c>
      <c r="C41" s="32">
        <v>0.33329999999999999</v>
      </c>
      <c r="D41" s="32">
        <v>0.71</v>
      </c>
      <c r="E41" s="32">
        <v>0.16420000000000001</v>
      </c>
      <c r="F41" s="32">
        <v>9</v>
      </c>
      <c r="G41" s="32">
        <v>67</v>
      </c>
      <c r="H41" s="32">
        <v>76</v>
      </c>
      <c r="I41" s="33" t="str">
        <f t="shared" si="0"/>
        <v>Medium Demand</v>
      </c>
      <c r="J41" s="8" t="str">
        <f t="shared" si="1"/>
        <v>Mostly Registered</v>
      </c>
      <c r="K41" s="33" t="str">
        <f t="shared" si="2"/>
        <v>Humid</v>
      </c>
      <c r="L41" s="34"/>
      <c r="M41" s="34"/>
    </row>
    <row r="42" spans="1:13" ht="17.25" thickBot="1">
      <c r="A42" s="32">
        <v>40</v>
      </c>
      <c r="B42" s="32">
        <v>41</v>
      </c>
      <c r="C42" s="32">
        <v>0.33329999999999999</v>
      </c>
      <c r="D42" s="32">
        <v>0.56999999999999995</v>
      </c>
      <c r="E42" s="32">
        <v>0.19400000000000001</v>
      </c>
      <c r="F42" s="32">
        <v>7</v>
      </c>
      <c r="G42" s="32">
        <v>58</v>
      </c>
      <c r="H42" s="32">
        <v>65</v>
      </c>
      <c r="I42" s="33" t="str">
        <f t="shared" si="0"/>
        <v>Medium Demand</v>
      </c>
      <c r="J42" s="8" t="str">
        <f t="shared" si="1"/>
        <v>Mostly Registered</v>
      </c>
      <c r="K42" s="33" t="str">
        <f t="shared" si="2"/>
        <v>Humid</v>
      </c>
      <c r="L42" s="34"/>
      <c r="M42" s="34"/>
    </row>
    <row r="43" spans="1:13" ht="17.25" thickBot="1">
      <c r="A43" s="32">
        <v>41</v>
      </c>
      <c r="B43" s="32">
        <v>42</v>
      </c>
      <c r="C43" s="32">
        <v>0.33329999999999999</v>
      </c>
      <c r="D43" s="32">
        <v>0.46</v>
      </c>
      <c r="E43" s="32">
        <v>0.32840000000000003</v>
      </c>
      <c r="F43" s="32">
        <v>10</v>
      </c>
      <c r="G43" s="32">
        <v>43</v>
      </c>
      <c r="H43" s="32">
        <v>53</v>
      </c>
      <c r="I43" s="33" t="str">
        <f t="shared" si="0"/>
        <v>Medium Demand</v>
      </c>
      <c r="J43" s="8" t="str">
        <f t="shared" si="1"/>
        <v>Mostly Registered</v>
      </c>
      <c r="K43" s="33" t="str">
        <f t="shared" si="2"/>
        <v>Comfortable</v>
      </c>
      <c r="L43" s="34"/>
      <c r="M43" s="34"/>
    </row>
    <row r="44" spans="1:13" ht="17.25" thickBot="1">
      <c r="A44" s="32">
        <v>42</v>
      </c>
      <c r="B44" s="32">
        <v>43</v>
      </c>
      <c r="C44" s="32">
        <v>0.28789999999999999</v>
      </c>
      <c r="D44" s="32">
        <v>0.42</v>
      </c>
      <c r="E44" s="32">
        <v>0.44779999999999998</v>
      </c>
      <c r="F44" s="32">
        <v>1</v>
      </c>
      <c r="G44" s="32">
        <v>29</v>
      </c>
      <c r="H44" s="32">
        <v>30</v>
      </c>
      <c r="I44" s="33" t="str">
        <f t="shared" si="0"/>
        <v>Low Demand</v>
      </c>
      <c r="J44" s="8" t="str">
        <f t="shared" si="1"/>
        <v>Mostly Registered</v>
      </c>
      <c r="K44" s="33" t="str">
        <f t="shared" si="2"/>
        <v>Comfortable</v>
      </c>
      <c r="L44" s="34"/>
      <c r="M44" s="34"/>
    </row>
    <row r="45" spans="1:13" ht="17.25" thickBot="1">
      <c r="A45" s="32">
        <v>43</v>
      </c>
      <c r="B45" s="32">
        <v>44</v>
      </c>
      <c r="C45" s="37">
        <f>IF(C37="", AVERAGE($C$2:$C$611), C37)</f>
        <v>0.33329999999999999</v>
      </c>
      <c r="D45" s="32">
        <v>0.39</v>
      </c>
      <c r="E45" s="32">
        <v>0.35820000000000002</v>
      </c>
      <c r="F45" s="32">
        <v>5</v>
      </c>
      <c r="G45" s="32">
        <v>17</v>
      </c>
      <c r="H45" s="32">
        <v>22</v>
      </c>
      <c r="I45" s="33" t="str">
        <f t="shared" si="0"/>
        <v>Low Demand</v>
      </c>
      <c r="J45" s="8" t="str">
        <f t="shared" si="1"/>
        <v>Mostly Registered</v>
      </c>
      <c r="K45" s="33" t="str">
        <f t="shared" si="2"/>
        <v>Comfortable</v>
      </c>
      <c r="L45" s="34"/>
      <c r="M45" s="34"/>
    </row>
    <row r="46" spans="1:13" ht="17.25" thickBot="1">
      <c r="A46" s="32">
        <v>44</v>
      </c>
      <c r="B46" s="32">
        <v>45</v>
      </c>
      <c r="C46" s="32">
        <v>0.2273</v>
      </c>
      <c r="D46" s="32">
        <v>0.44</v>
      </c>
      <c r="E46" s="32">
        <v>0.32840000000000003</v>
      </c>
      <c r="F46" s="32">
        <v>11</v>
      </c>
      <c r="G46" s="32">
        <v>20</v>
      </c>
      <c r="H46" s="32">
        <v>31</v>
      </c>
      <c r="I46" s="33" t="str">
        <f t="shared" si="0"/>
        <v>Low Demand</v>
      </c>
      <c r="J46" s="8" t="str">
        <f t="shared" si="1"/>
        <v>Mostly Registered</v>
      </c>
      <c r="K46" s="33" t="str">
        <f t="shared" si="2"/>
        <v>Comfortable</v>
      </c>
      <c r="L46" s="34"/>
      <c r="M46" s="34"/>
    </row>
    <row r="47" spans="1:13" ht="17.25" thickBot="1">
      <c r="A47" s="32">
        <v>45</v>
      </c>
      <c r="B47" s="32">
        <v>46</v>
      </c>
      <c r="C47" s="32">
        <v>0.21210000000000001</v>
      </c>
      <c r="D47" s="32">
        <v>0.44</v>
      </c>
      <c r="E47" s="32">
        <v>0.29849999999999999</v>
      </c>
      <c r="F47" s="32">
        <v>0</v>
      </c>
      <c r="G47" s="32">
        <v>9</v>
      </c>
      <c r="H47" s="32">
        <v>9</v>
      </c>
      <c r="I47" s="33" t="str">
        <f t="shared" si="0"/>
        <v>Low Demand</v>
      </c>
      <c r="J47" s="8" t="str">
        <f t="shared" si="1"/>
        <v>Mostly Registered</v>
      </c>
      <c r="K47" s="33" t="str">
        <f t="shared" si="2"/>
        <v>Comfortable</v>
      </c>
      <c r="L47" s="34"/>
      <c r="M47" s="34"/>
    </row>
    <row r="48" spans="1:13" ht="17.25" thickBot="1">
      <c r="A48" s="32">
        <v>46</v>
      </c>
      <c r="B48" s="32">
        <v>47</v>
      </c>
      <c r="C48" s="32">
        <v>0.2273</v>
      </c>
      <c r="D48" s="32">
        <v>0.47</v>
      </c>
      <c r="E48" s="32">
        <v>0.16420000000000001</v>
      </c>
      <c r="F48" s="32">
        <v>0</v>
      </c>
      <c r="G48" s="32">
        <v>8</v>
      </c>
      <c r="H48" s="32">
        <v>8</v>
      </c>
      <c r="I48" s="33" t="str">
        <f t="shared" si="0"/>
        <v>Low Demand</v>
      </c>
      <c r="J48" s="8" t="str">
        <f t="shared" si="1"/>
        <v>Mostly Registered</v>
      </c>
      <c r="K48" s="33" t="str">
        <f t="shared" si="2"/>
        <v>Comfortable</v>
      </c>
      <c r="L48" s="34"/>
      <c r="M48" s="34"/>
    </row>
    <row r="49" spans="1:13" ht="17.25" thickBot="1">
      <c r="A49" s="32">
        <v>47</v>
      </c>
      <c r="B49" s="32">
        <v>48</v>
      </c>
      <c r="C49" s="32">
        <v>0.19700000000000001</v>
      </c>
      <c r="D49" s="32">
        <v>0.44</v>
      </c>
      <c r="E49" s="32">
        <v>0.35820000000000002</v>
      </c>
      <c r="F49" s="32">
        <v>0</v>
      </c>
      <c r="G49" s="32">
        <v>5</v>
      </c>
      <c r="H49" s="32">
        <v>5</v>
      </c>
      <c r="I49" s="33" t="str">
        <f t="shared" si="0"/>
        <v>Low Demand</v>
      </c>
      <c r="J49" s="8" t="str">
        <f t="shared" si="1"/>
        <v>Mostly Registered</v>
      </c>
      <c r="K49" s="33" t="str">
        <f t="shared" si="2"/>
        <v>Comfortable</v>
      </c>
      <c r="L49" s="34"/>
      <c r="M49" s="34"/>
    </row>
    <row r="50" spans="1:13" ht="17.25" thickBot="1">
      <c r="A50" s="32">
        <v>48</v>
      </c>
      <c r="B50" s="32">
        <v>49</v>
      </c>
      <c r="C50" s="37">
        <f>IF(C42="", AVERAGE($C$2:$C$611), C42)</f>
        <v>0.33329999999999999</v>
      </c>
      <c r="D50" s="32">
        <v>0.44</v>
      </c>
      <c r="E50" s="32">
        <v>0.41789999999999999</v>
      </c>
      <c r="F50" s="32">
        <v>0</v>
      </c>
      <c r="G50" s="32">
        <v>2</v>
      </c>
      <c r="H50" s="32">
        <v>2</v>
      </c>
      <c r="I50" s="33" t="str">
        <f t="shared" si="0"/>
        <v>Low Demand</v>
      </c>
      <c r="J50" s="8" t="str">
        <f t="shared" si="1"/>
        <v>Mostly Registered</v>
      </c>
      <c r="K50" s="33" t="str">
        <f t="shared" si="2"/>
        <v>Comfortable</v>
      </c>
      <c r="L50" s="34"/>
      <c r="M50" s="34"/>
    </row>
    <row r="51" spans="1:13" ht="17.25" thickBot="1">
      <c r="A51" s="32">
        <v>49</v>
      </c>
      <c r="B51" s="32">
        <v>50</v>
      </c>
      <c r="C51" s="32">
        <v>0.13639999999999999</v>
      </c>
      <c r="D51" s="32">
        <v>0.47</v>
      </c>
      <c r="E51" s="32">
        <v>0.3881</v>
      </c>
      <c r="F51" s="32">
        <v>0</v>
      </c>
      <c r="G51" s="32">
        <v>1</v>
      </c>
      <c r="H51" s="32">
        <v>1</v>
      </c>
      <c r="I51" s="33" t="str">
        <f t="shared" si="0"/>
        <v>Low Demand</v>
      </c>
      <c r="J51" s="8" t="str">
        <f t="shared" si="1"/>
        <v>Mostly Registered</v>
      </c>
      <c r="K51" s="33" t="str">
        <f t="shared" si="2"/>
        <v>Comfortable</v>
      </c>
      <c r="L51" s="34"/>
      <c r="M51" s="34"/>
    </row>
    <row r="52" spans="1:13" ht="17.25" thickBot="1">
      <c r="A52" s="32">
        <v>50</v>
      </c>
      <c r="B52" s="32">
        <v>51</v>
      </c>
      <c r="C52" s="32">
        <v>0.13639999999999999</v>
      </c>
      <c r="D52" s="32">
        <v>0.47</v>
      </c>
      <c r="E52" s="32">
        <v>0.28360000000000002</v>
      </c>
      <c r="F52" s="32">
        <v>0</v>
      </c>
      <c r="G52" s="32">
        <v>3</v>
      </c>
      <c r="H52" s="32">
        <v>3</v>
      </c>
      <c r="I52" s="33" t="str">
        <f t="shared" si="0"/>
        <v>Low Demand</v>
      </c>
      <c r="J52" s="8" t="str">
        <f t="shared" si="1"/>
        <v>Mostly Registered</v>
      </c>
      <c r="K52" s="33" t="str">
        <f t="shared" si="2"/>
        <v>Comfortable</v>
      </c>
      <c r="L52" s="34"/>
      <c r="M52" s="34"/>
    </row>
    <row r="53" spans="1:13" ht="17.25" thickBot="1">
      <c r="A53" s="32">
        <v>51</v>
      </c>
      <c r="B53" s="32">
        <v>52</v>
      </c>
      <c r="C53" s="32">
        <v>0.1061</v>
      </c>
      <c r="D53" s="32">
        <v>0.5</v>
      </c>
      <c r="E53" s="32">
        <v>0.3881</v>
      </c>
      <c r="F53" s="32">
        <v>0</v>
      </c>
      <c r="G53" s="32">
        <v>30</v>
      </c>
      <c r="H53" s="32">
        <v>30</v>
      </c>
      <c r="I53" s="33" t="str">
        <f t="shared" si="0"/>
        <v>Low Demand</v>
      </c>
      <c r="J53" s="8" t="str">
        <f t="shared" si="1"/>
        <v>Mostly Registered</v>
      </c>
      <c r="K53" s="33" t="str">
        <f t="shared" si="2"/>
        <v>Comfortable</v>
      </c>
      <c r="L53" s="34"/>
      <c r="M53" s="34"/>
    </row>
    <row r="54" spans="1:13" ht="17.25" thickBot="1">
      <c r="A54" s="32">
        <v>52</v>
      </c>
      <c r="B54" s="32">
        <v>53</v>
      </c>
      <c r="C54" s="32">
        <v>0.13639999999999999</v>
      </c>
      <c r="D54" s="32">
        <v>0.5</v>
      </c>
      <c r="E54" s="32">
        <v>0.19400000000000001</v>
      </c>
      <c r="F54" s="32">
        <v>1</v>
      </c>
      <c r="G54" s="32">
        <v>63</v>
      </c>
      <c r="H54" s="32">
        <v>64</v>
      </c>
      <c r="I54" s="33" t="str">
        <f t="shared" si="0"/>
        <v>Medium Demand</v>
      </c>
      <c r="J54" s="8" t="str">
        <f t="shared" si="1"/>
        <v>Mostly Registered</v>
      </c>
      <c r="K54" s="33" t="str">
        <f t="shared" si="2"/>
        <v>Comfortable</v>
      </c>
      <c r="L54" s="34"/>
      <c r="M54" s="34"/>
    </row>
    <row r="55" spans="1:13" ht="17.25" thickBot="1">
      <c r="A55" s="32">
        <v>53</v>
      </c>
      <c r="B55" s="32">
        <v>54</v>
      </c>
      <c r="C55" s="32">
        <v>0.1212</v>
      </c>
      <c r="D55" s="32">
        <v>0.5</v>
      </c>
      <c r="E55" s="32">
        <v>0.28360000000000002</v>
      </c>
      <c r="F55" s="32">
        <v>1</v>
      </c>
      <c r="G55" s="32">
        <v>153</v>
      </c>
      <c r="H55" s="32">
        <v>154</v>
      </c>
      <c r="I55" s="33" t="str">
        <f t="shared" si="0"/>
        <v>High Demand</v>
      </c>
      <c r="J55" s="8" t="str">
        <f t="shared" si="1"/>
        <v>Mostly Registered</v>
      </c>
      <c r="K55" s="33" t="str">
        <f t="shared" si="2"/>
        <v>Comfortable</v>
      </c>
      <c r="L55" s="34"/>
      <c r="M55" s="34"/>
    </row>
    <row r="56" spans="1:13" ht="17.25" thickBot="1">
      <c r="A56" s="32">
        <v>54</v>
      </c>
      <c r="B56" s="32">
        <v>55</v>
      </c>
      <c r="C56" s="32">
        <v>0.13639999999999999</v>
      </c>
      <c r="D56" s="32">
        <v>0.43</v>
      </c>
      <c r="E56" s="32">
        <v>0.3881</v>
      </c>
      <c r="F56" s="32">
        <v>7</v>
      </c>
      <c r="G56" s="32">
        <v>81</v>
      </c>
      <c r="H56" s="32">
        <v>88</v>
      </c>
      <c r="I56" s="33" t="str">
        <f t="shared" si="0"/>
        <v>Medium Demand</v>
      </c>
      <c r="J56" s="8" t="str">
        <f t="shared" si="1"/>
        <v>Mostly Registered</v>
      </c>
      <c r="K56" s="33" t="str">
        <f t="shared" si="2"/>
        <v>Comfortable</v>
      </c>
      <c r="L56" s="34"/>
      <c r="M56" s="34"/>
    </row>
    <row r="57" spans="1:13" ht="17.25" thickBot="1">
      <c r="A57" s="32">
        <v>55</v>
      </c>
      <c r="B57" s="32">
        <v>56</v>
      </c>
      <c r="C57" s="32">
        <v>0.16669999999999999</v>
      </c>
      <c r="D57" s="32">
        <v>0.43</v>
      </c>
      <c r="E57" s="32">
        <v>0.25369999999999998</v>
      </c>
      <c r="F57" s="32">
        <v>11</v>
      </c>
      <c r="G57" s="32">
        <v>33</v>
      </c>
      <c r="H57" s="32">
        <v>44</v>
      </c>
      <c r="I57" s="33" t="str">
        <f t="shared" si="0"/>
        <v>Low Demand</v>
      </c>
      <c r="J57" s="8" t="str">
        <f t="shared" si="1"/>
        <v>Mostly Registered</v>
      </c>
      <c r="K57" s="33" t="str">
        <f t="shared" si="2"/>
        <v>Comfortable</v>
      </c>
      <c r="L57" s="34"/>
      <c r="M57" s="34"/>
    </row>
    <row r="58" spans="1:13" ht="17.25" thickBot="1">
      <c r="A58" s="32">
        <v>56</v>
      </c>
      <c r="B58" s="32">
        <v>57</v>
      </c>
      <c r="C58" s="32">
        <v>0.18179999999999999</v>
      </c>
      <c r="D58" s="32">
        <v>0.4</v>
      </c>
      <c r="E58" s="32">
        <v>0.32840000000000003</v>
      </c>
      <c r="F58" s="32">
        <v>10</v>
      </c>
      <c r="G58" s="32">
        <v>41</v>
      </c>
      <c r="H58" s="32">
        <v>51</v>
      </c>
      <c r="I58" s="33" t="str">
        <f t="shared" si="0"/>
        <v>Medium Demand</v>
      </c>
      <c r="J58" s="8" t="str">
        <f t="shared" si="1"/>
        <v>Mostly Registered</v>
      </c>
      <c r="K58" s="33" t="str">
        <f t="shared" si="2"/>
        <v>Comfortable</v>
      </c>
      <c r="L58" s="34"/>
      <c r="M58" s="34"/>
    </row>
    <row r="59" spans="1:13" ht="17.25" thickBot="1">
      <c r="A59" s="32">
        <v>57</v>
      </c>
      <c r="B59" s="32">
        <v>58</v>
      </c>
      <c r="C59" s="32">
        <v>0.21210000000000001</v>
      </c>
      <c r="D59" s="32">
        <v>0.35</v>
      </c>
      <c r="E59" s="32">
        <v>0.29849999999999999</v>
      </c>
      <c r="F59" s="32">
        <v>13</v>
      </c>
      <c r="G59" s="32">
        <v>48</v>
      </c>
      <c r="H59" s="32">
        <v>61</v>
      </c>
      <c r="I59" s="33" t="str">
        <f t="shared" si="0"/>
        <v>Medium Demand</v>
      </c>
      <c r="J59" s="8" t="str">
        <f t="shared" si="1"/>
        <v>Mostly Registered</v>
      </c>
      <c r="K59" s="33" t="str">
        <f t="shared" si="2"/>
        <v>Comfortable</v>
      </c>
      <c r="L59" s="34"/>
      <c r="M59" s="34"/>
    </row>
    <row r="60" spans="1:13" ht="17.25" thickBot="1">
      <c r="A60" s="32">
        <v>58</v>
      </c>
      <c r="B60" s="32">
        <v>59</v>
      </c>
      <c r="C60" s="37">
        <f>IF(C52="", AVERAGE($C$2:$C$611), C52)</f>
        <v>0.13639999999999999</v>
      </c>
      <c r="D60" s="32">
        <v>0.35</v>
      </c>
      <c r="E60" s="32">
        <v>0.28360000000000002</v>
      </c>
      <c r="F60" s="32">
        <v>8</v>
      </c>
      <c r="G60" s="32">
        <v>53</v>
      </c>
      <c r="H60" s="32">
        <v>61</v>
      </c>
      <c r="I60" s="33" t="str">
        <f t="shared" si="0"/>
        <v>Medium Demand</v>
      </c>
      <c r="J60" s="8" t="str">
        <f t="shared" si="1"/>
        <v>Mostly Registered</v>
      </c>
      <c r="K60" s="33" t="str">
        <f t="shared" si="2"/>
        <v>Comfortable</v>
      </c>
      <c r="L60" s="34"/>
      <c r="M60" s="34"/>
    </row>
    <row r="61" spans="1:13" ht="17.25" thickBot="1">
      <c r="A61" s="32">
        <v>59</v>
      </c>
      <c r="B61" s="32">
        <v>60</v>
      </c>
      <c r="C61" s="32">
        <v>0.2424</v>
      </c>
      <c r="D61" s="32">
        <v>0.3</v>
      </c>
      <c r="E61" s="32">
        <v>0.28360000000000002</v>
      </c>
      <c r="F61" s="32">
        <v>11</v>
      </c>
      <c r="G61" s="32">
        <v>66</v>
      </c>
      <c r="H61" s="32">
        <v>77</v>
      </c>
      <c r="I61" s="33" t="str">
        <f t="shared" si="0"/>
        <v>Medium Demand</v>
      </c>
      <c r="J61" s="8" t="str">
        <f t="shared" si="1"/>
        <v>Mostly Registered</v>
      </c>
      <c r="K61" s="33" t="str">
        <f t="shared" si="2"/>
        <v>Comfortable</v>
      </c>
      <c r="L61" s="34"/>
      <c r="M61" s="34"/>
    </row>
    <row r="62" spans="1:13" ht="17.25" thickBot="1">
      <c r="A62" s="32">
        <v>60</v>
      </c>
      <c r="B62" s="32">
        <v>61</v>
      </c>
      <c r="C62" s="32">
        <v>0.2424</v>
      </c>
      <c r="D62" s="32">
        <v>0.3</v>
      </c>
      <c r="E62" s="32">
        <v>0.25369999999999998</v>
      </c>
      <c r="F62" s="32">
        <v>14</v>
      </c>
      <c r="G62" s="32">
        <v>58</v>
      </c>
      <c r="H62" s="32">
        <v>72</v>
      </c>
      <c r="I62" s="33" t="str">
        <f t="shared" si="0"/>
        <v>Medium Demand</v>
      </c>
      <c r="J62" s="8" t="str">
        <f t="shared" si="1"/>
        <v>Mostly Registered</v>
      </c>
      <c r="K62" s="33" t="str">
        <f t="shared" si="2"/>
        <v>Comfortable</v>
      </c>
      <c r="L62" s="34"/>
      <c r="M62" s="34"/>
    </row>
    <row r="63" spans="1:13" ht="17.25" thickBot="1">
      <c r="A63" s="32">
        <v>61</v>
      </c>
      <c r="B63" s="32">
        <v>62</v>
      </c>
      <c r="C63" s="32">
        <v>0.2424</v>
      </c>
      <c r="D63" s="32">
        <v>0.3</v>
      </c>
      <c r="E63" s="32">
        <v>0.25369999999999998</v>
      </c>
      <c r="F63" s="32">
        <v>9</v>
      </c>
      <c r="G63" s="32">
        <v>67</v>
      </c>
      <c r="H63" s="32">
        <v>76</v>
      </c>
      <c r="I63" s="33" t="str">
        <f t="shared" si="0"/>
        <v>Medium Demand</v>
      </c>
      <c r="J63" s="8" t="str">
        <f t="shared" si="1"/>
        <v>Mostly Registered</v>
      </c>
      <c r="K63" s="33" t="str">
        <f t="shared" si="2"/>
        <v>Comfortable</v>
      </c>
      <c r="L63" s="34"/>
      <c r="M63" s="34"/>
    </row>
    <row r="64" spans="1:13" ht="17.25" thickBot="1">
      <c r="A64" s="32">
        <v>62</v>
      </c>
      <c r="B64" s="32">
        <v>63</v>
      </c>
      <c r="C64" s="32">
        <v>0.2273</v>
      </c>
      <c r="D64" s="32">
        <v>0.3</v>
      </c>
      <c r="E64" s="32">
        <v>0.22389999999999999</v>
      </c>
      <c r="F64" s="32">
        <v>11</v>
      </c>
      <c r="G64" s="32">
        <v>146</v>
      </c>
      <c r="H64" s="32">
        <v>157</v>
      </c>
      <c r="I64" s="33" t="str">
        <f t="shared" si="0"/>
        <v>High Demand</v>
      </c>
      <c r="J64" s="8" t="str">
        <f t="shared" si="1"/>
        <v>Mostly Registered</v>
      </c>
      <c r="K64" s="33" t="str">
        <f t="shared" si="2"/>
        <v>Comfortable</v>
      </c>
      <c r="L64" s="34"/>
      <c r="M64" s="34"/>
    </row>
    <row r="65" spans="1:13" ht="17.25" thickBot="1">
      <c r="A65" s="32">
        <v>63</v>
      </c>
      <c r="B65" s="32">
        <v>64</v>
      </c>
      <c r="C65" s="32">
        <v>0.2576</v>
      </c>
      <c r="D65" s="32">
        <v>0.32</v>
      </c>
      <c r="E65" s="32">
        <v>0.1045</v>
      </c>
      <c r="F65" s="32">
        <v>9</v>
      </c>
      <c r="G65" s="32">
        <v>148</v>
      </c>
      <c r="H65" s="32">
        <v>157</v>
      </c>
      <c r="I65" s="33" t="str">
        <f t="shared" si="0"/>
        <v>High Demand</v>
      </c>
      <c r="J65" s="8" t="str">
        <f t="shared" si="1"/>
        <v>Mostly Registered</v>
      </c>
      <c r="K65" s="33" t="str">
        <f t="shared" si="2"/>
        <v>Comfortable</v>
      </c>
      <c r="L65" s="34"/>
      <c r="M65" s="34"/>
    </row>
    <row r="66" spans="1:13" ht="17.25" thickBot="1">
      <c r="A66" s="32">
        <v>64</v>
      </c>
      <c r="B66" s="32">
        <v>65</v>
      </c>
      <c r="C66" s="32">
        <v>0.2576</v>
      </c>
      <c r="D66" s="32">
        <v>0.47</v>
      </c>
      <c r="E66" s="32">
        <v>0</v>
      </c>
      <c r="F66" s="32">
        <v>8</v>
      </c>
      <c r="G66" s="32">
        <v>102</v>
      </c>
      <c r="H66" s="32">
        <v>110</v>
      </c>
      <c r="I66" s="33" t="str">
        <f t="shared" si="0"/>
        <v>Medium Demand</v>
      </c>
      <c r="J66" s="8" t="str">
        <f t="shared" si="1"/>
        <v>Mostly Registered</v>
      </c>
      <c r="K66" s="33" t="str">
        <f t="shared" si="2"/>
        <v>Comfortable</v>
      </c>
      <c r="L66" s="34"/>
      <c r="M66" s="34"/>
    </row>
    <row r="67" spans="1:13" ht="17.25" thickBot="1">
      <c r="A67" s="32">
        <v>65</v>
      </c>
      <c r="B67" s="32">
        <v>66</v>
      </c>
      <c r="C67" s="37">
        <f>IF(C59="", AVERAGE($C$2:$C$611), C59)</f>
        <v>0.21210000000000001</v>
      </c>
      <c r="D67" s="32">
        <v>0.47</v>
      </c>
      <c r="E67" s="32">
        <v>0.1045</v>
      </c>
      <c r="F67" s="32">
        <v>3</v>
      </c>
      <c r="G67" s="32">
        <v>49</v>
      </c>
      <c r="H67" s="32">
        <v>52</v>
      </c>
      <c r="I67" s="33" t="str">
        <f t="shared" ref="I67:I130" si="3">IF(H67&gt;150, "High Demand", IF(H67&gt;50, "Medium Demand", "Low Demand"))</f>
        <v>Medium Demand</v>
      </c>
      <c r="J67" s="8" t="str">
        <f t="shared" ref="J67:J130" si="4">IF(F67&gt;G67, "Mostly Casual", "Mostly Registered")</f>
        <v>Mostly Registered</v>
      </c>
      <c r="K67" s="33" t="str">
        <f t="shared" ref="K67:K130" si="5">IF(D67&gt;0.8, "Very Humid", IF(D67&gt;0.5, "Humid", "Comfortable"))</f>
        <v>Comfortable</v>
      </c>
      <c r="L67" s="34"/>
      <c r="M67" s="34"/>
    </row>
    <row r="68" spans="1:13" ht="17.25" thickBot="1">
      <c r="A68" s="32">
        <v>66</v>
      </c>
      <c r="B68" s="32">
        <v>67</v>
      </c>
      <c r="C68" s="32">
        <v>0.19700000000000001</v>
      </c>
      <c r="D68" s="32">
        <v>0.64</v>
      </c>
      <c r="E68" s="32">
        <v>0.1343</v>
      </c>
      <c r="F68" s="32">
        <v>3</v>
      </c>
      <c r="G68" s="32">
        <v>49</v>
      </c>
      <c r="H68" s="32">
        <v>52</v>
      </c>
      <c r="I68" s="33" t="str">
        <f t="shared" si="3"/>
        <v>Medium Demand</v>
      </c>
      <c r="J68" s="8" t="str">
        <f t="shared" si="4"/>
        <v>Mostly Registered</v>
      </c>
      <c r="K68" s="33" t="str">
        <f t="shared" si="5"/>
        <v>Humid</v>
      </c>
      <c r="L68" s="34"/>
      <c r="M68" s="34"/>
    </row>
    <row r="69" spans="1:13" ht="17.25" thickBot="1">
      <c r="A69" s="32">
        <v>67</v>
      </c>
      <c r="B69" s="32">
        <v>68</v>
      </c>
      <c r="C69" s="32">
        <v>0.1515</v>
      </c>
      <c r="D69" s="32">
        <v>0.69</v>
      </c>
      <c r="E69" s="32">
        <v>0.1343</v>
      </c>
      <c r="F69" s="32">
        <v>0</v>
      </c>
      <c r="G69" s="32">
        <v>20</v>
      </c>
      <c r="H69" s="32">
        <v>20</v>
      </c>
      <c r="I69" s="33" t="str">
        <f t="shared" si="3"/>
        <v>Low Demand</v>
      </c>
      <c r="J69" s="8" t="str">
        <f t="shared" si="4"/>
        <v>Mostly Registered</v>
      </c>
      <c r="K69" s="33" t="str">
        <f t="shared" si="5"/>
        <v>Humid</v>
      </c>
      <c r="L69" s="34"/>
      <c r="M69" s="34"/>
    </row>
    <row r="70" spans="1:13" ht="17.25" thickBot="1">
      <c r="A70" s="32">
        <v>68</v>
      </c>
      <c r="B70" s="32">
        <v>69</v>
      </c>
      <c r="C70" s="32">
        <v>0.21210000000000001</v>
      </c>
      <c r="D70" s="32">
        <v>0.55000000000000004</v>
      </c>
      <c r="E70" s="32">
        <v>0.1045</v>
      </c>
      <c r="F70" s="32">
        <v>1</v>
      </c>
      <c r="G70" s="32">
        <v>11</v>
      </c>
      <c r="H70" s="32">
        <v>12</v>
      </c>
      <c r="I70" s="33" t="str">
        <f t="shared" si="3"/>
        <v>Low Demand</v>
      </c>
      <c r="J70" s="8" t="str">
        <f t="shared" si="4"/>
        <v>Mostly Registered</v>
      </c>
      <c r="K70" s="33" t="str">
        <f t="shared" si="5"/>
        <v>Humid</v>
      </c>
      <c r="L70" s="34"/>
      <c r="M70" s="34"/>
    </row>
    <row r="71" spans="1:13" ht="17.25" thickBot="1">
      <c r="A71" s="32">
        <v>69</v>
      </c>
      <c r="B71" s="32">
        <v>70</v>
      </c>
      <c r="C71" s="37">
        <f>IF(C63="", AVERAGE($C$2:$C$611), C63)</f>
        <v>0.2424</v>
      </c>
      <c r="D71" s="32">
        <v>0.55000000000000004</v>
      </c>
      <c r="E71" s="32">
        <v>0.1045</v>
      </c>
      <c r="F71" s="32">
        <v>0</v>
      </c>
      <c r="G71" s="32">
        <v>5</v>
      </c>
      <c r="H71" s="32">
        <v>5</v>
      </c>
      <c r="I71" s="33" t="str">
        <f t="shared" si="3"/>
        <v>Low Demand</v>
      </c>
      <c r="J71" s="8" t="str">
        <f t="shared" si="4"/>
        <v>Mostly Registered</v>
      </c>
      <c r="K71" s="33" t="str">
        <f t="shared" si="5"/>
        <v>Humid</v>
      </c>
      <c r="L71" s="34"/>
      <c r="M71" s="34"/>
    </row>
    <row r="72" spans="1:13" ht="17.25" thickBot="1">
      <c r="A72" s="32">
        <v>70</v>
      </c>
      <c r="B72" s="32">
        <v>71</v>
      </c>
      <c r="C72" s="32">
        <v>0.18179999999999999</v>
      </c>
      <c r="D72" s="32">
        <v>0.59</v>
      </c>
      <c r="E72" s="32">
        <v>0.1045</v>
      </c>
      <c r="F72" s="32">
        <v>0</v>
      </c>
      <c r="G72" s="32">
        <v>2</v>
      </c>
      <c r="H72" s="32">
        <v>2</v>
      </c>
      <c r="I72" s="33" t="str">
        <f t="shared" si="3"/>
        <v>Low Demand</v>
      </c>
      <c r="J72" s="8" t="str">
        <f t="shared" si="4"/>
        <v>Mostly Registered</v>
      </c>
      <c r="K72" s="33" t="str">
        <f t="shared" si="5"/>
        <v>Humid</v>
      </c>
      <c r="L72" s="34"/>
      <c r="M72" s="34"/>
    </row>
    <row r="73" spans="1:13" ht="17.25" thickBot="1">
      <c r="A73" s="32">
        <v>71</v>
      </c>
      <c r="B73" s="32">
        <v>72</v>
      </c>
      <c r="C73" s="32">
        <v>0.1515</v>
      </c>
      <c r="D73" s="32">
        <v>0.63</v>
      </c>
      <c r="E73" s="32">
        <v>0.1343</v>
      </c>
      <c r="F73" s="32">
        <v>0</v>
      </c>
      <c r="G73" s="32">
        <v>1</v>
      </c>
      <c r="H73" s="32">
        <v>1</v>
      </c>
      <c r="I73" s="33" t="str">
        <f t="shared" si="3"/>
        <v>Low Demand</v>
      </c>
      <c r="J73" s="8" t="str">
        <f t="shared" si="4"/>
        <v>Mostly Registered</v>
      </c>
      <c r="K73" s="33" t="str">
        <f t="shared" si="5"/>
        <v>Humid</v>
      </c>
      <c r="L73" s="34"/>
      <c r="M73" s="34"/>
    </row>
    <row r="74" spans="1:13" ht="17.25" thickBot="1">
      <c r="A74" s="32">
        <v>72</v>
      </c>
      <c r="B74" s="32">
        <v>73</v>
      </c>
      <c r="C74" s="32">
        <v>0.18179999999999999</v>
      </c>
      <c r="D74" s="32">
        <v>0.63</v>
      </c>
      <c r="E74" s="32">
        <v>8.9599999999999999E-2</v>
      </c>
      <c r="F74" s="32">
        <v>0</v>
      </c>
      <c r="G74" s="32">
        <v>2</v>
      </c>
      <c r="H74" s="32">
        <v>2</v>
      </c>
      <c r="I74" s="33" t="str">
        <f t="shared" si="3"/>
        <v>Low Demand</v>
      </c>
      <c r="J74" s="8" t="str">
        <f t="shared" si="4"/>
        <v>Mostly Registered</v>
      </c>
      <c r="K74" s="33" t="str">
        <f t="shared" si="5"/>
        <v>Humid</v>
      </c>
      <c r="L74" s="34"/>
      <c r="M74" s="34"/>
    </row>
    <row r="75" spans="1:13" ht="17.25" thickBot="1">
      <c r="A75" s="32">
        <v>73</v>
      </c>
      <c r="B75" s="32">
        <v>74</v>
      </c>
      <c r="C75" s="32">
        <v>0.1515</v>
      </c>
      <c r="D75" s="32">
        <v>0.68</v>
      </c>
      <c r="E75" s="32">
        <v>0.1045</v>
      </c>
      <c r="F75" s="32">
        <v>0</v>
      </c>
      <c r="G75" s="32">
        <v>4</v>
      </c>
      <c r="H75" s="32">
        <v>4</v>
      </c>
      <c r="I75" s="33" t="str">
        <f t="shared" si="3"/>
        <v>Low Demand</v>
      </c>
      <c r="J75" s="8" t="str">
        <f t="shared" si="4"/>
        <v>Mostly Registered</v>
      </c>
      <c r="K75" s="33" t="str">
        <f t="shared" si="5"/>
        <v>Humid</v>
      </c>
      <c r="L75" s="34"/>
      <c r="M75" s="34"/>
    </row>
    <row r="76" spans="1:13" ht="17.25" thickBot="1">
      <c r="A76" s="32">
        <v>74</v>
      </c>
      <c r="B76" s="32">
        <v>75</v>
      </c>
      <c r="C76" s="32">
        <v>0.1515</v>
      </c>
      <c r="D76" s="32">
        <v>0.74</v>
      </c>
      <c r="E76" s="32">
        <v>0.1045</v>
      </c>
      <c r="F76" s="32">
        <v>0</v>
      </c>
      <c r="G76" s="32">
        <v>36</v>
      </c>
      <c r="H76" s="32">
        <v>36</v>
      </c>
      <c r="I76" s="33" t="str">
        <f t="shared" si="3"/>
        <v>Low Demand</v>
      </c>
      <c r="J76" s="8" t="str">
        <f t="shared" si="4"/>
        <v>Mostly Registered</v>
      </c>
      <c r="K76" s="33" t="str">
        <f t="shared" si="5"/>
        <v>Humid</v>
      </c>
      <c r="L76" s="34"/>
      <c r="M76" s="34"/>
    </row>
    <row r="77" spans="1:13" ht="17.25" thickBot="1">
      <c r="A77" s="32">
        <v>75</v>
      </c>
      <c r="B77" s="32">
        <v>76</v>
      </c>
      <c r="C77" s="32">
        <v>0.1515</v>
      </c>
      <c r="D77" s="32">
        <v>0.74</v>
      </c>
      <c r="E77" s="32">
        <v>0.1343</v>
      </c>
      <c r="F77" s="32">
        <v>2</v>
      </c>
      <c r="G77" s="32">
        <v>92</v>
      </c>
      <c r="H77" s="32">
        <v>94</v>
      </c>
      <c r="I77" s="33" t="str">
        <f t="shared" si="3"/>
        <v>Medium Demand</v>
      </c>
      <c r="J77" s="8" t="str">
        <f t="shared" si="4"/>
        <v>Mostly Registered</v>
      </c>
      <c r="K77" s="33" t="str">
        <f t="shared" si="5"/>
        <v>Humid</v>
      </c>
      <c r="L77" s="34"/>
      <c r="M77" s="34"/>
    </row>
    <row r="78" spans="1:13" ht="17.25" thickBot="1">
      <c r="A78" s="32">
        <v>76</v>
      </c>
      <c r="B78" s="32">
        <v>77</v>
      </c>
      <c r="C78" s="32">
        <v>0.1515</v>
      </c>
      <c r="D78" s="32">
        <v>0.69</v>
      </c>
      <c r="E78" s="32">
        <v>0.16420000000000001</v>
      </c>
      <c r="F78" s="32">
        <v>2</v>
      </c>
      <c r="G78" s="32">
        <v>177</v>
      </c>
      <c r="H78" s="32">
        <v>179</v>
      </c>
      <c r="I78" s="33" t="str">
        <f t="shared" si="3"/>
        <v>High Demand</v>
      </c>
      <c r="J78" s="8" t="str">
        <f t="shared" si="4"/>
        <v>Mostly Registered</v>
      </c>
      <c r="K78" s="33" t="str">
        <f t="shared" si="5"/>
        <v>Humid</v>
      </c>
      <c r="L78" s="34"/>
      <c r="M78" s="34"/>
    </row>
    <row r="79" spans="1:13" ht="17.25" thickBot="1">
      <c r="A79" s="32">
        <v>77</v>
      </c>
      <c r="B79" s="32">
        <v>78</v>
      </c>
      <c r="C79" s="32">
        <v>0.1515</v>
      </c>
      <c r="D79" s="32">
        <v>0.64</v>
      </c>
      <c r="E79" s="32">
        <v>0.22389999999999999</v>
      </c>
      <c r="F79" s="32">
        <v>2</v>
      </c>
      <c r="G79" s="32">
        <v>98</v>
      </c>
      <c r="H79" s="32">
        <v>100</v>
      </c>
      <c r="I79" s="33" t="str">
        <f t="shared" si="3"/>
        <v>Medium Demand</v>
      </c>
      <c r="J79" s="8" t="str">
        <f t="shared" si="4"/>
        <v>Mostly Registered</v>
      </c>
      <c r="K79" s="33" t="str">
        <f t="shared" si="5"/>
        <v>Humid</v>
      </c>
      <c r="L79" s="34"/>
      <c r="M79" s="34"/>
    </row>
    <row r="80" spans="1:13" ht="17.25" thickBot="1">
      <c r="A80" s="32">
        <v>78</v>
      </c>
      <c r="B80" s="32">
        <v>79</v>
      </c>
      <c r="C80" s="32">
        <v>0.13639999999999999</v>
      </c>
      <c r="D80" s="32">
        <v>0.69</v>
      </c>
      <c r="E80" s="32">
        <v>0.32840000000000003</v>
      </c>
      <c r="F80" s="32">
        <v>5</v>
      </c>
      <c r="G80" s="32">
        <v>37</v>
      </c>
      <c r="H80" s="32">
        <v>42</v>
      </c>
      <c r="I80" s="33" t="str">
        <f t="shared" si="3"/>
        <v>Low Demand</v>
      </c>
      <c r="J80" s="8" t="str">
        <f t="shared" si="4"/>
        <v>Mostly Registered</v>
      </c>
      <c r="K80" s="33" t="str">
        <f t="shared" si="5"/>
        <v>Humid</v>
      </c>
      <c r="L80" s="34"/>
      <c r="M80" s="34"/>
    </row>
    <row r="81" spans="1:13" ht="17.25" thickBot="1">
      <c r="A81" s="32">
        <v>79</v>
      </c>
      <c r="B81" s="32">
        <v>80</v>
      </c>
      <c r="C81" s="32">
        <v>0.21210000000000001</v>
      </c>
      <c r="D81" s="32">
        <v>0.51</v>
      </c>
      <c r="E81" s="32">
        <v>0.29849999999999999</v>
      </c>
      <c r="F81" s="32">
        <v>7</v>
      </c>
      <c r="G81" s="32">
        <v>50</v>
      </c>
      <c r="H81" s="32">
        <v>57</v>
      </c>
      <c r="I81" s="33" t="str">
        <f t="shared" si="3"/>
        <v>Medium Demand</v>
      </c>
      <c r="J81" s="8" t="str">
        <f t="shared" si="4"/>
        <v>Mostly Registered</v>
      </c>
      <c r="K81" s="33" t="str">
        <f t="shared" si="5"/>
        <v>Humid</v>
      </c>
      <c r="L81" s="34"/>
      <c r="M81" s="34"/>
    </row>
    <row r="82" spans="1:13" ht="17.25" thickBot="1">
      <c r="A82" s="32">
        <v>80</v>
      </c>
      <c r="B82" s="32">
        <v>81</v>
      </c>
      <c r="C82" s="32">
        <v>0.2273</v>
      </c>
      <c r="D82" s="32">
        <v>0.51</v>
      </c>
      <c r="E82" s="32">
        <v>0.16420000000000001</v>
      </c>
      <c r="F82" s="32">
        <v>12</v>
      </c>
      <c r="G82" s="32">
        <v>66</v>
      </c>
      <c r="H82" s="32">
        <v>78</v>
      </c>
      <c r="I82" s="33" t="str">
        <f t="shared" si="3"/>
        <v>Medium Demand</v>
      </c>
      <c r="J82" s="8" t="str">
        <f t="shared" si="4"/>
        <v>Mostly Registered</v>
      </c>
      <c r="K82" s="33" t="str">
        <f t="shared" si="5"/>
        <v>Humid</v>
      </c>
      <c r="L82" s="34"/>
      <c r="M82" s="34"/>
    </row>
    <row r="83" spans="1:13" ht="17.25" thickBot="1">
      <c r="A83" s="32">
        <v>81</v>
      </c>
      <c r="B83" s="32">
        <v>82</v>
      </c>
      <c r="C83" s="32">
        <v>0.2273</v>
      </c>
      <c r="D83" s="32">
        <v>0.56000000000000005</v>
      </c>
      <c r="E83" s="32">
        <v>0.19400000000000001</v>
      </c>
      <c r="F83" s="32">
        <v>18</v>
      </c>
      <c r="G83" s="32">
        <v>79</v>
      </c>
      <c r="H83" s="32">
        <v>97</v>
      </c>
      <c r="I83" s="33" t="str">
        <f t="shared" si="3"/>
        <v>Medium Demand</v>
      </c>
      <c r="J83" s="8" t="str">
        <f t="shared" si="4"/>
        <v>Mostly Registered</v>
      </c>
      <c r="K83" s="33" t="str">
        <f t="shared" si="5"/>
        <v>Humid</v>
      </c>
      <c r="L83" s="34"/>
      <c r="M83" s="34"/>
    </row>
    <row r="84" spans="1:13" ht="17.25" thickBot="1">
      <c r="A84" s="32">
        <v>82</v>
      </c>
      <c r="B84" s="32">
        <v>83</v>
      </c>
      <c r="C84" s="32">
        <v>0.2576</v>
      </c>
      <c r="D84" s="32">
        <v>0.52</v>
      </c>
      <c r="E84" s="32">
        <v>0.22389999999999999</v>
      </c>
      <c r="F84" s="32">
        <v>9</v>
      </c>
      <c r="G84" s="32">
        <v>54</v>
      </c>
      <c r="H84" s="32">
        <v>63</v>
      </c>
      <c r="I84" s="33" t="str">
        <f t="shared" si="3"/>
        <v>Medium Demand</v>
      </c>
      <c r="J84" s="8" t="str">
        <f t="shared" si="4"/>
        <v>Mostly Registered</v>
      </c>
      <c r="K84" s="33" t="str">
        <f t="shared" si="5"/>
        <v>Humid</v>
      </c>
      <c r="L84" s="34"/>
      <c r="M84" s="34"/>
    </row>
    <row r="85" spans="1:13" ht="17.25" thickBot="1">
      <c r="A85" s="32">
        <v>83</v>
      </c>
      <c r="B85" s="32">
        <v>84</v>
      </c>
      <c r="C85" s="32">
        <v>0.2727</v>
      </c>
      <c r="D85" s="32">
        <v>0.52</v>
      </c>
      <c r="E85" s="32">
        <v>0.25369999999999998</v>
      </c>
      <c r="F85" s="32">
        <v>17</v>
      </c>
      <c r="G85" s="32">
        <v>48</v>
      </c>
      <c r="H85" s="32">
        <v>65</v>
      </c>
      <c r="I85" s="33" t="str">
        <f t="shared" si="3"/>
        <v>Medium Demand</v>
      </c>
      <c r="J85" s="8" t="str">
        <f t="shared" si="4"/>
        <v>Mostly Registered</v>
      </c>
      <c r="K85" s="33" t="str">
        <f t="shared" si="5"/>
        <v>Humid</v>
      </c>
      <c r="L85" s="34"/>
      <c r="M85" s="34"/>
    </row>
    <row r="86" spans="1:13" ht="17.25" thickBot="1">
      <c r="A86" s="32">
        <v>84</v>
      </c>
      <c r="B86" s="32">
        <v>85</v>
      </c>
      <c r="C86" s="32">
        <v>0.28789999999999999</v>
      </c>
      <c r="D86" s="32">
        <v>0.49</v>
      </c>
      <c r="E86" s="32">
        <v>0.25369999999999998</v>
      </c>
      <c r="F86" s="32">
        <v>15</v>
      </c>
      <c r="G86" s="32">
        <v>68</v>
      </c>
      <c r="H86" s="32">
        <v>83</v>
      </c>
      <c r="I86" s="33" t="str">
        <f t="shared" si="3"/>
        <v>Medium Demand</v>
      </c>
      <c r="J86" s="8" t="str">
        <f t="shared" si="4"/>
        <v>Mostly Registered</v>
      </c>
      <c r="K86" s="33" t="str">
        <f t="shared" si="5"/>
        <v>Comfortable</v>
      </c>
      <c r="L86" s="34"/>
      <c r="M86" s="34"/>
    </row>
    <row r="87" spans="1:13" ht="17.25" thickBot="1">
      <c r="A87" s="32">
        <v>85</v>
      </c>
      <c r="B87" s="32">
        <v>86</v>
      </c>
      <c r="C87" s="32">
        <v>0.2727</v>
      </c>
      <c r="D87" s="32">
        <v>0.48</v>
      </c>
      <c r="E87" s="32">
        <v>0.22389999999999999</v>
      </c>
      <c r="F87" s="32">
        <v>10</v>
      </c>
      <c r="G87" s="32">
        <v>202</v>
      </c>
      <c r="H87" s="32">
        <v>212</v>
      </c>
      <c r="I87" s="33" t="str">
        <f t="shared" si="3"/>
        <v>High Demand</v>
      </c>
      <c r="J87" s="8" t="str">
        <f t="shared" si="4"/>
        <v>Mostly Registered</v>
      </c>
      <c r="K87" s="33" t="str">
        <f t="shared" si="5"/>
        <v>Comfortable</v>
      </c>
      <c r="L87" s="34"/>
      <c r="M87" s="34"/>
    </row>
    <row r="88" spans="1:13" ht="17.25" thickBot="1">
      <c r="A88" s="32">
        <v>86</v>
      </c>
      <c r="B88" s="32">
        <v>87</v>
      </c>
      <c r="C88" s="32">
        <v>0.2576</v>
      </c>
      <c r="D88" s="32">
        <v>0.48</v>
      </c>
      <c r="E88" s="32">
        <v>0.19400000000000001</v>
      </c>
      <c r="F88" s="32">
        <v>3</v>
      </c>
      <c r="G88" s="32">
        <v>179</v>
      </c>
      <c r="H88" s="32">
        <v>182</v>
      </c>
      <c r="I88" s="33" t="str">
        <f t="shared" si="3"/>
        <v>High Demand</v>
      </c>
      <c r="J88" s="8" t="str">
        <f t="shared" si="4"/>
        <v>Mostly Registered</v>
      </c>
      <c r="K88" s="33" t="str">
        <f t="shared" si="5"/>
        <v>Comfortable</v>
      </c>
      <c r="L88" s="34"/>
      <c r="M88" s="34"/>
    </row>
    <row r="89" spans="1:13" ht="17.25" thickBot="1">
      <c r="A89" s="32">
        <v>87</v>
      </c>
      <c r="B89" s="32">
        <v>88</v>
      </c>
      <c r="C89" s="32">
        <v>0.2576</v>
      </c>
      <c r="D89" s="32">
        <v>0.48</v>
      </c>
      <c r="E89" s="32">
        <v>0.1045</v>
      </c>
      <c r="F89" s="32">
        <v>2</v>
      </c>
      <c r="G89" s="32">
        <v>110</v>
      </c>
      <c r="H89" s="32">
        <v>112</v>
      </c>
      <c r="I89" s="33" t="str">
        <f t="shared" si="3"/>
        <v>Medium Demand</v>
      </c>
      <c r="J89" s="8" t="str">
        <f t="shared" si="4"/>
        <v>Mostly Registered</v>
      </c>
      <c r="K89" s="33" t="str">
        <f t="shared" si="5"/>
        <v>Comfortable</v>
      </c>
      <c r="L89" s="34"/>
      <c r="M89" s="34"/>
    </row>
    <row r="90" spans="1:13" ht="17.25" thickBot="1">
      <c r="A90" s="32">
        <v>88</v>
      </c>
      <c r="B90" s="32">
        <v>89</v>
      </c>
      <c r="C90" s="32">
        <v>0.2576</v>
      </c>
      <c r="D90" s="32">
        <v>0.48</v>
      </c>
      <c r="E90" s="32">
        <v>0.1045</v>
      </c>
      <c r="F90" s="32">
        <v>1</v>
      </c>
      <c r="G90" s="32">
        <v>53</v>
      </c>
      <c r="H90" s="32">
        <v>54</v>
      </c>
      <c r="I90" s="33" t="str">
        <f t="shared" si="3"/>
        <v>Medium Demand</v>
      </c>
      <c r="J90" s="8" t="str">
        <f t="shared" si="4"/>
        <v>Mostly Registered</v>
      </c>
      <c r="K90" s="33" t="str">
        <f t="shared" si="5"/>
        <v>Comfortable</v>
      </c>
      <c r="L90" s="34"/>
      <c r="M90" s="34"/>
    </row>
    <row r="91" spans="1:13" ht="17.25" thickBot="1">
      <c r="A91" s="32">
        <v>89</v>
      </c>
      <c r="B91" s="32">
        <v>90</v>
      </c>
      <c r="C91" s="32">
        <v>0.2727</v>
      </c>
      <c r="D91" s="32">
        <v>0.64</v>
      </c>
      <c r="E91" s="32">
        <v>0</v>
      </c>
      <c r="F91" s="32">
        <v>0</v>
      </c>
      <c r="G91" s="32">
        <v>48</v>
      </c>
      <c r="H91" s="32">
        <v>48</v>
      </c>
      <c r="I91" s="33" t="str">
        <f t="shared" si="3"/>
        <v>Low Demand</v>
      </c>
      <c r="J91" s="8" t="str">
        <f t="shared" si="4"/>
        <v>Mostly Registered</v>
      </c>
      <c r="K91" s="33" t="str">
        <f t="shared" si="5"/>
        <v>Humid</v>
      </c>
      <c r="L91" s="34"/>
      <c r="M91" s="34"/>
    </row>
    <row r="92" spans="1:13" ht="17.25" thickBot="1">
      <c r="A92" s="32">
        <v>90</v>
      </c>
      <c r="B92" s="32">
        <v>91</v>
      </c>
      <c r="C92" s="32">
        <v>0.2576</v>
      </c>
      <c r="D92" s="32">
        <v>0.64</v>
      </c>
      <c r="E92" s="32">
        <v>8.9599999999999999E-2</v>
      </c>
      <c r="F92" s="32">
        <v>1</v>
      </c>
      <c r="G92" s="32">
        <v>34</v>
      </c>
      <c r="H92" s="32">
        <v>35</v>
      </c>
      <c r="I92" s="33" t="str">
        <f t="shared" si="3"/>
        <v>Low Demand</v>
      </c>
      <c r="J92" s="8" t="str">
        <f t="shared" si="4"/>
        <v>Mostly Registered</v>
      </c>
      <c r="K92" s="33" t="str">
        <f t="shared" si="5"/>
        <v>Humid</v>
      </c>
      <c r="L92" s="34"/>
      <c r="M92" s="34"/>
    </row>
    <row r="93" spans="1:13" ht="17.25" thickBot="1">
      <c r="A93" s="32">
        <v>91</v>
      </c>
      <c r="B93" s="32">
        <v>92</v>
      </c>
      <c r="C93" s="32">
        <v>0.2273</v>
      </c>
      <c r="D93" s="32">
        <v>0.69</v>
      </c>
      <c r="E93" s="32">
        <v>8.9599999999999999E-2</v>
      </c>
      <c r="F93" s="32">
        <v>2</v>
      </c>
      <c r="G93" s="32">
        <v>9</v>
      </c>
      <c r="H93" s="32">
        <v>11</v>
      </c>
      <c r="I93" s="33" t="str">
        <f t="shared" si="3"/>
        <v>Low Demand</v>
      </c>
      <c r="J93" s="8" t="str">
        <f t="shared" si="4"/>
        <v>Mostly Registered</v>
      </c>
      <c r="K93" s="33" t="str">
        <f t="shared" si="5"/>
        <v>Humid</v>
      </c>
      <c r="L93" s="34"/>
      <c r="M93" s="34"/>
    </row>
    <row r="94" spans="1:13" ht="17.25" thickBot="1">
      <c r="A94" s="32">
        <v>92</v>
      </c>
      <c r="B94" s="32">
        <v>93</v>
      </c>
      <c r="C94" s="32">
        <v>0.2576</v>
      </c>
      <c r="D94" s="32">
        <v>0.64</v>
      </c>
      <c r="E94" s="32">
        <v>0</v>
      </c>
      <c r="F94" s="32">
        <v>0</v>
      </c>
      <c r="G94" s="32">
        <v>6</v>
      </c>
      <c r="H94" s="32">
        <v>6</v>
      </c>
      <c r="I94" s="33" t="str">
        <f t="shared" si="3"/>
        <v>Low Demand</v>
      </c>
      <c r="J94" s="8" t="str">
        <f t="shared" si="4"/>
        <v>Mostly Registered</v>
      </c>
      <c r="K94" s="33" t="str">
        <f t="shared" si="5"/>
        <v>Humid</v>
      </c>
      <c r="L94" s="34"/>
      <c r="M94" s="34"/>
    </row>
    <row r="95" spans="1:13" ht="17.25" thickBot="1">
      <c r="A95" s="32">
        <v>93</v>
      </c>
      <c r="B95" s="32">
        <v>94</v>
      </c>
      <c r="C95" s="32">
        <v>0.19700000000000001</v>
      </c>
      <c r="D95" s="32">
        <v>0.74</v>
      </c>
      <c r="E95" s="32">
        <v>8.9599999999999999E-2</v>
      </c>
      <c r="F95" s="32">
        <v>0</v>
      </c>
      <c r="G95" s="32">
        <v>6</v>
      </c>
      <c r="H95" s="32">
        <v>6</v>
      </c>
      <c r="I95" s="33" t="str">
        <f t="shared" si="3"/>
        <v>Low Demand</v>
      </c>
      <c r="J95" s="8" t="str">
        <f t="shared" si="4"/>
        <v>Mostly Registered</v>
      </c>
      <c r="K95" s="33" t="str">
        <f t="shared" si="5"/>
        <v>Humid</v>
      </c>
      <c r="L95" s="34"/>
      <c r="M95" s="34"/>
    </row>
    <row r="96" spans="1:13" ht="17.25" thickBot="1">
      <c r="A96" s="32">
        <v>94</v>
      </c>
      <c r="B96" s="32">
        <v>95</v>
      </c>
      <c r="C96" s="32">
        <v>0.19700000000000001</v>
      </c>
      <c r="D96" s="32">
        <v>0.74</v>
      </c>
      <c r="E96" s="32">
        <v>8.9599999999999999E-2</v>
      </c>
      <c r="F96" s="32">
        <v>0</v>
      </c>
      <c r="G96" s="32">
        <v>2</v>
      </c>
      <c r="H96" s="32">
        <v>2</v>
      </c>
      <c r="I96" s="33" t="str">
        <f t="shared" si="3"/>
        <v>Low Demand</v>
      </c>
      <c r="J96" s="8" t="str">
        <f t="shared" si="4"/>
        <v>Mostly Registered</v>
      </c>
      <c r="K96" s="33" t="str">
        <f t="shared" si="5"/>
        <v>Humid</v>
      </c>
      <c r="L96" s="34"/>
      <c r="M96" s="34"/>
    </row>
    <row r="97" spans="1:13" ht="17.25" thickBot="1">
      <c r="A97" s="32">
        <v>95</v>
      </c>
      <c r="B97" s="32">
        <v>96</v>
      </c>
      <c r="C97" s="32">
        <v>0.2273</v>
      </c>
      <c r="D97" s="32">
        <v>0.48</v>
      </c>
      <c r="E97" s="32">
        <v>0.22389999999999999</v>
      </c>
      <c r="F97" s="32">
        <v>0</v>
      </c>
      <c r="G97" s="32">
        <v>2</v>
      </c>
      <c r="H97" s="32">
        <v>2</v>
      </c>
      <c r="I97" s="33" t="str">
        <f t="shared" si="3"/>
        <v>Low Demand</v>
      </c>
      <c r="J97" s="8" t="str">
        <f t="shared" si="4"/>
        <v>Mostly Registered</v>
      </c>
      <c r="K97" s="33" t="str">
        <f t="shared" si="5"/>
        <v>Comfortable</v>
      </c>
      <c r="L97" s="34"/>
      <c r="M97" s="34"/>
    </row>
    <row r="98" spans="1:13" ht="17.25" thickBot="1">
      <c r="A98" s="32">
        <v>96</v>
      </c>
      <c r="B98" s="32">
        <v>97</v>
      </c>
      <c r="C98" s="32">
        <v>0.2273</v>
      </c>
      <c r="D98" s="32">
        <v>0.47</v>
      </c>
      <c r="E98" s="32">
        <v>0.16420000000000001</v>
      </c>
      <c r="F98" s="32">
        <v>0</v>
      </c>
      <c r="G98" s="32">
        <v>3</v>
      </c>
      <c r="H98" s="32">
        <v>3</v>
      </c>
      <c r="I98" s="33" t="str">
        <f t="shared" si="3"/>
        <v>Low Demand</v>
      </c>
      <c r="J98" s="8" t="str">
        <f t="shared" si="4"/>
        <v>Mostly Registered</v>
      </c>
      <c r="K98" s="33" t="str">
        <f t="shared" si="5"/>
        <v>Comfortable</v>
      </c>
      <c r="L98" s="34"/>
      <c r="M98" s="34"/>
    </row>
    <row r="99" spans="1:13" ht="17.25" thickBot="1">
      <c r="A99" s="32">
        <v>97</v>
      </c>
      <c r="B99" s="32">
        <v>98</v>
      </c>
      <c r="C99" s="32">
        <v>0.19700000000000001</v>
      </c>
      <c r="D99" s="32">
        <v>0.47</v>
      </c>
      <c r="E99" s="32">
        <v>0.22389999999999999</v>
      </c>
      <c r="F99" s="32">
        <v>0</v>
      </c>
      <c r="G99" s="32">
        <v>33</v>
      </c>
      <c r="H99" s="32">
        <v>33</v>
      </c>
      <c r="I99" s="33" t="str">
        <f t="shared" si="3"/>
        <v>Low Demand</v>
      </c>
      <c r="J99" s="8" t="str">
        <f t="shared" si="4"/>
        <v>Mostly Registered</v>
      </c>
      <c r="K99" s="33" t="str">
        <f t="shared" si="5"/>
        <v>Comfortable</v>
      </c>
      <c r="L99" s="34"/>
      <c r="M99" s="34"/>
    </row>
    <row r="100" spans="1:13" ht="17.25" thickBot="1">
      <c r="A100" s="32">
        <v>98</v>
      </c>
      <c r="B100" s="32">
        <v>99</v>
      </c>
      <c r="C100" s="32">
        <v>0.18179999999999999</v>
      </c>
      <c r="D100" s="32">
        <v>0.43</v>
      </c>
      <c r="E100" s="32">
        <v>0.19400000000000001</v>
      </c>
      <c r="F100" s="32">
        <v>1</v>
      </c>
      <c r="G100" s="32">
        <v>87</v>
      </c>
      <c r="H100" s="32">
        <v>88</v>
      </c>
      <c r="I100" s="33" t="str">
        <f t="shared" si="3"/>
        <v>Medium Demand</v>
      </c>
      <c r="J100" s="8" t="str">
        <f t="shared" si="4"/>
        <v>Mostly Registered</v>
      </c>
      <c r="K100" s="33" t="str">
        <f t="shared" si="5"/>
        <v>Comfortable</v>
      </c>
      <c r="L100" s="34"/>
      <c r="M100" s="34"/>
    </row>
    <row r="101" spans="1:13" ht="17.25" thickBot="1">
      <c r="A101" s="32">
        <v>99</v>
      </c>
      <c r="B101" s="32">
        <v>100</v>
      </c>
      <c r="C101" s="32">
        <v>0.18179999999999999</v>
      </c>
      <c r="D101" s="32">
        <v>0.4</v>
      </c>
      <c r="E101" s="32">
        <v>0.29849999999999999</v>
      </c>
      <c r="F101" s="32">
        <v>3</v>
      </c>
      <c r="G101" s="32">
        <v>192</v>
      </c>
      <c r="H101" s="32">
        <v>195</v>
      </c>
      <c r="I101" s="33" t="str">
        <f t="shared" si="3"/>
        <v>High Demand</v>
      </c>
      <c r="J101" s="8" t="str">
        <f t="shared" si="4"/>
        <v>Mostly Registered</v>
      </c>
      <c r="K101" s="33" t="str">
        <f t="shared" si="5"/>
        <v>Comfortable</v>
      </c>
      <c r="L101" s="34"/>
      <c r="M101" s="34"/>
    </row>
    <row r="102" spans="1:13" ht="17.25" thickBot="1">
      <c r="A102" s="32">
        <v>100</v>
      </c>
      <c r="B102" s="32">
        <v>101</v>
      </c>
      <c r="C102" s="32">
        <v>0.19700000000000001</v>
      </c>
      <c r="D102" s="32">
        <v>0.37</v>
      </c>
      <c r="E102" s="32">
        <v>0.32840000000000003</v>
      </c>
      <c r="F102" s="32">
        <v>6</v>
      </c>
      <c r="G102" s="32">
        <v>109</v>
      </c>
      <c r="H102" s="32">
        <v>115</v>
      </c>
      <c r="I102" s="33" t="str">
        <f t="shared" si="3"/>
        <v>Medium Demand</v>
      </c>
      <c r="J102" s="8" t="str">
        <f t="shared" si="4"/>
        <v>Mostly Registered</v>
      </c>
      <c r="K102" s="33" t="str">
        <f t="shared" si="5"/>
        <v>Comfortable</v>
      </c>
      <c r="L102" s="34"/>
      <c r="M102" s="34"/>
    </row>
    <row r="103" spans="1:13" ht="17.25" thickBot="1">
      <c r="A103" s="32">
        <v>101</v>
      </c>
      <c r="B103" s="32">
        <v>102</v>
      </c>
      <c r="C103" s="32">
        <v>0.19700000000000001</v>
      </c>
      <c r="D103" s="32">
        <v>0.37</v>
      </c>
      <c r="E103" s="32">
        <v>0.32840000000000003</v>
      </c>
      <c r="F103" s="32">
        <v>4</v>
      </c>
      <c r="G103" s="32">
        <v>53</v>
      </c>
      <c r="H103" s="32">
        <v>57</v>
      </c>
      <c r="I103" s="33" t="str">
        <f t="shared" si="3"/>
        <v>Medium Demand</v>
      </c>
      <c r="J103" s="8" t="str">
        <f t="shared" si="4"/>
        <v>Mostly Registered</v>
      </c>
      <c r="K103" s="33" t="str">
        <f t="shared" si="5"/>
        <v>Comfortable</v>
      </c>
      <c r="L103" s="34"/>
      <c r="M103" s="34"/>
    </row>
    <row r="104" spans="1:13" ht="17.25" thickBot="1">
      <c r="A104" s="32">
        <v>102</v>
      </c>
      <c r="B104" s="32">
        <v>103</v>
      </c>
      <c r="C104" s="32">
        <v>0.2273</v>
      </c>
      <c r="D104" s="32">
        <v>0.33</v>
      </c>
      <c r="E104" s="32">
        <v>0.32840000000000003</v>
      </c>
      <c r="F104" s="32">
        <v>12</v>
      </c>
      <c r="G104" s="32">
        <v>34</v>
      </c>
      <c r="H104" s="32">
        <v>46</v>
      </c>
      <c r="I104" s="33" t="str">
        <f t="shared" si="3"/>
        <v>Low Demand</v>
      </c>
      <c r="J104" s="8" t="str">
        <f t="shared" si="4"/>
        <v>Mostly Registered</v>
      </c>
      <c r="K104" s="33" t="str">
        <f t="shared" si="5"/>
        <v>Comfortable</v>
      </c>
      <c r="L104" s="34"/>
      <c r="M104" s="34"/>
    </row>
    <row r="105" spans="1:13" ht="17.25" thickBot="1">
      <c r="A105" s="32">
        <v>103</v>
      </c>
      <c r="B105" s="32">
        <v>104</v>
      </c>
      <c r="C105" s="32">
        <v>0.2273</v>
      </c>
      <c r="D105" s="32">
        <v>0.33</v>
      </c>
      <c r="E105" s="32">
        <v>0.32840000000000003</v>
      </c>
      <c r="F105" s="32">
        <v>5</v>
      </c>
      <c r="G105" s="32">
        <v>74</v>
      </c>
      <c r="H105" s="32">
        <v>79</v>
      </c>
      <c r="I105" s="33" t="str">
        <f t="shared" si="3"/>
        <v>Medium Demand</v>
      </c>
      <c r="J105" s="8" t="str">
        <f t="shared" si="4"/>
        <v>Mostly Registered</v>
      </c>
      <c r="K105" s="33" t="str">
        <f t="shared" si="5"/>
        <v>Comfortable</v>
      </c>
      <c r="L105" s="34"/>
      <c r="M105" s="34"/>
    </row>
    <row r="106" spans="1:13" ht="17.25" thickBot="1">
      <c r="A106" s="32">
        <v>104</v>
      </c>
      <c r="B106" s="32">
        <v>105</v>
      </c>
      <c r="C106" s="32">
        <v>0.2576</v>
      </c>
      <c r="D106" s="32">
        <v>0.3</v>
      </c>
      <c r="E106" s="32">
        <v>0.29849999999999999</v>
      </c>
      <c r="F106" s="32">
        <v>6</v>
      </c>
      <c r="G106" s="32">
        <v>65</v>
      </c>
      <c r="H106" s="32">
        <v>71</v>
      </c>
      <c r="I106" s="33" t="str">
        <f t="shared" si="3"/>
        <v>Medium Demand</v>
      </c>
      <c r="J106" s="8" t="str">
        <f t="shared" si="4"/>
        <v>Mostly Registered</v>
      </c>
      <c r="K106" s="33" t="str">
        <f t="shared" si="5"/>
        <v>Comfortable</v>
      </c>
      <c r="L106" s="34"/>
      <c r="M106" s="34"/>
    </row>
    <row r="107" spans="1:13" ht="17.25" thickBot="1">
      <c r="A107" s="32">
        <v>105</v>
      </c>
      <c r="B107" s="32">
        <v>106</v>
      </c>
      <c r="C107" s="32">
        <v>0.28789999999999999</v>
      </c>
      <c r="D107" s="32">
        <v>0.28000000000000003</v>
      </c>
      <c r="E107" s="32">
        <v>0.19400000000000001</v>
      </c>
      <c r="F107" s="32">
        <v>10</v>
      </c>
      <c r="G107" s="32">
        <v>52</v>
      </c>
      <c r="H107" s="32">
        <v>62</v>
      </c>
      <c r="I107" s="33" t="str">
        <f t="shared" si="3"/>
        <v>Medium Demand</v>
      </c>
      <c r="J107" s="8" t="str">
        <f t="shared" si="4"/>
        <v>Mostly Registered</v>
      </c>
      <c r="K107" s="33" t="str">
        <f t="shared" si="5"/>
        <v>Comfortable</v>
      </c>
      <c r="L107" s="34"/>
      <c r="M107" s="34"/>
    </row>
    <row r="108" spans="1:13" ht="17.25" thickBot="1">
      <c r="A108" s="32">
        <v>106</v>
      </c>
      <c r="B108" s="32">
        <v>107</v>
      </c>
      <c r="C108" s="32">
        <v>0.28789999999999999</v>
      </c>
      <c r="D108" s="32">
        <v>0.28000000000000003</v>
      </c>
      <c r="E108" s="32">
        <v>0.19400000000000001</v>
      </c>
      <c r="F108" s="32">
        <v>7</v>
      </c>
      <c r="G108" s="32">
        <v>55</v>
      </c>
      <c r="H108" s="32">
        <v>62</v>
      </c>
      <c r="I108" s="33" t="str">
        <f t="shared" si="3"/>
        <v>Medium Demand</v>
      </c>
      <c r="J108" s="8" t="str">
        <f t="shared" si="4"/>
        <v>Mostly Registered</v>
      </c>
      <c r="K108" s="33" t="str">
        <f t="shared" si="5"/>
        <v>Comfortable</v>
      </c>
      <c r="L108" s="34"/>
      <c r="M108" s="34"/>
    </row>
    <row r="109" spans="1:13" ht="17.25" thickBot="1">
      <c r="A109" s="32">
        <v>107</v>
      </c>
      <c r="B109" s="32">
        <v>108</v>
      </c>
      <c r="C109" s="32">
        <v>0.31819999999999998</v>
      </c>
      <c r="D109" s="32">
        <v>0.28000000000000003</v>
      </c>
      <c r="E109" s="32">
        <v>8.9599999999999999E-2</v>
      </c>
      <c r="F109" s="32">
        <v>4</v>
      </c>
      <c r="G109" s="32">
        <v>85</v>
      </c>
      <c r="H109" s="32">
        <v>89</v>
      </c>
      <c r="I109" s="33" t="str">
        <f t="shared" si="3"/>
        <v>Medium Demand</v>
      </c>
      <c r="J109" s="8" t="str">
        <f t="shared" si="4"/>
        <v>Mostly Registered</v>
      </c>
      <c r="K109" s="33" t="str">
        <f t="shared" si="5"/>
        <v>Comfortable</v>
      </c>
      <c r="L109" s="34"/>
      <c r="M109" s="34"/>
    </row>
    <row r="110" spans="1:13" ht="17.25" thickBot="1">
      <c r="A110" s="32">
        <v>108</v>
      </c>
      <c r="B110" s="32">
        <v>109</v>
      </c>
      <c r="C110" s="32">
        <v>0.2273</v>
      </c>
      <c r="D110" s="32">
        <v>0.38</v>
      </c>
      <c r="E110" s="32">
        <v>0.19400000000000001</v>
      </c>
      <c r="F110" s="32">
        <v>4</v>
      </c>
      <c r="G110" s="32">
        <v>186</v>
      </c>
      <c r="H110" s="32">
        <v>190</v>
      </c>
      <c r="I110" s="33" t="str">
        <f t="shared" si="3"/>
        <v>High Demand</v>
      </c>
      <c r="J110" s="8" t="str">
        <f t="shared" si="4"/>
        <v>Mostly Registered</v>
      </c>
      <c r="K110" s="33" t="str">
        <f t="shared" si="5"/>
        <v>Comfortable</v>
      </c>
      <c r="L110" s="34"/>
      <c r="M110" s="34"/>
    </row>
    <row r="111" spans="1:13" ht="17.25" thickBot="1">
      <c r="A111" s="32">
        <v>109</v>
      </c>
      <c r="B111" s="32">
        <v>110</v>
      </c>
      <c r="C111" s="32">
        <v>0.2424</v>
      </c>
      <c r="D111" s="32">
        <v>0.38</v>
      </c>
      <c r="E111" s="32">
        <v>0.1343</v>
      </c>
      <c r="F111" s="32">
        <v>3</v>
      </c>
      <c r="G111" s="32">
        <v>166</v>
      </c>
      <c r="H111" s="32">
        <v>169</v>
      </c>
      <c r="I111" s="33" t="str">
        <f t="shared" si="3"/>
        <v>High Demand</v>
      </c>
      <c r="J111" s="8" t="str">
        <f t="shared" si="4"/>
        <v>Mostly Registered</v>
      </c>
      <c r="K111" s="33" t="str">
        <f t="shared" si="5"/>
        <v>Comfortable</v>
      </c>
      <c r="L111" s="34"/>
      <c r="M111" s="34"/>
    </row>
    <row r="112" spans="1:13" ht="17.25" thickBot="1">
      <c r="A112" s="32">
        <v>110</v>
      </c>
      <c r="B112" s="32">
        <v>111</v>
      </c>
      <c r="C112" s="32">
        <v>0.2576</v>
      </c>
      <c r="D112" s="32">
        <v>0.38</v>
      </c>
      <c r="E112" s="32">
        <v>0.1045</v>
      </c>
      <c r="F112" s="32">
        <v>5</v>
      </c>
      <c r="G112" s="32">
        <v>127</v>
      </c>
      <c r="H112" s="32">
        <v>132</v>
      </c>
      <c r="I112" s="33" t="str">
        <f t="shared" si="3"/>
        <v>Medium Demand</v>
      </c>
      <c r="J112" s="8" t="str">
        <f t="shared" si="4"/>
        <v>Mostly Registered</v>
      </c>
      <c r="K112" s="33" t="str">
        <f t="shared" si="5"/>
        <v>Comfortable</v>
      </c>
      <c r="L112" s="34"/>
      <c r="M112" s="34"/>
    </row>
    <row r="113" spans="1:13" ht="17.25" thickBot="1">
      <c r="A113" s="32">
        <v>111</v>
      </c>
      <c r="B113" s="32">
        <v>112</v>
      </c>
      <c r="C113" s="32">
        <v>0.2273</v>
      </c>
      <c r="D113" s="32">
        <v>0.47</v>
      </c>
      <c r="E113" s="32">
        <v>0.16420000000000001</v>
      </c>
      <c r="F113" s="32">
        <v>7</v>
      </c>
      <c r="G113" s="32">
        <v>82</v>
      </c>
      <c r="H113" s="32">
        <v>89</v>
      </c>
      <c r="I113" s="33" t="str">
        <f t="shared" si="3"/>
        <v>Medium Demand</v>
      </c>
      <c r="J113" s="8" t="str">
        <f t="shared" si="4"/>
        <v>Mostly Registered</v>
      </c>
      <c r="K113" s="33" t="str">
        <f t="shared" si="5"/>
        <v>Comfortable</v>
      </c>
      <c r="L113" s="34"/>
      <c r="M113" s="34"/>
    </row>
    <row r="114" spans="1:13" ht="17.25" thickBot="1">
      <c r="A114" s="32">
        <v>112</v>
      </c>
      <c r="B114" s="32">
        <v>113</v>
      </c>
      <c r="C114" s="32">
        <v>0.19700000000000001</v>
      </c>
      <c r="D114" s="32">
        <v>0.51</v>
      </c>
      <c r="E114" s="32">
        <v>0.19400000000000001</v>
      </c>
      <c r="F114" s="32">
        <v>3</v>
      </c>
      <c r="G114" s="32">
        <v>40</v>
      </c>
      <c r="H114" s="32">
        <v>43</v>
      </c>
      <c r="I114" s="33" t="str">
        <f t="shared" si="3"/>
        <v>Low Demand</v>
      </c>
      <c r="J114" s="8" t="str">
        <f t="shared" si="4"/>
        <v>Mostly Registered</v>
      </c>
      <c r="K114" s="33" t="str">
        <f t="shared" si="5"/>
        <v>Humid</v>
      </c>
      <c r="L114" s="34"/>
      <c r="M114" s="34"/>
    </row>
    <row r="115" spans="1:13" ht="17.25" thickBot="1">
      <c r="A115" s="32">
        <v>113</v>
      </c>
      <c r="B115" s="32">
        <v>114</v>
      </c>
      <c r="C115" s="32">
        <v>0.19700000000000001</v>
      </c>
      <c r="D115" s="32">
        <v>0.55000000000000004</v>
      </c>
      <c r="E115" s="32">
        <v>0.1343</v>
      </c>
      <c r="F115" s="32">
        <v>1</v>
      </c>
      <c r="G115" s="32">
        <v>41</v>
      </c>
      <c r="H115" s="32">
        <v>42</v>
      </c>
      <c r="I115" s="33" t="str">
        <f t="shared" si="3"/>
        <v>Low Demand</v>
      </c>
      <c r="J115" s="8" t="str">
        <f t="shared" si="4"/>
        <v>Mostly Registered</v>
      </c>
      <c r="K115" s="33" t="str">
        <f t="shared" si="5"/>
        <v>Humid</v>
      </c>
      <c r="L115" s="34"/>
      <c r="M115" s="34"/>
    </row>
    <row r="116" spans="1:13" ht="17.25" thickBot="1">
      <c r="A116" s="32">
        <v>114</v>
      </c>
      <c r="B116" s="32">
        <v>115</v>
      </c>
      <c r="C116" s="32">
        <v>0.2576</v>
      </c>
      <c r="D116" s="32">
        <v>0.47</v>
      </c>
      <c r="E116" s="32">
        <v>0</v>
      </c>
      <c r="F116" s="32">
        <v>1</v>
      </c>
      <c r="G116" s="32">
        <v>18</v>
      </c>
      <c r="H116" s="32">
        <v>19</v>
      </c>
      <c r="I116" s="33" t="str">
        <f t="shared" si="3"/>
        <v>Low Demand</v>
      </c>
      <c r="J116" s="8" t="str">
        <f t="shared" si="4"/>
        <v>Mostly Registered</v>
      </c>
      <c r="K116" s="33" t="str">
        <f t="shared" si="5"/>
        <v>Comfortable</v>
      </c>
      <c r="L116" s="34"/>
      <c r="M116" s="34"/>
    </row>
    <row r="117" spans="1:13" ht="17.25" thickBot="1">
      <c r="A117" s="32">
        <v>115</v>
      </c>
      <c r="B117" s="32">
        <v>116</v>
      </c>
      <c r="C117" s="32">
        <v>0.2424</v>
      </c>
      <c r="D117" s="32">
        <v>0.55000000000000004</v>
      </c>
      <c r="E117" s="32">
        <v>0</v>
      </c>
      <c r="F117" s="32">
        <v>0</v>
      </c>
      <c r="G117" s="32">
        <v>11</v>
      </c>
      <c r="H117" s="32">
        <v>11</v>
      </c>
      <c r="I117" s="33" t="str">
        <f t="shared" si="3"/>
        <v>Low Demand</v>
      </c>
      <c r="J117" s="8" t="str">
        <f t="shared" si="4"/>
        <v>Mostly Registered</v>
      </c>
      <c r="K117" s="33" t="str">
        <f t="shared" si="5"/>
        <v>Humid</v>
      </c>
      <c r="L117" s="34"/>
      <c r="M117" s="34"/>
    </row>
    <row r="118" spans="1:13" ht="17.25" thickBot="1">
      <c r="A118" s="32">
        <v>116</v>
      </c>
      <c r="B118" s="32">
        <v>117</v>
      </c>
      <c r="C118" s="32">
        <v>0.2273</v>
      </c>
      <c r="D118" s="32">
        <v>0.64</v>
      </c>
      <c r="E118" s="32">
        <v>0</v>
      </c>
      <c r="F118" s="32">
        <v>0</v>
      </c>
      <c r="G118" s="32">
        <v>4</v>
      </c>
      <c r="H118" s="32">
        <v>4</v>
      </c>
      <c r="I118" s="33" t="str">
        <f t="shared" si="3"/>
        <v>Low Demand</v>
      </c>
      <c r="J118" s="8" t="str">
        <f t="shared" si="4"/>
        <v>Mostly Registered</v>
      </c>
      <c r="K118" s="33" t="str">
        <f t="shared" si="5"/>
        <v>Humid</v>
      </c>
      <c r="L118" s="34"/>
      <c r="M118" s="34"/>
    </row>
    <row r="119" spans="1:13" ht="17.25" thickBot="1">
      <c r="A119" s="32">
        <v>117</v>
      </c>
      <c r="B119" s="32">
        <v>118</v>
      </c>
      <c r="C119" s="32">
        <v>0.2273</v>
      </c>
      <c r="D119" s="32">
        <v>0.64</v>
      </c>
      <c r="E119" s="32">
        <v>0</v>
      </c>
      <c r="F119" s="32">
        <v>0</v>
      </c>
      <c r="G119" s="32">
        <v>2</v>
      </c>
      <c r="H119" s="32">
        <v>2</v>
      </c>
      <c r="I119" s="33" t="str">
        <f t="shared" si="3"/>
        <v>Low Demand</v>
      </c>
      <c r="J119" s="8" t="str">
        <f t="shared" si="4"/>
        <v>Mostly Registered</v>
      </c>
      <c r="K119" s="33" t="str">
        <f t="shared" si="5"/>
        <v>Humid</v>
      </c>
      <c r="L119" s="34"/>
      <c r="M119" s="34"/>
    </row>
    <row r="120" spans="1:13" ht="17.25" thickBot="1">
      <c r="A120" s="32">
        <v>118</v>
      </c>
      <c r="B120" s="32">
        <v>119</v>
      </c>
      <c r="C120" s="32">
        <v>0.19700000000000001</v>
      </c>
      <c r="D120" s="32">
        <v>0.64</v>
      </c>
      <c r="E120" s="32">
        <v>8.9599999999999999E-2</v>
      </c>
      <c r="F120" s="32">
        <v>0</v>
      </c>
      <c r="G120" s="32">
        <v>1</v>
      </c>
      <c r="H120" s="32">
        <v>1</v>
      </c>
      <c r="I120" s="33" t="str">
        <f t="shared" si="3"/>
        <v>Low Demand</v>
      </c>
      <c r="J120" s="8" t="str">
        <f t="shared" si="4"/>
        <v>Mostly Registered</v>
      </c>
      <c r="K120" s="33" t="str">
        <f t="shared" si="5"/>
        <v>Humid</v>
      </c>
      <c r="L120" s="34"/>
      <c r="M120" s="34"/>
    </row>
    <row r="121" spans="1:13" ht="17.25" thickBot="1">
      <c r="A121" s="32">
        <v>119</v>
      </c>
      <c r="B121" s="32">
        <v>120</v>
      </c>
      <c r="C121" s="32">
        <v>0.18179999999999999</v>
      </c>
      <c r="D121" s="32">
        <v>0.69</v>
      </c>
      <c r="E121" s="32">
        <v>8.9599999999999999E-2</v>
      </c>
      <c r="F121" s="32">
        <v>0</v>
      </c>
      <c r="G121" s="32">
        <v>4</v>
      </c>
      <c r="H121" s="32">
        <v>4</v>
      </c>
      <c r="I121" s="33" t="str">
        <f t="shared" si="3"/>
        <v>Low Demand</v>
      </c>
      <c r="J121" s="8" t="str">
        <f t="shared" si="4"/>
        <v>Mostly Registered</v>
      </c>
      <c r="K121" s="33" t="str">
        <f t="shared" si="5"/>
        <v>Humid</v>
      </c>
      <c r="L121" s="34"/>
      <c r="M121" s="34"/>
    </row>
    <row r="122" spans="1:13" ht="17.25" thickBot="1">
      <c r="A122" s="32">
        <v>120</v>
      </c>
      <c r="B122" s="32">
        <v>121</v>
      </c>
      <c r="C122" s="32">
        <v>0.16669999999999999</v>
      </c>
      <c r="D122" s="32">
        <v>0.63</v>
      </c>
      <c r="E122" s="32">
        <v>0.1045</v>
      </c>
      <c r="F122" s="32">
        <v>0</v>
      </c>
      <c r="G122" s="32">
        <v>36</v>
      </c>
      <c r="H122" s="32">
        <v>36</v>
      </c>
      <c r="I122" s="33" t="str">
        <f t="shared" si="3"/>
        <v>Low Demand</v>
      </c>
      <c r="J122" s="8" t="str">
        <f t="shared" si="4"/>
        <v>Mostly Registered</v>
      </c>
      <c r="K122" s="33" t="str">
        <f t="shared" si="5"/>
        <v>Humid</v>
      </c>
      <c r="L122" s="34"/>
      <c r="M122" s="34"/>
    </row>
    <row r="123" spans="1:13" ht="17.25" thickBot="1">
      <c r="A123" s="32">
        <v>121</v>
      </c>
      <c r="B123" s="32">
        <v>122</v>
      </c>
      <c r="C123" s="32">
        <v>0.2273</v>
      </c>
      <c r="D123" s="32">
        <v>0.59</v>
      </c>
      <c r="E123" s="32">
        <v>0</v>
      </c>
      <c r="F123" s="32">
        <v>0</v>
      </c>
      <c r="G123" s="32">
        <v>95</v>
      </c>
      <c r="H123" s="32">
        <v>95</v>
      </c>
      <c r="I123" s="33" t="str">
        <f t="shared" si="3"/>
        <v>Medium Demand</v>
      </c>
      <c r="J123" s="8" t="str">
        <f t="shared" si="4"/>
        <v>Mostly Registered</v>
      </c>
      <c r="K123" s="33" t="str">
        <f t="shared" si="5"/>
        <v>Humid</v>
      </c>
      <c r="L123" s="34"/>
      <c r="M123" s="34"/>
    </row>
    <row r="124" spans="1:13" ht="17.25" thickBot="1">
      <c r="A124" s="32">
        <v>122</v>
      </c>
      <c r="B124" s="32">
        <v>123</v>
      </c>
      <c r="C124" s="32">
        <v>0.2273</v>
      </c>
      <c r="D124" s="32">
        <v>0.59</v>
      </c>
      <c r="E124" s="32">
        <v>0</v>
      </c>
      <c r="F124" s="32">
        <v>3</v>
      </c>
      <c r="G124" s="32">
        <v>216</v>
      </c>
      <c r="H124" s="32">
        <v>219</v>
      </c>
      <c r="I124" s="33" t="str">
        <f t="shared" si="3"/>
        <v>High Demand</v>
      </c>
      <c r="J124" s="8" t="str">
        <f t="shared" si="4"/>
        <v>Mostly Registered</v>
      </c>
      <c r="K124" s="33" t="str">
        <f t="shared" si="5"/>
        <v>Humid</v>
      </c>
      <c r="L124" s="34"/>
      <c r="M124" s="34"/>
    </row>
    <row r="125" spans="1:13" ht="17.25" thickBot="1">
      <c r="A125" s="32">
        <v>123</v>
      </c>
      <c r="B125" s="32">
        <v>124</v>
      </c>
      <c r="C125" s="32">
        <v>0.2424</v>
      </c>
      <c r="D125" s="32">
        <v>0.51</v>
      </c>
      <c r="E125" s="32">
        <v>0</v>
      </c>
      <c r="F125" s="32">
        <v>6</v>
      </c>
      <c r="G125" s="32">
        <v>116</v>
      </c>
      <c r="H125" s="32">
        <v>122</v>
      </c>
      <c r="I125" s="33" t="str">
        <f t="shared" si="3"/>
        <v>Medium Demand</v>
      </c>
      <c r="J125" s="8" t="str">
        <f t="shared" si="4"/>
        <v>Mostly Registered</v>
      </c>
      <c r="K125" s="33" t="str">
        <f t="shared" si="5"/>
        <v>Humid</v>
      </c>
      <c r="L125" s="34"/>
      <c r="M125" s="34"/>
    </row>
    <row r="126" spans="1:13" ht="17.25" thickBot="1">
      <c r="A126" s="32">
        <v>124</v>
      </c>
      <c r="B126" s="32">
        <v>125</v>
      </c>
      <c r="C126" s="32">
        <v>0.2576</v>
      </c>
      <c r="D126" s="32">
        <v>0.47</v>
      </c>
      <c r="E126" s="32">
        <v>0</v>
      </c>
      <c r="F126" s="32">
        <v>3</v>
      </c>
      <c r="G126" s="32">
        <v>42</v>
      </c>
      <c r="H126" s="32">
        <v>45</v>
      </c>
      <c r="I126" s="33" t="str">
        <f t="shared" si="3"/>
        <v>Low Demand</v>
      </c>
      <c r="J126" s="8" t="str">
        <f t="shared" si="4"/>
        <v>Mostly Registered</v>
      </c>
      <c r="K126" s="33" t="str">
        <f t="shared" si="5"/>
        <v>Comfortable</v>
      </c>
      <c r="L126" s="34"/>
      <c r="M126" s="34"/>
    </row>
    <row r="127" spans="1:13" ht="17.25" thickBot="1">
      <c r="A127" s="32">
        <v>125</v>
      </c>
      <c r="B127" s="32">
        <v>126</v>
      </c>
      <c r="C127" s="32">
        <v>0.2576</v>
      </c>
      <c r="D127" s="32">
        <v>0.44</v>
      </c>
      <c r="E127" s="32">
        <v>8.9599999999999999E-2</v>
      </c>
      <c r="F127" s="32">
        <v>2</v>
      </c>
      <c r="G127" s="32">
        <v>57</v>
      </c>
      <c r="H127" s="32">
        <v>59</v>
      </c>
      <c r="I127" s="33" t="str">
        <f t="shared" si="3"/>
        <v>Medium Demand</v>
      </c>
      <c r="J127" s="8" t="str">
        <f t="shared" si="4"/>
        <v>Mostly Registered</v>
      </c>
      <c r="K127" s="33" t="str">
        <f t="shared" si="5"/>
        <v>Comfortable</v>
      </c>
      <c r="L127" s="34"/>
      <c r="M127" s="34"/>
    </row>
    <row r="128" spans="1:13" ht="17.25" thickBot="1">
      <c r="A128" s="32">
        <v>126</v>
      </c>
      <c r="B128" s="32">
        <v>127</v>
      </c>
      <c r="C128" s="32">
        <v>0.28789999999999999</v>
      </c>
      <c r="D128" s="32">
        <v>0.35</v>
      </c>
      <c r="E128" s="32">
        <v>0</v>
      </c>
      <c r="F128" s="32">
        <v>6</v>
      </c>
      <c r="G128" s="32">
        <v>78</v>
      </c>
      <c r="H128" s="32">
        <v>84</v>
      </c>
      <c r="I128" s="33" t="str">
        <f t="shared" si="3"/>
        <v>Medium Demand</v>
      </c>
      <c r="J128" s="8" t="str">
        <f t="shared" si="4"/>
        <v>Mostly Registered</v>
      </c>
      <c r="K128" s="33" t="str">
        <f t="shared" si="5"/>
        <v>Comfortable</v>
      </c>
      <c r="L128" s="34"/>
      <c r="M128" s="34"/>
    </row>
    <row r="129" spans="1:13" ht="17.25" thickBot="1">
      <c r="A129" s="32">
        <v>127</v>
      </c>
      <c r="B129" s="32">
        <v>128</v>
      </c>
      <c r="C129" s="32">
        <v>0.2727</v>
      </c>
      <c r="D129" s="32">
        <v>0.35</v>
      </c>
      <c r="E129" s="32">
        <v>0.1045</v>
      </c>
      <c r="F129" s="32">
        <v>12</v>
      </c>
      <c r="G129" s="32">
        <v>55</v>
      </c>
      <c r="H129" s="32">
        <v>67</v>
      </c>
      <c r="I129" s="33" t="str">
        <f t="shared" si="3"/>
        <v>Medium Demand</v>
      </c>
      <c r="J129" s="8" t="str">
        <f t="shared" si="4"/>
        <v>Mostly Registered</v>
      </c>
      <c r="K129" s="33" t="str">
        <f t="shared" si="5"/>
        <v>Comfortable</v>
      </c>
      <c r="L129" s="34"/>
      <c r="M129" s="34"/>
    </row>
    <row r="130" spans="1:13" ht="17.25" thickBot="1">
      <c r="A130" s="32">
        <v>128</v>
      </c>
      <c r="B130" s="32">
        <v>129</v>
      </c>
      <c r="C130" s="32">
        <v>0.2727</v>
      </c>
      <c r="D130" s="32">
        <v>0.36</v>
      </c>
      <c r="E130" s="32">
        <v>0.16420000000000001</v>
      </c>
      <c r="F130" s="32">
        <v>11</v>
      </c>
      <c r="G130" s="32">
        <v>59</v>
      </c>
      <c r="H130" s="32">
        <v>70</v>
      </c>
      <c r="I130" s="33" t="str">
        <f t="shared" si="3"/>
        <v>Medium Demand</v>
      </c>
      <c r="J130" s="8" t="str">
        <f t="shared" si="4"/>
        <v>Mostly Registered</v>
      </c>
      <c r="K130" s="33" t="str">
        <f t="shared" si="5"/>
        <v>Comfortable</v>
      </c>
      <c r="L130" s="34"/>
      <c r="M130" s="34"/>
    </row>
    <row r="131" spans="1:13" ht="17.25" thickBot="1">
      <c r="A131" s="32">
        <v>129</v>
      </c>
      <c r="B131" s="32">
        <v>130</v>
      </c>
      <c r="C131" s="32">
        <v>0.2727</v>
      </c>
      <c r="D131" s="32">
        <v>0.36</v>
      </c>
      <c r="E131" s="32">
        <v>0</v>
      </c>
      <c r="F131" s="32">
        <v>8</v>
      </c>
      <c r="G131" s="32">
        <v>54</v>
      </c>
      <c r="H131" s="32">
        <v>62</v>
      </c>
      <c r="I131" s="33" t="str">
        <f t="shared" ref="I131:I194" si="6">IF(H131&gt;150, "High Demand", IF(H131&gt;50, "Medium Demand", "Low Demand"))</f>
        <v>Medium Demand</v>
      </c>
      <c r="J131" s="8" t="str">
        <f t="shared" ref="J131:J194" si="7">IF(F131&gt;G131, "Mostly Casual", "Mostly Registered")</f>
        <v>Mostly Registered</v>
      </c>
      <c r="K131" s="33" t="str">
        <f t="shared" ref="K131:K194" si="8">IF(D131&gt;0.8, "Very Humid", IF(D131&gt;0.5, "Humid", "Comfortable"))</f>
        <v>Comfortable</v>
      </c>
      <c r="L131" s="34"/>
      <c r="M131" s="34"/>
    </row>
    <row r="132" spans="1:13" ht="17.25" thickBot="1">
      <c r="A132" s="32">
        <v>130</v>
      </c>
      <c r="B132" s="32">
        <v>131</v>
      </c>
      <c r="C132" s="32">
        <v>0.2576</v>
      </c>
      <c r="D132" s="32">
        <v>0.38</v>
      </c>
      <c r="E132" s="32">
        <v>0.16420000000000001</v>
      </c>
      <c r="F132" s="32">
        <v>12</v>
      </c>
      <c r="G132" s="32">
        <v>74</v>
      </c>
      <c r="H132" s="32">
        <v>86</v>
      </c>
      <c r="I132" s="33" t="str">
        <f t="shared" si="6"/>
        <v>Medium Demand</v>
      </c>
      <c r="J132" s="8" t="str">
        <f t="shared" si="7"/>
        <v>Mostly Registered</v>
      </c>
      <c r="K132" s="33" t="str">
        <f t="shared" si="8"/>
        <v>Comfortable</v>
      </c>
      <c r="L132" s="34"/>
      <c r="M132" s="34"/>
    </row>
    <row r="133" spans="1:13" ht="17.25" thickBot="1">
      <c r="A133" s="32">
        <v>131</v>
      </c>
      <c r="B133" s="32">
        <v>132</v>
      </c>
      <c r="C133" s="32">
        <v>0.2273</v>
      </c>
      <c r="D133" s="32">
        <v>0.51</v>
      </c>
      <c r="E133" s="32">
        <v>0.16420000000000001</v>
      </c>
      <c r="F133" s="32">
        <v>9</v>
      </c>
      <c r="G133" s="32">
        <v>163</v>
      </c>
      <c r="H133" s="32">
        <v>172</v>
      </c>
      <c r="I133" s="33" t="str">
        <f t="shared" si="6"/>
        <v>High Demand</v>
      </c>
      <c r="J133" s="8" t="str">
        <f t="shared" si="7"/>
        <v>Mostly Registered</v>
      </c>
      <c r="K133" s="33" t="str">
        <f t="shared" si="8"/>
        <v>Humid</v>
      </c>
      <c r="L133" s="34"/>
      <c r="M133" s="34"/>
    </row>
    <row r="134" spans="1:13" ht="17.25" thickBot="1">
      <c r="A134" s="32">
        <v>132</v>
      </c>
      <c r="B134" s="32">
        <v>133</v>
      </c>
      <c r="C134" s="32">
        <v>0.2273</v>
      </c>
      <c r="D134" s="32">
        <v>0.51</v>
      </c>
      <c r="E134" s="32">
        <v>0.1343</v>
      </c>
      <c r="F134" s="32">
        <v>5</v>
      </c>
      <c r="G134" s="32">
        <v>158</v>
      </c>
      <c r="H134" s="32">
        <v>163</v>
      </c>
      <c r="I134" s="33" t="str">
        <f t="shared" si="6"/>
        <v>High Demand</v>
      </c>
      <c r="J134" s="8" t="str">
        <f t="shared" si="7"/>
        <v>Mostly Registered</v>
      </c>
      <c r="K134" s="33" t="str">
        <f t="shared" si="8"/>
        <v>Humid</v>
      </c>
      <c r="L134" s="34"/>
      <c r="M134" s="34"/>
    </row>
    <row r="135" spans="1:13" ht="17.25" thickBot="1">
      <c r="A135" s="32">
        <v>133</v>
      </c>
      <c r="B135" s="32">
        <v>134</v>
      </c>
      <c r="C135" s="32">
        <v>0.2576</v>
      </c>
      <c r="D135" s="32">
        <v>0.55000000000000004</v>
      </c>
      <c r="E135" s="32">
        <v>8.9599999999999999E-2</v>
      </c>
      <c r="F135" s="32">
        <v>3</v>
      </c>
      <c r="G135" s="32">
        <v>109</v>
      </c>
      <c r="H135" s="32">
        <v>112</v>
      </c>
      <c r="I135" s="33" t="str">
        <f t="shared" si="6"/>
        <v>Medium Demand</v>
      </c>
      <c r="J135" s="8" t="str">
        <f t="shared" si="7"/>
        <v>Mostly Registered</v>
      </c>
      <c r="K135" s="33" t="str">
        <f t="shared" si="8"/>
        <v>Humid</v>
      </c>
      <c r="L135" s="34"/>
      <c r="M135" s="34"/>
    </row>
    <row r="136" spans="1:13" ht="17.25" thickBot="1">
      <c r="A136" s="32">
        <v>134</v>
      </c>
      <c r="B136" s="32">
        <v>135</v>
      </c>
      <c r="C136" s="32">
        <v>0.21210000000000001</v>
      </c>
      <c r="D136" s="32">
        <v>0.51</v>
      </c>
      <c r="E136" s="32">
        <v>0.16420000000000001</v>
      </c>
      <c r="F136" s="32">
        <v>3</v>
      </c>
      <c r="G136" s="32">
        <v>66</v>
      </c>
      <c r="H136" s="32">
        <v>69</v>
      </c>
      <c r="I136" s="33" t="str">
        <f t="shared" si="6"/>
        <v>Medium Demand</v>
      </c>
      <c r="J136" s="8" t="str">
        <f t="shared" si="7"/>
        <v>Mostly Registered</v>
      </c>
      <c r="K136" s="33" t="str">
        <f t="shared" si="8"/>
        <v>Humid</v>
      </c>
      <c r="L136" s="34"/>
      <c r="M136" s="34"/>
    </row>
    <row r="137" spans="1:13" ht="17.25" thickBot="1">
      <c r="A137" s="32">
        <v>135</v>
      </c>
      <c r="B137" s="32">
        <v>136</v>
      </c>
      <c r="C137" s="32">
        <v>0.21210000000000001</v>
      </c>
      <c r="D137" s="32">
        <v>0.55000000000000004</v>
      </c>
      <c r="E137" s="32">
        <v>0.22389999999999999</v>
      </c>
      <c r="F137" s="32">
        <v>0</v>
      </c>
      <c r="G137" s="32">
        <v>48</v>
      </c>
      <c r="H137" s="32">
        <v>48</v>
      </c>
      <c r="I137" s="33" t="str">
        <f t="shared" si="6"/>
        <v>Low Demand</v>
      </c>
      <c r="J137" s="8" t="str">
        <f t="shared" si="7"/>
        <v>Mostly Registered</v>
      </c>
      <c r="K137" s="33" t="str">
        <f t="shared" si="8"/>
        <v>Humid</v>
      </c>
      <c r="L137" s="34"/>
      <c r="M137" s="34"/>
    </row>
    <row r="138" spans="1:13" ht="17.25" thickBot="1">
      <c r="A138" s="32">
        <v>136</v>
      </c>
      <c r="B138" s="32">
        <v>137</v>
      </c>
      <c r="C138" s="32">
        <v>0.21210000000000001</v>
      </c>
      <c r="D138" s="32">
        <v>0.51</v>
      </c>
      <c r="E138" s="32">
        <v>0.28360000000000002</v>
      </c>
      <c r="F138" s="32">
        <v>1</v>
      </c>
      <c r="G138" s="32">
        <v>51</v>
      </c>
      <c r="H138" s="32">
        <v>52</v>
      </c>
      <c r="I138" s="33" t="str">
        <f t="shared" si="6"/>
        <v>Medium Demand</v>
      </c>
      <c r="J138" s="8" t="str">
        <f t="shared" si="7"/>
        <v>Mostly Registered</v>
      </c>
      <c r="K138" s="33" t="str">
        <f t="shared" si="8"/>
        <v>Humid</v>
      </c>
      <c r="L138" s="34"/>
      <c r="M138" s="34"/>
    </row>
    <row r="139" spans="1:13" ht="17.25" thickBot="1">
      <c r="A139" s="32">
        <v>137</v>
      </c>
      <c r="B139" s="32">
        <v>138</v>
      </c>
      <c r="C139" s="32">
        <v>0.19700000000000001</v>
      </c>
      <c r="D139" s="32">
        <v>0.59</v>
      </c>
      <c r="E139" s="32">
        <v>0.19400000000000001</v>
      </c>
      <c r="F139" s="32">
        <v>4</v>
      </c>
      <c r="G139" s="32">
        <v>19</v>
      </c>
      <c r="H139" s="32">
        <v>23</v>
      </c>
      <c r="I139" s="33" t="str">
        <f t="shared" si="6"/>
        <v>Low Demand</v>
      </c>
      <c r="J139" s="8" t="str">
        <f t="shared" si="7"/>
        <v>Mostly Registered</v>
      </c>
      <c r="K139" s="33" t="str">
        <f t="shared" si="8"/>
        <v>Humid</v>
      </c>
      <c r="L139" s="34"/>
      <c r="M139" s="34"/>
    </row>
    <row r="140" spans="1:13" ht="17.25" thickBot="1">
      <c r="A140" s="32">
        <v>138</v>
      </c>
      <c r="B140" s="32">
        <v>139</v>
      </c>
      <c r="C140" s="32">
        <v>0.19700000000000001</v>
      </c>
      <c r="D140" s="32">
        <v>0.64</v>
      </c>
      <c r="E140" s="32">
        <v>0.19400000000000001</v>
      </c>
      <c r="F140" s="32">
        <v>4</v>
      </c>
      <c r="G140" s="32">
        <v>13</v>
      </c>
      <c r="H140" s="32">
        <v>17</v>
      </c>
      <c r="I140" s="33" t="str">
        <f t="shared" si="6"/>
        <v>Low Demand</v>
      </c>
      <c r="J140" s="8" t="str">
        <f t="shared" si="7"/>
        <v>Mostly Registered</v>
      </c>
      <c r="K140" s="33" t="str">
        <f t="shared" si="8"/>
        <v>Humid</v>
      </c>
      <c r="L140" s="34"/>
      <c r="M140" s="34"/>
    </row>
    <row r="141" spans="1:13" ht="17.25" thickBot="1">
      <c r="A141" s="32">
        <v>139</v>
      </c>
      <c r="B141" s="32">
        <v>140</v>
      </c>
      <c r="C141" s="32">
        <v>0.19700000000000001</v>
      </c>
      <c r="D141" s="32">
        <v>0.69</v>
      </c>
      <c r="E141" s="32">
        <v>0.22389999999999999</v>
      </c>
      <c r="F141" s="32">
        <v>2</v>
      </c>
      <c r="G141" s="32">
        <v>5</v>
      </c>
      <c r="H141" s="32">
        <v>7</v>
      </c>
      <c r="I141" s="33" t="str">
        <f t="shared" si="6"/>
        <v>Low Demand</v>
      </c>
      <c r="J141" s="8" t="str">
        <f t="shared" si="7"/>
        <v>Mostly Registered</v>
      </c>
      <c r="K141" s="33" t="str">
        <f t="shared" si="8"/>
        <v>Humid</v>
      </c>
      <c r="L141" s="34"/>
      <c r="M141" s="34"/>
    </row>
    <row r="142" spans="1:13" ht="17.25" thickBot="1">
      <c r="A142" s="32">
        <v>140</v>
      </c>
      <c r="B142" s="32">
        <v>141</v>
      </c>
      <c r="C142" s="32">
        <v>0.19700000000000001</v>
      </c>
      <c r="D142" s="32">
        <v>0.69</v>
      </c>
      <c r="E142" s="32">
        <v>0.22389999999999999</v>
      </c>
      <c r="F142" s="32">
        <v>0</v>
      </c>
      <c r="G142" s="32">
        <v>1</v>
      </c>
      <c r="H142" s="32">
        <v>1</v>
      </c>
      <c r="I142" s="33" t="str">
        <f t="shared" si="6"/>
        <v>Low Demand</v>
      </c>
      <c r="J142" s="8" t="str">
        <f t="shared" si="7"/>
        <v>Mostly Registered</v>
      </c>
      <c r="K142" s="33" t="str">
        <f t="shared" si="8"/>
        <v>Humid</v>
      </c>
      <c r="L142" s="34"/>
      <c r="M142" s="34"/>
    </row>
    <row r="143" spans="1:13" ht="17.25" thickBot="1">
      <c r="A143" s="32">
        <v>141</v>
      </c>
      <c r="B143" s="32">
        <v>142</v>
      </c>
      <c r="C143" s="32">
        <v>0.21210000000000001</v>
      </c>
      <c r="D143" s="32">
        <v>0.69</v>
      </c>
      <c r="E143" s="32">
        <v>0.1343</v>
      </c>
      <c r="F143" s="32">
        <v>0</v>
      </c>
      <c r="G143" s="32">
        <v>1</v>
      </c>
      <c r="H143" s="32">
        <v>1</v>
      </c>
      <c r="I143" s="33" t="str">
        <f t="shared" si="6"/>
        <v>Low Demand</v>
      </c>
      <c r="J143" s="8" t="str">
        <f t="shared" si="7"/>
        <v>Mostly Registered</v>
      </c>
      <c r="K143" s="33" t="str">
        <f t="shared" si="8"/>
        <v>Humid</v>
      </c>
      <c r="L143" s="34"/>
      <c r="M143" s="34"/>
    </row>
    <row r="144" spans="1:13" ht="17.25" thickBot="1">
      <c r="A144" s="32">
        <v>142</v>
      </c>
      <c r="B144" s="32">
        <v>143</v>
      </c>
      <c r="C144" s="32">
        <v>0.2727</v>
      </c>
      <c r="D144" s="32">
        <v>0.55000000000000004</v>
      </c>
      <c r="E144" s="32">
        <v>0</v>
      </c>
      <c r="F144" s="32">
        <v>0</v>
      </c>
      <c r="G144" s="32">
        <v>5</v>
      </c>
      <c r="H144" s="32">
        <v>5</v>
      </c>
      <c r="I144" s="33" t="str">
        <f t="shared" si="6"/>
        <v>Low Demand</v>
      </c>
      <c r="J144" s="8" t="str">
        <f t="shared" si="7"/>
        <v>Mostly Registered</v>
      </c>
      <c r="K144" s="33" t="str">
        <f t="shared" si="8"/>
        <v>Humid</v>
      </c>
      <c r="L144" s="34"/>
      <c r="M144" s="34"/>
    </row>
    <row r="145" spans="1:13" ht="17.25" thickBot="1">
      <c r="A145" s="32">
        <v>143</v>
      </c>
      <c r="B145" s="32">
        <v>144</v>
      </c>
      <c r="C145" s="32">
        <v>0.2576</v>
      </c>
      <c r="D145" s="32">
        <v>0.69</v>
      </c>
      <c r="E145" s="32">
        <v>0</v>
      </c>
      <c r="F145" s="32">
        <v>8</v>
      </c>
      <c r="G145" s="32">
        <v>26</v>
      </c>
      <c r="H145" s="32">
        <v>34</v>
      </c>
      <c r="I145" s="33" t="str">
        <f t="shared" si="6"/>
        <v>Low Demand</v>
      </c>
      <c r="J145" s="8" t="str">
        <f t="shared" si="7"/>
        <v>Mostly Registered</v>
      </c>
      <c r="K145" s="33" t="str">
        <f t="shared" si="8"/>
        <v>Humid</v>
      </c>
      <c r="L145" s="34"/>
      <c r="M145" s="34"/>
    </row>
    <row r="146" spans="1:13" ht="17.25" thickBot="1">
      <c r="A146" s="32">
        <v>144</v>
      </c>
      <c r="B146" s="32">
        <v>145</v>
      </c>
      <c r="C146" s="32">
        <v>0.21210000000000001</v>
      </c>
      <c r="D146" s="32">
        <v>0.69</v>
      </c>
      <c r="E146" s="32">
        <v>0.1343</v>
      </c>
      <c r="F146" s="32">
        <v>8</v>
      </c>
      <c r="G146" s="32">
        <v>76</v>
      </c>
      <c r="H146" s="32">
        <v>84</v>
      </c>
      <c r="I146" s="33" t="str">
        <f t="shared" si="6"/>
        <v>Medium Demand</v>
      </c>
      <c r="J146" s="8" t="str">
        <f t="shared" si="7"/>
        <v>Mostly Registered</v>
      </c>
      <c r="K146" s="33" t="str">
        <f t="shared" si="8"/>
        <v>Humid</v>
      </c>
      <c r="L146" s="34"/>
      <c r="M146" s="34"/>
    </row>
    <row r="147" spans="1:13" ht="17.25" thickBot="1">
      <c r="A147" s="32">
        <v>145</v>
      </c>
      <c r="B147" s="32">
        <v>146</v>
      </c>
      <c r="C147" s="32">
        <v>0.19700000000000001</v>
      </c>
      <c r="D147" s="32">
        <v>0.51</v>
      </c>
      <c r="E147" s="32">
        <v>0.25369999999999998</v>
      </c>
      <c r="F147" s="32">
        <v>20</v>
      </c>
      <c r="G147" s="32">
        <v>190</v>
      </c>
      <c r="H147" s="32">
        <v>210</v>
      </c>
      <c r="I147" s="33" t="str">
        <f t="shared" si="6"/>
        <v>High Demand</v>
      </c>
      <c r="J147" s="8" t="str">
        <f t="shared" si="7"/>
        <v>Mostly Registered</v>
      </c>
      <c r="K147" s="33" t="str">
        <f t="shared" si="8"/>
        <v>Humid</v>
      </c>
      <c r="L147" s="34"/>
      <c r="M147" s="34"/>
    </row>
    <row r="148" spans="1:13" ht="17.25" thickBot="1">
      <c r="A148" s="32">
        <v>146</v>
      </c>
      <c r="B148" s="32">
        <v>147</v>
      </c>
      <c r="C148" s="32">
        <v>0.18179999999999999</v>
      </c>
      <c r="D148" s="32">
        <v>0.47</v>
      </c>
      <c r="E148" s="32">
        <v>0.29849999999999999</v>
      </c>
      <c r="F148" s="32">
        <v>9</v>
      </c>
      <c r="G148" s="32">
        <v>125</v>
      </c>
      <c r="H148" s="32">
        <v>134</v>
      </c>
      <c r="I148" s="33" t="str">
        <f t="shared" si="6"/>
        <v>Medium Demand</v>
      </c>
      <c r="J148" s="8" t="str">
        <f t="shared" si="7"/>
        <v>Mostly Registered</v>
      </c>
      <c r="K148" s="33" t="str">
        <f t="shared" si="8"/>
        <v>Comfortable</v>
      </c>
      <c r="L148" s="34"/>
      <c r="M148" s="34"/>
    </row>
    <row r="149" spans="1:13" ht="17.25" thickBot="1">
      <c r="A149" s="32">
        <v>147</v>
      </c>
      <c r="B149" s="32">
        <v>148</v>
      </c>
      <c r="C149" s="32">
        <v>0.19700000000000001</v>
      </c>
      <c r="D149" s="32">
        <v>0.37</v>
      </c>
      <c r="E149" s="32">
        <v>0.32840000000000003</v>
      </c>
      <c r="F149" s="32">
        <v>16</v>
      </c>
      <c r="G149" s="32">
        <v>47</v>
      </c>
      <c r="H149" s="32">
        <v>63</v>
      </c>
      <c r="I149" s="33" t="str">
        <f t="shared" si="6"/>
        <v>Medium Demand</v>
      </c>
      <c r="J149" s="8" t="str">
        <f t="shared" si="7"/>
        <v>Mostly Registered</v>
      </c>
      <c r="K149" s="33" t="str">
        <f t="shared" si="8"/>
        <v>Comfortable</v>
      </c>
      <c r="L149" s="34"/>
      <c r="M149" s="34"/>
    </row>
    <row r="150" spans="1:13" ht="17.25" thickBot="1">
      <c r="A150" s="32">
        <v>148</v>
      </c>
      <c r="B150" s="32">
        <v>149</v>
      </c>
      <c r="C150" s="32">
        <v>0.19700000000000001</v>
      </c>
      <c r="D150" s="32">
        <v>0.4</v>
      </c>
      <c r="E150" s="32">
        <v>0.22389999999999999</v>
      </c>
      <c r="F150" s="32">
        <v>19</v>
      </c>
      <c r="G150" s="32">
        <v>48</v>
      </c>
      <c r="H150" s="32">
        <v>67</v>
      </c>
      <c r="I150" s="33" t="str">
        <f t="shared" si="6"/>
        <v>Medium Demand</v>
      </c>
      <c r="J150" s="8" t="str">
        <f t="shared" si="7"/>
        <v>Mostly Registered</v>
      </c>
      <c r="K150" s="33" t="str">
        <f t="shared" si="8"/>
        <v>Comfortable</v>
      </c>
      <c r="L150" s="34"/>
      <c r="M150" s="34"/>
    </row>
    <row r="151" spans="1:13" ht="17.25" thickBot="1">
      <c r="A151" s="32">
        <v>149</v>
      </c>
      <c r="B151" s="32">
        <v>150</v>
      </c>
      <c r="C151" s="32">
        <v>0.19700000000000001</v>
      </c>
      <c r="D151" s="32">
        <v>0.37</v>
      </c>
      <c r="E151" s="32">
        <v>0.25369999999999998</v>
      </c>
      <c r="F151" s="32">
        <v>9</v>
      </c>
      <c r="G151" s="32">
        <v>50</v>
      </c>
      <c r="H151" s="32">
        <v>59</v>
      </c>
      <c r="I151" s="33" t="str">
        <f t="shared" si="6"/>
        <v>Medium Demand</v>
      </c>
      <c r="J151" s="8" t="str">
        <f t="shared" si="7"/>
        <v>Mostly Registered</v>
      </c>
      <c r="K151" s="33" t="str">
        <f t="shared" si="8"/>
        <v>Comfortable</v>
      </c>
      <c r="L151" s="34"/>
      <c r="M151" s="34"/>
    </row>
    <row r="152" spans="1:13" ht="17.25" thickBot="1">
      <c r="A152" s="32">
        <v>150</v>
      </c>
      <c r="B152" s="32">
        <v>151</v>
      </c>
      <c r="C152" s="32">
        <v>0.18179999999999999</v>
      </c>
      <c r="D152" s="32">
        <v>0.37</v>
      </c>
      <c r="E152" s="32">
        <v>0.28360000000000002</v>
      </c>
      <c r="F152" s="32">
        <v>9</v>
      </c>
      <c r="G152" s="32">
        <v>64</v>
      </c>
      <c r="H152" s="32">
        <v>73</v>
      </c>
      <c r="I152" s="33" t="str">
        <f t="shared" si="6"/>
        <v>Medium Demand</v>
      </c>
      <c r="J152" s="8" t="str">
        <f t="shared" si="7"/>
        <v>Mostly Registered</v>
      </c>
      <c r="K152" s="33" t="str">
        <f t="shared" si="8"/>
        <v>Comfortable</v>
      </c>
      <c r="L152" s="34"/>
      <c r="M152" s="34"/>
    </row>
    <row r="153" spans="1:13" ht="17.25" thickBot="1">
      <c r="A153" s="32">
        <v>151</v>
      </c>
      <c r="B153" s="32">
        <v>152</v>
      </c>
      <c r="C153" s="32">
        <v>0.19700000000000001</v>
      </c>
      <c r="D153" s="32">
        <v>0.4</v>
      </c>
      <c r="E153" s="32">
        <v>0.25369999999999998</v>
      </c>
      <c r="F153" s="32">
        <v>7</v>
      </c>
      <c r="G153" s="32">
        <v>43</v>
      </c>
      <c r="H153" s="32">
        <v>50</v>
      </c>
      <c r="I153" s="33" t="str">
        <f t="shared" si="6"/>
        <v>Low Demand</v>
      </c>
      <c r="J153" s="8" t="str">
        <f t="shared" si="7"/>
        <v>Mostly Registered</v>
      </c>
      <c r="K153" s="33" t="str">
        <f t="shared" si="8"/>
        <v>Comfortable</v>
      </c>
      <c r="L153" s="34"/>
      <c r="M153" s="34"/>
    </row>
    <row r="154" spans="1:13" ht="17.25" thickBot="1">
      <c r="A154" s="32">
        <v>152</v>
      </c>
      <c r="B154" s="32">
        <v>153</v>
      </c>
      <c r="C154" s="32">
        <v>0.21210000000000001</v>
      </c>
      <c r="D154" s="32">
        <v>0.37</v>
      </c>
      <c r="E154" s="32">
        <v>0.16420000000000001</v>
      </c>
      <c r="F154" s="32">
        <v>9</v>
      </c>
      <c r="G154" s="32">
        <v>63</v>
      </c>
      <c r="H154" s="32">
        <v>72</v>
      </c>
      <c r="I154" s="33" t="str">
        <f t="shared" si="6"/>
        <v>Medium Demand</v>
      </c>
      <c r="J154" s="8" t="str">
        <f t="shared" si="7"/>
        <v>Mostly Registered</v>
      </c>
      <c r="K154" s="33" t="str">
        <f t="shared" si="8"/>
        <v>Comfortable</v>
      </c>
      <c r="L154" s="34"/>
      <c r="M154" s="34"/>
    </row>
    <row r="155" spans="1:13" ht="17.25" thickBot="1">
      <c r="A155" s="32">
        <v>153</v>
      </c>
      <c r="B155" s="32">
        <v>154</v>
      </c>
      <c r="C155" s="32">
        <v>0.21210000000000001</v>
      </c>
      <c r="D155" s="32">
        <v>0.37</v>
      </c>
      <c r="E155" s="32">
        <v>0.16420000000000001</v>
      </c>
      <c r="F155" s="32">
        <v>5</v>
      </c>
      <c r="G155" s="32">
        <v>82</v>
      </c>
      <c r="H155" s="32">
        <v>87</v>
      </c>
      <c r="I155" s="33" t="str">
        <f t="shared" si="6"/>
        <v>Medium Demand</v>
      </c>
      <c r="J155" s="8" t="str">
        <f t="shared" si="7"/>
        <v>Mostly Registered</v>
      </c>
      <c r="K155" s="33" t="str">
        <f t="shared" si="8"/>
        <v>Comfortable</v>
      </c>
      <c r="L155" s="34"/>
      <c r="M155" s="34"/>
    </row>
    <row r="156" spans="1:13" ht="17.25" thickBot="1">
      <c r="A156" s="32">
        <v>154</v>
      </c>
      <c r="B156" s="32">
        <v>155</v>
      </c>
      <c r="C156" s="32">
        <v>0.2576</v>
      </c>
      <c r="D156" s="32">
        <v>0.37</v>
      </c>
      <c r="E156" s="32">
        <v>0</v>
      </c>
      <c r="F156" s="32">
        <v>9</v>
      </c>
      <c r="G156" s="32">
        <v>178</v>
      </c>
      <c r="H156" s="32">
        <v>187</v>
      </c>
      <c r="I156" s="33" t="str">
        <f t="shared" si="6"/>
        <v>High Demand</v>
      </c>
      <c r="J156" s="8" t="str">
        <f t="shared" si="7"/>
        <v>Mostly Registered</v>
      </c>
      <c r="K156" s="33" t="str">
        <f t="shared" si="8"/>
        <v>Comfortable</v>
      </c>
      <c r="L156" s="34"/>
      <c r="M156" s="34"/>
    </row>
    <row r="157" spans="1:13" ht="17.25" thickBot="1">
      <c r="A157" s="32">
        <v>155</v>
      </c>
      <c r="B157" s="32">
        <v>156</v>
      </c>
      <c r="C157" s="32">
        <v>0.2273</v>
      </c>
      <c r="D157" s="32">
        <v>0.4</v>
      </c>
      <c r="E157" s="32">
        <v>8.9599999999999999E-2</v>
      </c>
      <c r="F157" s="32">
        <v>7</v>
      </c>
      <c r="G157" s="32">
        <v>116</v>
      </c>
      <c r="H157" s="32">
        <v>123</v>
      </c>
      <c r="I157" s="33" t="str">
        <f t="shared" si="6"/>
        <v>Medium Demand</v>
      </c>
      <c r="J157" s="8" t="str">
        <f t="shared" si="7"/>
        <v>Mostly Registered</v>
      </c>
      <c r="K157" s="33" t="str">
        <f t="shared" si="8"/>
        <v>Comfortable</v>
      </c>
      <c r="L157" s="34"/>
      <c r="M157" s="34"/>
    </row>
    <row r="158" spans="1:13" ht="17.25" thickBot="1">
      <c r="A158" s="32">
        <v>156</v>
      </c>
      <c r="B158" s="32">
        <v>157</v>
      </c>
      <c r="C158" s="32">
        <v>0.19700000000000001</v>
      </c>
      <c r="D158" s="32">
        <v>0.55000000000000004</v>
      </c>
      <c r="E158" s="32">
        <v>8.9599999999999999E-2</v>
      </c>
      <c r="F158" s="32">
        <v>3</v>
      </c>
      <c r="G158" s="32">
        <v>92</v>
      </c>
      <c r="H158" s="32">
        <v>95</v>
      </c>
      <c r="I158" s="33" t="str">
        <f t="shared" si="6"/>
        <v>Medium Demand</v>
      </c>
      <c r="J158" s="8" t="str">
        <f t="shared" si="7"/>
        <v>Mostly Registered</v>
      </c>
      <c r="K158" s="33" t="str">
        <f t="shared" si="8"/>
        <v>Humid</v>
      </c>
      <c r="L158" s="34"/>
      <c r="M158" s="34"/>
    </row>
    <row r="159" spans="1:13" ht="17.25" thickBot="1">
      <c r="A159" s="32">
        <v>157</v>
      </c>
      <c r="B159" s="32">
        <v>158</v>
      </c>
      <c r="C159" s="32">
        <v>0.21210000000000001</v>
      </c>
      <c r="D159" s="32">
        <v>0.47</v>
      </c>
      <c r="E159" s="32">
        <v>0.1045</v>
      </c>
      <c r="F159" s="32">
        <v>1</v>
      </c>
      <c r="G159" s="32">
        <v>50</v>
      </c>
      <c r="H159" s="32">
        <v>51</v>
      </c>
      <c r="I159" s="33" t="str">
        <f t="shared" si="6"/>
        <v>Medium Demand</v>
      </c>
      <c r="J159" s="8" t="str">
        <f t="shared" si="7"/>
        <v>Mostly Registered</v>
      </c>
      <c r="K159" s="33" t="str">
        <f t="shared" si="8"/>
        <v>Comfortable</v>
      </c>
      <c r="L159" s="34"/>
      <c r="M159" s="34"/>
    </row>
    <row r="160" spans="1:13" ht="17.25" thickBot="1">
      <c r="A160" s="32">
        <v>158</v>
      </c>
      <c r="B160" s="32">
        <v>159</v>
      </c>
      <c r="C160" s="32">
        <v>0.19700000000000001</v>
      </c>
      <c r="D160" s="32">
        <v>0.47</v>
      </c>
      <c r="E160" s="32">
        <v>0.1343</v>
      </c>
      <c r="F160" s="32">
        <v>0</v>
      </c>
      <c r="G160" s="32">
        <v>39</v>
      </c>
      <c r="H160" s="32">
        <v>39</v>
      </c>
      <c r="I160" s="33" t="str">
        <f t="shared" si="6"/>
        <v>Low Demand</v>
      </c>
      <c r="J160" s="8" t="str">
        <f t="shared" si="7"/>
        <v>Mostly Registered</v>
      </c>
      <c r="K160" s="33" t="str">
        <f t="shared" si="8"/>
        <v>Comfortable</v>
      </c>
      <c r="L160" s="34"/>
      <c r="M160" s="34"/>
    </row>
    <row r="161" spans="1:13" ht="17.25" thickBot="1">
      <c r="A161" s="32">
        <v>159</v>
      </c>
      <c r="B161" s="32">
        <v>160</v>
      </c>
      <c r="C161" s="32">
        <v>0.19700000000000001</v>
      </c>
      <c r="D161" s="32">
        <v>0.43</v>
      </c>
      <c r="E161" s="32">
        <v>0.16420000000000001</v>
      </c>
      <c r="F161" s="32">
        <v>2</v>
      </c>
      <c r="G161" s="32">
        <v>34</v>
      </c>
      <c r="H161" s="32">
        <v>36</v>
      </c>
      <c r="I161" s="33" t="str">
        <f t="shared" si="6"/>
        <v>Low Demand</v>
      </c>
      <c r="J161" s="8" t="str">
        <f t="shared" si="7"/>
        <v>Mostly Registered</v>
      </c>
      <c r="K161" s="33" t="str">
        <f t="shared" si="8"/>
        <v>Comfortable</v>
      </c>
      <c r="L161" s="34"/>
      <c r="M161" s="34"/>
    </row>
    <row r="162" spans="1:13" ht="17.25" thickBot="1">
      <c r="A162" s="32">
        <v>160</v>
      </c>
      <c r="B162" s="32">
        <v>161</v>
      </c>
      <c r="C162" s="32">
        <v>0.19700000000000001</v>
      </c>
      <c r="D162" s="32">
        <v>0.51</v>
      </c>
      <c r="E162" s="32">
        <v>0.16420000000000001</v>
      </c>
      <c r="F162" s="32">
        <v>1</v>
      </c>
      <c r="G162" s="32">
        <v>14</v>
      </c>
      <c r="H162" s="32">
        <v>15</v>
      </c>
      <c r="I162" s="33" t="str">
        <f t="shared" si="6"/>
        <v>Low Demand</v>
      </c>
      <c r="J162" s="8" t="str">
        <f t="shared" si="7"/>
        <v>Mostly Registered</v>
      </c>
      <c r="K162" s="33" t="str">
        <f t="shared" si="8"/>
        <v>Humid</v>
      </c>
      <c r="L162" s="34"/>
      <c r="M162" s="34"/>
    </row>
    <row r="163" spans="1:13" ht="17.25" thickBot="1">
      <c r="A163" s="32">
        <v>161</v>
      </c>
      <c r="B163" s="32">
        <v>162</v>
      </c>
      <c r="C163" s="32">
        <v>0.19700000000000001</v>
      </c>
      <c r="D163" s="32">
        <v>0.51</v>
      </c>
      <c r="E163" s="32">
        <v>0.16420000000000001</v>
      </c>
      <c r="F163" s="32">
        <v>1</v>
      </c>
      <c r="G163" s="32">
        <v>24</v>
      </c>
      <c r="H163" s="32">
        <v>25</v>
      </c>
      <c r="I163" s="33" t="str">
        <f t="shared" si="6"/>
        <v>Low Demand</v>
      </c>
      <c r="J163" s="8" t="str">
        <f t="shared" si="7"/>
        <v>Mostly Registered</v>
      </c>
      <c r="K163" s="33" t="str">
        <f t="shared" si="8"/>
        <v>Humid</v>
      </c>
      <c r="L163" s="34"/>
      <c r="M163" s="34"/>
    </row>
    <row r="164" spans="1:13" ht="17.25" thickBot="1">
      <c r="A164" s="32">
        <v>162</v>
      </c>
      <c r="B164" s="32">
        <v>163</v>
      </c>
      <c r="C164" s="32">
        <v>0.21210000000000001</v>
      </c>
      <c r="D164" s="32">
        <v>0.55000000000000004</v>
      </c>
      <c r="E164" s="32">
        <v>8.9599999999999999E-2</v>
      </c>
      <c r="F164" s="32">
        <v>1</v>
      </c>
      <c r="G164" s="32">
        <v>15</v>
      </c>
      <c r="H164" s="32">
        <v>16</v>
      </c>
      <c r="I164" s="33" t="str">
        <f t="shared" si="6"/>
        <v>Low Demand</v>
      </c>
      <c r="J164" s="8" t="str">
        <f t="shared" si="7"/>
        <v>Mostly Registered</v>
      </c>
      <c r="K164" s="33" t="str">
        <f t="shared" si="8"/>
        <v>Humid</v>
      </c>
      <c r="L164" s="34"/>
      <c r="M164" s="34"/>
    </row>
    <row r="165" spans="1:13" ht="17.25" thickBot="1">
      <c r="A165" s="32">
        <v>163</v>
      </c>
      <c r="B165" s="32">
        <v>164</v>
      </c>
      <c r="C165" s="32">
        <v>0.2424</v>
      </c>
      <c r="D165" s="32">
        <v>0.55000000000000004</v>
      </c>
      <c r="E165" s="32">
        <v>0</v>
      </c>
      <c r="F165" s="32">
        <v>3</v>
      </c>
      <c r="G165" s="32">
        <v>13</v>
      </c>
      <c r="H165" s="32">
        <v>16</v>
      </c>
      <c r="I165" s="33" t="str">
        <f t="shared" si="6"/>
        <v>Low Demand</v>
      </c>
      <c r="J165" s="8" t="str">
        <f t="shared" si="7"/>
        <v>Mostly Registered</v>
      </c>
      <c r="K165" s="33" t="str">
        <f t="shared" si="8"/>
        <v>Humid</v>
      </c>
      <c r="L165" s="34"/>
      <c r="M165" s="34"/>
    </row>
    <row r="166" spans="1:13" ht="17.25" thickBot="1">
      <c r="A166" s="32">
        <v>164</v>
      </c>
      <c r="B166" s="32">
        <v>165</v>
      </c>
      <c r="C166" s="32">
        <v>0.19700000000000001</v>
      </c>
      <c r="D166" s="32">
        <v>0.55000000000000004</v>
      </c>
      <c r="E166" s="32">
        <v>0.16420000000000001</v>
      </c>
      <c r="F166" s="32">
        <v>0</v>
      </c>
      <c r="G166" s="32">
        <v>7</v>
      </c>
      <c r="H166" s="32">
        <v>7</v>
      </c>
      <c r="I166" s="33" t="str">
        <f t="shared" si="6"/>
        <v>Low Demand</v>
      </c>
      <c r="J166" s="8" t="str">
        <f t="shared" si="7"/>
        <v>Mostly Registered</v>
      </c>
      <c r="K166" s="33" t="str">
        <f t="shared" si="8"/>
        <v>Humid</v>
      </c>
      <c r="L166" s="34"/>
      <c r="M166" s="34"/>
    </row>
    <row r="167" spans="1:13" ht="17.25" thickBot="1">
      <c r="A167" s="32">
        <v>165</v>
      </c>
      <c r="B167" s="32">
        <v>166</v>
      </c>
      <c r="C167" s="32">
        <v>0.19700000000000001</v>
      </c>
      <c r="D167" s="32">
        <v>0.55000000000000004</v>
      </c>
      <c r="E167" s="32">
        <v>0.16420000000000001</v>
      </c>
      <c r="F167" s="32">
        <v>0</v>
      </c>
      <c r="G167" s="32">
        <v>1</v>
      </c>
      <c r="H167" s="32">
        <v>1</v>
      </c>
      <c r="I167" s="33" t="str">
        <f t="shared" si="6"/>
        <v>Low Demand</v>
      </c>
      <c r="J167" s="8" t="str">
        <f t="shared" si="7"/>
        <v>Mostly Registered</v>
      </c>
      <c r="K167" s="33" t="str">
        <f t="shared" si="8"/>
        <v>Humid</v>
      </c>
      <c r="L167" s="34"/>
      <c r="M167" s="34"/>
    </row>
    <row r="168" spans="1:13" ht="17.25" thickBot="1">
      <c r="A168" s="32">
        <v>166</v>
      </c>
      <c r="B168" s="32">
        <v>167</v>
      </c>
      <c r="C168" s="32">
        <v>0.16669999999999999</v>
      </c>
      <c r="D168" s="32">
        <v>0.74</v>
      </c>
      <c r="E168" s="32">
        <v>0.16420000000000001</v>
      </c>
      <c r="F168" s="32">
        <v>0</v>
      </c>
      <c r="G168" s="32">
        <v>5</v>
      </c>
      <c r="H168" s="32">
        <v>5</v>
      </c>
      <c r="I168" s="33" t="str">
        <f t="shared" si="6"/>
        <v>Low Demand</v>
      </c>
      <c r="J168" s="8" t="str">
        <f t="shared" si="7"/>
        <v>Mostly Registered</v>
      </c>
      <c r="K168" s="33" t="str">
        <f t="shared" si="8"/>
        <v>Humid</v>
      </c>
      <c r="L168" s="34"/>
      <c r="M168" s="34"/>
    </row>
    <row r="169" spans="1:13" ht="17.25" thickBot="1">
      <c r="A169" s="32">
        <v>167</v>
      </c>
      <c r="B169" s="32">
        <v>168</v>
      </c>
      <c r="C169" s="32">
        <v>0.16669999999999999</v>
      </c>
      <c r="D169" s="32">
        <v>0.74</v>
      </c>
      <c r="E169" s="32">
        <v>0.16420000000000001</v>
      </c>
      <c r="F169" s="32">
        <v>0</v>
      </c>
      <c r="G169" s="32">
        <v>2</v>
      </c>
      <c r="H169" s="32">
        <v>2</v>
      </c>
      <c r="I169" s="33" t="str">
        <f t="shared" si="6"/>
        <v>Low Demand</v>
      </c>
      <c r="J169" s="8" t="str">
        <f t="shared" si="7"/>
        <v>Mostly Registered</v>
      </c>
      <c r="K169" s="33" t="str">
        <f t="shared" si="8"/>
        <v>Humid</v>
      </c>
      <c r="L169" s="34"/>
      <c r="M169" s="34"/>
    </row>
    <row r="170" spans="1:13" ht="17.25" thickBot="1">
      <c r="A170" s="32">
        <v>168</v>
      </c>
      <c r="B170" s="32">
        <v>169</v>
      </c>
      <c r="C170" s="32">
        <v>0.18179999999999999</v>
      </c>
      <c r="D170" s="32">
        <v>0.74</v>
      </c>
      <c r="E170" s="32">
        <v>0.1045</v>
      </c>
      <c r="F170" s="32">
        <v>1</v>
      </c>
      <c r="G170" s="32">
        <v>8</v>
      </c>
      <c r="H170" s="32">
        <v>9</v>
      </c>
      <c r="I170" s="33" t="str">
        <f t="shared" si="6"/>
        <v>Low Demand</v>
      </c>
      <c r="J170" s="8" t="str">
        <f t="shared" si="7"/>
        <v>Mostly Registered</v>
      </c>
      <c r="K170" s="33" t="str">
        <f t="shared" si="8"/>
        <v>Humid</v>
      </c>
      <c r="L170" s="34"/>
      <c r="M170" s="34"/>
    </row>
    <row r="171" spans="1:13" ht="17.25" thickBot="1">
      <c r="A171" s="32">
        <v>169</v>
      </c>
      <c r="B171" s="32">
        <v>170</v>
      </c>
      <c r="C171" s="32">
        <v>0.18179999999999999</v>
      </c>
      <c r="D171" s="32">
        <v>0.93</v>
      </c>
      <c r="E171" s="32">
        <v>0.1045</v>
      </c>
      <c r="F171" s="32">
        <v>0</v>
      </c>
      <c r="G171" s="32">
        <v>15</v>
      </c>
      <c r="H171" s="32">
        <v>15</v>
      </c>
      <c r="I171" s="33" t="str">
        <f t="shared" si="6"/>
        <v>Low Demand</v>
      </c>
      <c r="J171" s="8" t="str">
        <f t="shared" si="7"/>
        <v>Mostly Registered</v>
      </c>
      <c r="K171" s="33" t="str">
        <f t="shared" si="8"/>
        <v>Very Humid</v>
      </c>
      <c r="L171" s="34"/>
      <c r="M171" s="34"/>
    </row>
    <row r="172" spans="1:13" ht="17.25" thickBot="1">
      <c r="A172" s="32">
        <v>170</v>
      </c>
      <c r="B172" s="32">
        <v>171</v>
      </c>
      <c r="C172" s="32">
        <v>0.18179999999999999</v>
      </c>
      <c r="D172" s="32">
        <v>0.93</v>
      </c>
      <c r="E172" s="32">
        <v>0.1045</v>
      </c>
      <c r="F172" s="32">
        <v>0</v>
      </c>
      <c r="G172" s="32">
        <v>20</v>
      </c>
      <c r="H172" s="32">
        <v>20</v>
      </c>
      <c r="I172" s="33" t="str">
        <f t="shared" si="6"/>
        <v>Low Demand</v>
      </c>
      <c r="J172" s="8" t="str">
        <f t="shared" si="7"/>
        <v>Mostly Registered</v>
      </c>
      <c r="K172" s="33" t="str">
        <f t="shared" si="8"/>
        <v>Very Humid</v>
      </c>
      <c r="L172" s="34"/>
      <c r="M172" s="34"/>
    </row>
    <row r="173" spans="1:13" ht="17.25" thickBot="1">
      <c r="A173" s="32">
        <v>171</v>
      </c>
      <c r="B173" s="32">
        <v>172</v>
      </c>
      <c r="C173" s="32">
        <v>0.19700000000000001</v>
      </c>
      <c r="D173" s="32">
        <v>0.8</v>
      </c>
      <c r="E173" s="32">
        <v>0.16420000000000001</v>
      </c>
      <c r="F173" s="32">
        <v>5</v>
      </c>
      <c r="G173" s="32">
        <v>56</v>
      </c>
      <c r="H173" s="32">
        <v>61</v>
      </c>
      <c r="I173" s="33" t="str">
        <f t="shared" si="6"/>
        <v>Medium Demand</v>
      </c>
      <c r="J173" s="8" t="str">
        <f t="shared" si="7"/>
        <v>Mostly Registered</v>
      </c>
      <c r="K173" s="33" t="str">
        <f t="shared" si="8"/>
        <v>Humid</v>
      </c>
      <c r="L173" s="34"/>
      <c r="M173" s="34"/>
    </row>
    <row r="174" spans="1:13" ht="17.25" thickBot="1">
      <c r="A174" s="32">
        <v>172</v>
      </c>
      <c r="B174" s="32">
        <v>173</v>
      </c>
      <c r="C174" s="32">
        <v>0.18179999999999999</v>
      </c>
      <c r="D174" s="32">
        <v>0.69</v>
      </c>
      <c r="E174" s="32">
        <v>0.3881</v>
      </c>
      <c r="F174" s="32">
        <v>2</v>
      </c>
      <c r="G174" s="32">
        <v>60</v>
      </c>
      <c r="H174" s="32">
        <v>62</v>
      </c>
      <c r="I174" s="33" t="str">
        <f t="shared" si="6"/>
        <v>Medium Demand</v>
      </c>
      <c r="J174" s="8" t="str">
        <f t="shared" si="7"/>
        <v>Mostly Registered</v>
      </c>
      <c r="K174" s="33" t="str">
        <f t="shared" si="8"/>
        <v>Humid</v>
      </c>
      <c r="L174" s="34"/>
      <c r="M174" s="34"/>
    </row>
    <row r="175" spans="1:13" ht="17.25" thickBot="1">
      <c r="A175" s="32">
        <v>173</v>
      </c>
      <c r="B175" s="32">
        <v>174</v>
      </c>
      <c r="C175" s="32">
        <v>0.18179999999999999</v>
      </c>
      <c r="D175" s="32">
        <v>0.59</v>
      </c>
      <c r="E175" s="32">
        <v>0.35820000000000002</v>
      </c>
      <c r="F175" s="32">
        <v>8</v>
      </c>
      <c r="G175" s="32">
        <v>90</v>
      </c>
      <c r="H175" s="32">
        <v>98</v>
      </c>
      <c r="I175" s="33" t="str">
        <f t="shared" si="6"/>
        <v>Medium Demand</v>
      </c>
      <c r="J175" s="8" t="str">
        <f t="shared" si="7"/>
        <v>Mostly Registered</v>
      </c>
      <c r="K175" s="33" t="str">
        <f t="shared" si="8"/>
        <v>Humid</v>
      </c>
      <c r="L175" s="34"/>
      <c r="M175" s="34"/>
    </row>
    <row r="176" spans="1:13" ht="17.25" thickBot="1">
      <c r="A176" s="32">
        <v>174</v>
      </c>
      <c r="B176" s="32">
        <v>175</v>
      </c>
      <c r="C176" s="32">
        <v>0.18179999999999999</v>
      </c>
      <c r="D176" s="32">
        <v>0.44</v>
      </c>
      <c r="E176" s="32">
        <v>0.32840000000000003</v>
      </c>
      <c r="F176" s="32">
        <v>7</v>
      </c>
      <c r="G176" s="32">
        <v>95</v>
      </c>
      <c r="H176" s="32">
        <v>102</v>
      </c>
      <c r="I176" s="33" t="str">
        <f t="shared" si="6"/>
        <v>Medium Demand</v>
      </c>
      <c r="J176" s="8" t="str">
        <f t="shared" si="7"/>
        <v>Mostly Registered</v>
      </c>
      <c r="K176" s="33" t="str">
        <f t="shared" si="8"/>
        <v>Comfortable</v>
      </c>
      <c r="L176" s="34"/>
      <c r="M176" s="34"/>
    </row>
    <row r="177" spans="1:13" ht="17.25" thickBot="1">
      <c r="A177" s="32">
        <v>175</v>
      </c>
      <c r="B177" s="32">
        <v>176</v>
      </c>
      <c r="C177" s="32">
        <v>0.16669999999999999</v>
      </c>
      <c r="D177" s="32">
        <v>0.32</v>
      </c>
      <c r="E177" s="32">
        <v>0.49249999999999999</v>
      </c>
      <c r="F177" s="32">
        <v>12</v>
      </c>
      <c r="G177" s="32">
        <v>83</v>
      </c>
      <c r="H177" s="32">
        <v>95</v>
      </c>
      <c r="I177" s="33" t="str">
        <f t="shared" si="6"/>
        <v>Medium Demand</v>
      </c>
      <c r="J177" s="8" t="str">
        <f t="shared" si="7"/>
        <v>Mostly Registered</v>
      </c>
      <c r="K177" s="33" t="str">
        <f t="shared" si="8"/>
        <v>Comfortable</v>
      </c>
      <c r="L177" s="34"/>
      <c r="M177" s="34"/>
    </row>
    <row r="178" spans="1:13" ht="17.25" thickBot="1">
      <c r="A178" s="32">
        <v>176</v>
      </c>
      <c r="B178" s="32">
        <v>177</v>
      </c>
      <c r="C178" s="32">
        <v>0.16669999999999999</v>
      </c>
      <c r="D178" s="32">
        <v>0.32</v>
      </c>
      <c r="E178" s="32">
        <v>0.44779999999999998</v>
      </c>
      <c r="F178" s="32">
        <v>5</v>
      </c>
      <c r="G178" s="32">
        <v>69</v>
      </c>
      <c r="H178" s="32">
        <v>74</v>
      </c>
      <c r="I178" s="33" t="str">
        <f t="shared" si="6"/>
        <v>Medium Demand</v>
      </c>
      <c r="J178" s="8" t="str">
        <f t="shared" si="7"/>
        <v>Mostly Registered</v>
      </c>
      <c r="K178" s="33" t="str">
        <f t="shared" si="8"/>
        <v>Comfortable</v>
      </c>
      <c r="L178" s="34"/>
      <c r="M178" s="34"/>
    </row>
    <row r="179" spans="1:13" ht="17.25" thickBot="1">
      <c r="A179" s="32">
        <v>177</v>
      </c>
      <c r="B179" s="32">
        <v>178</v>
      </c>
      <c r="C179" s="32">
        <v>0.13639999999999999</v>
      </c>
      <c r="D179" s="32">
        <v>0.28999999999999998</v>
      </c>
      <c r="E179" s="32">
        <v>0.44779999999999998</v>
      </c>
      <c r="F179" s="32">
        <v>8</v>
      </c>
      <c r="G179" s="32">
        <v>68</v>
      </c>
      <c r="H179" s="32">
        <v>76</v>
      </c>
      <c r="I179" s="33" t="str">
        <f t="shared" si="6"/>
        <v>Medium Demand</v>
      </c>
      <c r="J179" s="8" t="str">
        <f t="shared" si="7"/>
        <v>Mostly Registered</v>
      </c>
      <c r="K179" s="33" t="str">
        <f t="shared" si="8"/>
        <v>Comfortable</v>
      </c>
      <c r="L179" s="34"/>
      <c r="M179" s="34"/>
    </row>
    <row r="180" spans="1:13" ht="17.25" thickBot="1">
      <c r="A180" s="32">
        <v>178</v>
      </c>
      <c r="B180" s="32">
        <v>179</v>
      </c>
      <c r="C180" s="32">
        <v>0.1212</v>
      </c>
      <c r="D180" s="32">
        <v>0.37</v>
      </c>
      <c r="E180" s="32">
        <v>0.55220000000000002</v>
      </c>
      <c r="F180" s="32">
        <v>5</v>
      </c>
      <c r="G180" s="32">
        <v>64</v>
      </c>
      <c r="H180" s="32">
        <v>69</v>
      </c>
      <c r="I180" s="33" t="str">
        <f t="shared" si="6"/>
        <v>Medium Demand</v>
      </c>
      <c r="J180" s="8" t="str">
        <f t="shared" si="7"/>
        <v>Mostly Registered</v>
      </c>
      <c r="K180" s="33" t="str">
        <f t="shared" si="8"/>
        <v>Comfortable</v>
      </c>
      <c r="L180" s="34"/>
      <c r="M180" s="34"/>
    </row>
    <row r="181" spans="1:13" ht="17.25" thickBot="1">
      <c r="A181" s="32">
        <v>179</v>
      </c>
      <c r="B181" s="32">
        <v>180</v>
      </c>
      <c r="C181" s="32">
        <v>0.1212</v>
      </c>
      <c r="D181" s="32">
        <v>0.39</v>
      </c>
      <c r="E181" s="32">
        <v>0.29849999999999999</v>
      </c>
      <c r="F181" s="32">
        <v>3</v>
      </c>
      <c r="G181" s="32">
        <v>52</v>
      </c>
      <c r="H181" s="32">
        <v>55</v>
      </c>
      <c r="I181" s="33" t="str">
        <f t="shared" si="6"/>
        <v>Medium Demand</v>
      </c>
      <c r="J181" s="8" t="str">
        <f t="shared" si="7"/>
        <v>Mostly Registered</v>
      </c>
      <c r="K181" s="33" t="str">
        <f t="shared" si="8"/>
        <v>Comfortable</v>
      </c>
      <c r="L181" s="34"/>
      <c r="M181" s="34"/>
    </row>
    <row r="182" spans="1:13" ht="17.25" thickBot="1">
      <c r="A182" s="32">
        <v>180</v>
      </c>
      <c r="B182" s="32">
        <v>181</v>
      </c>
      <c r="C182" s="32">
        <v>0.1212</v>
      </c>
      <c r="D182" s="32">
        <v>0.36</v>
      </c>
      <c r="E182" s="32">
        <v>0.25369999999999998</v>
      </c>
      <c r="F182" s="32">
        <v>4</v>
      </c>
      <c r="G182" s="32">
        <v>26</v>
      </c>
      <c r="H182" s="32">
        <v>30</v>
      </c>
      <c r="I182" s="33" t="str">
        <f t="shared" si="6"/>
        <v>Low Demand</v>
      </c>
      <c r="J182" s="8" t="str">
        <f t="shared" si="7"/>
        <v>Mostly Registered</v>
      </c>
      <c r="K182" s="33" t="str">
        <f t="shared" si="8"/>
        <v>Comfortable</v>
      </c>
      <c r="L182" s="34"/>
      <c r="M182" s="34"/>
    </row>
    <row r="183" spans="1:13" ht="17.25" thickBot="1">
      <c r="A183" s="32">
        <v>181</v>
      </c>
      <c r="B183" s="32">
        <v>182</v>
      </c>
      <c r="C183" s="32">
        <v>0.1212</v>
      </c>
      <c r="D183" s="32">
        <v>0.36</v>
      </c>
      <c r="E183" s="32">
        <v>0.25369999999999998</v>
      </c>
      <c r="F183" s="32">
        <v>0</v>
      </c>
      <c r="G183" s="32">
        <v>28</v>
      </c>
      <c r="H183" s="32">
        <v>28</v>
      </c>
      <c r="I183" s="33" t="str">
        <f t="shared" si="6"/>
        <v>Low Demand</v>
      </c>
      <c r="J183" s="8" t="str">
        <f t="shared" si="7"/>
        <v>Mostly Registered</v>
      </c>
      <c r="K183" s="33" t="str">
        <f t="shared" si="8"/>
        <v>Comfortable</v>
      </c>
      <c r="L183" s="34"/>
      <c r="M183" s="34"/>
    </row>
    <row r="184" spans="1:13" ht="17.25" thickBot="1">
      <c r="A184" s="32">
        <v>182</v>
      </c>
      <c r="B184" s="32">
        <v>183</v>
      </c>
      <c r="C184" s="32">
        <v>0.1061</v>
      </c>
      <c r="D184" s="32">
        <v>0.39</v>
      </c>
      <c r="E184" s="32">
        <v>0.35820000000000002</v>
      </c>
      <c r="F184" s="32">
        <v>2</v>
      </c>
      <c r="G184" s="32">
        <v>35</v>
      </c>
      <c r="H184" s="32">
        <v>37</v>
      </c>
      <c r="I184" s="33" t="str">
        <f t="shared" si="6"/>
        <v>Low Demand</v>
      </c>
      <c r="J184" s="8" t="str">
        <f t="shared" si="7"/>
        <v>Mostly Registered</v>
      </c>
      <c r="K184" s="33" t="str">
        <f t="shared" si="8"/>
        <v>Comfortable</v>
      </c>
      <c r="L184" s="34"/>
      <c r="M184" s="34"/>
    </row>
    <row r="185" spans="1:13" ht="17.25" thickBot="1">
      <c r="A185" s="32">
        <v>183</v>
      </c>
      <c r="B185" s="32">
        <v>184</v>
      </c>
      <c r="C185" s="32">
        <v>0.1061</v>
      </c>
      <c r="D185" s="32">
        <v>0.36</v>
      </c>
      <c r="E185" s="32">
        <v>0.3881</v>
      </c>
      <c r="F185" s="32">
        <v>1</v>
      </c>
      <c r="G185" s="32">
        <v>33</v>
      </c>
      <c r="H185" s="32">
        <v>34</v>
      </c>
      <c r="I185" s="33" t="str">
        <f t="shared" si="6"/>
        <v>Low Demand</v>
      </c>
      <c r="J185" s="8" t="str">
        <f t="shared" si="7"/>
        <v>Mostly Registered</v>
      </c>
      <c r="K185" s="33" t="str">
        <f t="shared" si="8"/>
        <v>Comfortable</v>
      </c>
      <c r="L185" s="34"/>
      <c r="M185" s="34"/>
    </row>
    <row r="186" spans="1:13" ht="17.25" thickBot="1">
      <c r="A186" s="32">
        <v>184</v>
      </c>
      <c r="B186" s="32">
        <v>185</v>
      </c>
      <c r="C186" s="32">
        <v>6.0600000000000001E-2</v>
      </c>
      <c r="D186" s="32">
        <v>0.39</v>
      </c>
      <c r="E186" s="32">
        <v>0.44779999999999998</v>
      </c>
      <c r="F186" s="32">
        <v>0</v>
      </c>
      <c r="G186" s="32">
        <v>22</v>
      </c>
      <c r="H186" s="32">
        <v>22</v>
      </c>
      <c r="I186" s="33" t="str">
        <f t="shared" si="6"/>
        <v>Low Demand</v>
      </c>
      <c r="J186" s="8" t="str">
        <f t="shared" si="7"/>
        <v>Mostly Registered</v>
      </c>
      <c r="K186" s="33" t="str">
        <f t="shared" si="8"/>
        <v>Comfortable</v>
      </c>
      <c r="L186" s="34"/>
      <c r="M186" s="34"/>
    </row>
    <row r="187" spans="1:13" ht="17.25" thickBot="1">
      <c r="A187" s="32">
        <v>185</v>
      </c>
      <c r="B187" s="32">
        <v>186</v>
      </c>
      <c r="C187" s="32">
        <v>7.5800000000000006E-2</v>
      </c>
      <c r="D187" s="32">
        <v>0.42</v>
      </c>
      <c r="E187" s="32">
        <v>0.3881</v>
      </c>
      <c r="F187" s="32">
        <v>1</v>
      </c>
      <c r="G187" s="32">
        <v>24</v>
      </c>
      <c r="H187" s="32">
        <v>25</v>
      </c>
      <c r="I187" s="33" t="str">
        <f t="shared" si="6"/>
        <v>Low Demand</v>
      </c>
      <c r="J187" s="8" t="str">
        <f t="shared" si="7"/>
        <v>Mostly Registered</v>
      </c>
      <c r="K187" s="33" t="str">
        <f t="shared" si="8"/>
        <v>Comfortable</v>
      </c>
      <c r="L187" s="34"/>
      <c r="M187" s="34"/>
    </row>
    <row r="188" spans="1:13" ht="17.25" thickBot="1">
      <c r="A188" s="32">
        <v>186</v>
      </c>
      <c r="B188" s="32">
        <v>187</v>
      </c>
      <c r="C188" s="32">
        <v>6.0600000000000001E-2</v>
      </c>
      <c r="D188" s="32">
        <v>0.42</v>
      </c>
      <c r="E188" s="32">
        <v>0.4627</v>
      </c>
      <c r="F188" s="32">
        <v>0</v>
      </c>
      <c r="G188" s="32">
        <v>12</v>
      </c>
      <c r="H188" s="32">
        <v>12</v>
      </c>
      <c r="I188" s="33" t="str">
        <f t="shared" si="6"/>
        <v>Low Demand</v>
      </c>
      <c r="J188" s="8" t="str">
        <f t="shared" si="7"/>
        <v>Mostly Registered</v>
      </c>
      <c r="K188" s="33" t="str">
        <f t="shared" si="8"/>
        <v>Comfortable</v>
      </c>
      <c r="L188" s="34"/>
      <c r="M188" s="34"/>
    </row>
    <row r="189" spans="1:13" ht="17.25" thickBot="1">
      <c r="A189" s="32">
        <v>187</v>
      </c>
      <c r="B189" s="32">
        <v>188</v>
      </c>
      <c r="C189" s="32">
        <v>6.0600000000000001E-2</v>
      </c>
      <c r="D189" s="32">
        <v>0.46</v>
      </c>
      <c r="E189" s="32">
        <v>0.4627</v>
      </c>
      <c r="F189" s="32">
        <v>0</v>
      </c>
      <c r="G189" s="32">
        <v>11</v>
      </c>
      <c r="H189" s="32">
        <v>11</v>
      </c>
      <c r="I189" s="33" t="str">
        <f t="shared" si="6"/>
        <v>Low Demand</v>
      </c>
      <c r="J189" s="8" t="str">
        <f t="shared" si="7"/>
        <v>Mostly Registered</v>
      </c>
      <c r="K189" s="33" t="str">
        <f t="shared" si="8"/>
        <v>Comfortable</v>
      </c>
      <c r="L189" s="34"/>
      <c r="M189" s="34"/>
    </row>
    <row r="190" spans="1:13" ht="17.25" thickBot="1">
      <c r="A190" s="32">
        <v>188</v>
      </c>
      <c r="B190" s="32">
        <v>189</v>
      </c>
      <c r="C190" s="32">
        <v>7.5800000000000006E-2</v>
      </c>
      <c r="D190" s="32">
        <v>0.46</v>
      </c>
      <c r="E190" s="32">
        <v>0.41789999999999999</v>
      </c>
      <c r="F190" s="32">
        <v>0</v>
      </c>
      <c r="G190" s="32">
        <v>4</v>
      </c>
      <c r="H190" s="32">
        <v>4</v>
      </c>
      <c r="I190" s="33" t="str">
        <f t="shared" si="6"/>
        <v>Low Demand</v>
      </c>
      <c r="J190" s="8" t="str">
        <f t="shared" si="7"/>
        <v>Mostly Registered</v>
      </c>
      <c r="K190" s="33" t="str">
        <f t="shared" si="8"/>
        <v>Comfortable</v>
      </c>
      <c r="L190" s="34"/>
      <c r="M190" s="34"/>
    </row>
    <row r="191" spans="1:13" ht="17.25" thickBot="1">
      <c r="A191" s="32">
        <v>189</v>
      </c>
      <c r="B191" s="32">
        <v>190</v>
      </c>
      <c r="C191" s="32">
        <v>9.0899999999999995E-2</v>
      </c>
      <c r="D191" s="32">
        <v>0.53</v>
      </c>
      <c r="E191" s="32">
        <v>0.19400000000000001</v>
      </c>
      <c r="F191" s="32">
        <v>0</v>
      </c>
      <c r="G191" s="32">
        <v>1</v>
      </c>
      <c r="H191" s="32">
        <v>1</v>
      </c>
      <c r="I191" s="33" t="str">
        <f t="shared" si="6"/>
        <v>Low Demand</v>
      </c>
      <c r="J191" s="8" t="str">
        <f t="shared" si="7"/>
        <v>Mostly Registered</v>
      </c>
      <c r="K191" s="33" t="str">
        <f t="shared" si="8"/>
        <v>Humid</v>
      </c>
      <c r="L191" s="34"/>
      <c r="M191" s="34"/>
    </row>
    <row r="192" spans="1:13" ht="17.25" thickBot="1">
      <c r="A192" s="32">
        <v>190</v>
      </c>
      <c r="B192" s="32">
        <v>191</v>
      </c>
      <c r="C192" s="32">
        <v>9.0899999999999995E-2</v>
      </c>
      <c r="D192" s="32">
        <v>0.53</v>
      </c>
      <c r="E192" s="32">
        <v>0.19400000000000001</v>
      </c>
      <c r="F192" s="32">
        <v>0</v>
      </c>
      <c r="G192" s="32">
        <v>1</v>
      </c>
      <c r="H192" s="32">
        <v>1</v>
      </c>
      <c r="I192" s="33" t="str">
        <f t="shared" si="6"/>
        <v>Low Demand</v>
      </c>
      <c r="J192" s="8" t="str">
        <f t="shared" si="7"/>
        <v>Mostly Registered</v>
      </c>
      <c r="K192" s="33" t="str">
        <f t="shared" si="8"/>
        <v>Humid</v>
      </c>
      <c r="L192" s="34"/>
      <c r="M192" s="34"/>
    </row>
    <row r="193" spans="1:13" ht="17.25" thickBot="1">
      <c r="A193" s="32">
        <v>191</v>
      </c>
      <c r="B193" s="32">
        <v>192</v>
      </c>
      <c r="C193" s="32">
        <v>9.0899999999999995E-2</v>
      </c>
      <c r="D193" s="32">
        <v>0.49</v>
      </c>
      <c r="E193" s="32">
        <v>0.28360000000000002</v>
      </c>
      <c r="F193" s="32">
        <v>0</v>
      </c>
      <c r="G193" s="32">
        <v>1</v>
      </c>
      <c r="H193" s="32">
        <v>1</v>
      </c>
      <c r="I193" s="33" t="str">
        <f t="shared" si="6"/>
        <v>Low Demand</v>
      </c>
      <c r="J193" s="8" t="str">
        <f t="shared" si="7"/>
        <v>Mostly Registered</v>
      </c>
      <c r="K193" s="33" t="str">
        <f t="shared" si="8"/>
        <v>Comfortable</v>
      </c>
      <c r="L193" s="34"/>
      <c r="M193" s="34"/>
    </row>
    <row r="194" spans="1:13" ht="17.25" thickBot="1">
      <c r="A194" s="32">
        <v>192</v>
      </c>
      <c r="B194" s="32">
        <v>193</v>
      </c>
      <c r="C194" s="32">
        <v>9.0899999999999995E-2</v>
      </c>
      <c r="D194" s="32">
        <v>0.53</v>
      </c>
      <c r="E194" s="32">
        <v>0.19400000000000001</v>
      </c>
      <c r="F194" s="32">
        <v>1</v>
      </c>
      <c r="G194" s="32">
        <v>5</v>
      </c>
      <c r="H194" s="32">
        <v>6</v>
      </c>
      <c r="I194" s="33" t="str">
        <f t="shared" si="6"/>
        <v>Low Demand</v>
      </c>
      <c r="J194" s="8" t="str">
        <f t="shared" si="7"/>
        <v>Mostly Registered</v>
      </c>
      <c r="K194" s="33" t="str">
        <f t="shared" si="8"/>
        <v>Humid</v>
      </c>
      <c r="L194" s="34"/>
      <c r="M194" s="34"/>
    </row>
    <row r="195" spans="1:13" ht="17.25" thickBot="1">
      <c r="A195" s="32">
        <v>193</v>
      </c>
      <c r="B195" s="32">
        <v>194</v>
      </c>
      <c r="C195" s="32">
        <v>9.0899999999999995E-2</v>
      </c>
      <c r="D195" s="32">
        <v>0.49</v>
      </c>
      <c r="E195" s="32">
        <v>0.28360000000000002</v>
      </c>
      <c r="F195" s="32">
        <v>0</v>
      </c>
      <c r="G195" s="32">
        <v>10</v>
      </c>
      <c r="H195" s="32">
        <v>10</v>
      </c>
      <c r="I195" s="33" t="str">
        <f t="shared" ref="I195:I258" si="9">IF(H195&gt;150, "High Demand", IF(H195&gt;50, "Medium Demand", "Low Demand"))</f>
        <v>Low Demand</v>
      </c>
      <c r="J195" s="8" t="str">
        <f t="shared" ref="J195:J258" si="10">IF(F195&gt;G195, "Mostly Casual", "Mostly Registered")</f>
        <v>Mostly Registered</v>
      </c>
      <c r="K195" s="33" t="str">
        <f t="shared" ref="K195:K258" si="11">IF(D195&gt;0.8, "Very Humid", IF(D195&gt;0.5, "Humid", "Comfortable"))</f>
        <v>Comfortable</v>
      </c>
      <c r="L195" s="34"/>
      <c r="M195" s="34"/>
    </row>
    <row r="196" spans="1:13" ht="17.25" thickBot="1">
      <c r="A196" s="32">
        <v>194</v>
      </c>
      <c r="B196" s="32">
        <v>195</v>
      </c>
      <c r="C196" s="32">
        <v>7.5800000000000006E-2</v>
      </c>
      <c r="D196" s="32">
        <v>0.46</v>
      </c>
      <c r="E196" s="32">
        <v>0.52239999999999998</v>
      </c>
      <c r="F196" s="32">
        <v>0</v>
      </c>
      <c r="G196" s="32">
        <v>19</v>
      </c>
      <c r="H196" s="32">
        <v>19</v>
      </c>
      <c r="I196" s="33" t="str">
        <f t="shared" si="9"/>
        <v>Low Demand</v>
      </c>
      <c r="J196" s="8" t="str">
        <f t="shared" si="10"/>
        <v>Mostly Registered</v>
      </c>
      <c r="K196" s="33" t="str">
        <f t="shared" si="11"/>
        <v>Comfortable</v>
      </c>
      <c r="L196" s="34"/>
      <c r="M196" s="34"/>
    </row>
    <row r="197" spans="1:13" ht="17.25" thickBot="1">
      <c r="A197" s="32">
        <v>195</v>
      </c>
      <c r="B197" s="32">
        <v>196</v>
      </c>
      <c r="C197" s="32">
        <v>0.1061</v>
      </c>
      <c r="D197" s="32">
        <v>0.43</v>
      </c>
      <c r="E197" s="32">
        <v>0.3881</v>
      </c>
      <c r="F197" s="32">
        <v>0</v>
      </c>
      <c r="G197" s="32">
        <v>49</v>
      </c>
      <c r="H197" s="32">
        <v>49</v>
      </c>
      <c r="I197" s="33" t="str">
        <f t="shared" si="9"/>
        <v>Low Demand</v>
      </c>
      <c r="J197" s="8" t="str">
        <f t="shared" si="10"/>
        <v>Mostly Registered</v>
      </c>
      <c r="K197" s="33" t="str">
        <f t="shared" si="11"/>
        <v>Comfortable</v>
      </c>
      <c r="L197" s="34"/>
      <c r="M197" s="34"/>
    </row>
    <row r="198" spans="1:13" ht="17.25" thickBot="1">
      <c r="A198" s="32">
        <v>196</v>
      </c>
      <c r="B198" s="32">
        <v>197</v>
      </c>
      <c r="C198" s="32">
        <v>0.1212</v>
      </c>
      <c r="D198" s="32">
        <v>0.4</v>
      </c>
      <c r="E198" s="32">
        <v>0.52239999999999998</v>
      </c>
      <c r="F198" s="32">
        <v>2</v>
      </c>
      <c r="G198" s="32">
        <v>47</v>
      </c>
      <c r="H198" s="32">
        <v>49</v>
      </c>
      <c r="I198" s="33" t="str">
        <f t="shared" si="9"/>
        <v>Low Demand</v>
      </c>
      <c r="J198" s="8" t="str">
        <f t="shared" si="10"/>
        <v>Mostly Registered</v>
      </c>
      <c r="K198" s="33" t="str">
        <f t="shared" si="11"/>
        <v>Comfortable</v>
      </c>
      <c r="L198" s="34"/>
      <c r="M198" s="34"/>
    </row>
    <row r="199" spans="1:13" ht="17.25" thickBot="1">
      <c r="A199" s="32">
        <v>197</v>
      </c>
      <c r="B199" s="32">
        <v>198</v>
      </c>
      <c r="C199" s="32">
        <v>0.13639999999999999</v>
      </c>
      <c r="D199" s="32">
        <v>0.37</v>
      </c>
      <c r="E199" s="32">
        <v>0.44779999999999998</v>
      </c>
      <c r="F199" s="32">
        <v>4</v>
      </c>
      <c r="G199" s="32">
        <v>79</v>
      </c>
      <c r="H199" s="32">
        <v>83</v>
      </c>
      <c r="I199" s="33" t="str">
        <f t="shared" si="9"/>
        <v>Medium Demand</v>
      </c>
      <c r="J199" s="8" t="str">
        <f t="shared" si="10"/>
        <v>Mostly Registered</v>
      </c>
      <c r="K199" s="33" t="str">
        <f t="shared" si="11"/>
        <v>Comfortable</v>
      </c>
      <c r="L199" s="34"/>
      <c r="M199" s="34"/>
    </row>
    <row r="200" spans="1:13" ht="17.25" thickBot="1">
      <c r="A200" s="32">
        <v>198</v>
      </c>
      <c r="B200" s="32">
        <v>199</v>
      </c>
      <c r="C200" s="32">
        <v>0.16669999999999999</v>
      </c>
      <c r="D200" s="32">
        <v>0.34</v>
      </c>
      <c r="E200" s="32">
        <v>0.44779999999999998</v>
      </c>
      <c r="F200" s="32">
        <v>6</v>
      </c>
      <c r="G200" s="32">
        <v>69</v>
      </c>
      <c r="H200" s="32">
        <v>75</v>
      </c>
      <c r="I200" s="33" t="str">
        <f t="shared" si="9"/>
        <v>Medium Demand</v>
      </c>
      <c r="J200" s="8" t="str">
        <f t="shared" si="10"/>
        <v>Mostly Registered</v>
      </c>
      <c r="K200" s="33" t="str">
        <f t="shared" si="11"/>
        <v>Comfortable</v>
      </c>
      <c r="L200" s="34"/>
      <c r="M200" s="34"/>
    </row>
    <row r="201" spans="1:13" ht="17.25" thickBot="1">
      <c r="A201" s="32">
        <v>199</v>
      </c>
      <c r="B201" s="32">
        <v>200</v>
      </c>
      <c r="C201" s="32">
        <v>0.18179999999999999</v>
      </c>
      <c r="D201" s="32">
        <v>0.32</v>
      </c>
      <c r="E201" s="32">
        <v>0.4627</v>
      </c>
      <c r="F201" s="32">
        <v>8</v>
      </c>
      <c r="G201" s="32">
        <v>64</v>
      </c>
      <c r="H201" s="32">
        <v>72</v>
      </c>
      <c r="I201" s="33" t="str">
        <f t="shared" si="9"/>
        <v>Medium Demand</v>
      </c>
      <c r="J201" s="8" t="str">
        <f t="shared" si="10"/>
        <v>Mostly Registered</v>
      </c>
      <c r="K201" s="33" t="str">
        <f t="shared" si="11"/>
        <v>Comfortable</v>
      </c>
      <c r="L201" s="34"/>
      <c r="M201" s="34"/>
    </row>
    <row r="202" spans="1:13" ht="17.25" thickBot="1">
      <c r="A202" s="32">
        <v>200</v>
      </c>
      <c r="B202" s="32">
        <v>201</v>
      </c>
      <c r="C202" s="32">
        <v>0.19700000000000001</v>
      </c>
      <c r="D202" s="32">
        <v>0.35</v>
      </c>
      <c r="E202" s="32">
        <v>0.35820000000000002</v>
      </c>
      <c r="F202" s="32">
        <v>5</v>
      </c>
      <c r="G202" s="32">
        <v>77</v>
      </c>
      <c r="H202" s="32">
        <v>82</v>
      </c>
      <c r="I202" s="33" t="str">
        <f t="shared" si="9"/>
        <v>Medium Demand</v>
      </c>
      <c r="J202" s="8" t="str">
        <f t="shared" si="10"/>
        <v>Mostly Registered</v>
      </c>
      <c r="K202" s="33" t="str">
        <f t="shared" si="11"/>
        <v>Comfortable</v>
      </c>
      <c r="L202" s="34"/>
      <c r="M202" s="34"/>
    </row>
    <row r="203" spans="1:13" ht="17.25" thickBot="1">
      <c r="A203" s="32">
        <v>201</v>
      </c>
      <c r="B203" s="32">
        <v>202</v>
      </c>
      <c r="C203" s="32">
        <v>0.16669999999999999</v>
      </c>
      <c r="D203" s="32">
        <v>0.34</v>
      </c>
      <c r="E203" s="32">
        <v>0.44779999999999998</v>
      </c>
      <c r="F203" s="32">
        <v>13</v>
      </c>
      <c r="G203" s="32">
        <v>79</v>
      </c>
      <c r="H203" s="32">
        <v>92</v>
      </c>
      <c r="I203" s="33" t="str">
        <f t="shared" si="9"/>
        <v>Medium Demand</v>
      </c>
      <c r="J203" s="8" t="str">
        <f t="shared" si="10"/>
        <v>Mostly Registered</v>
      </c>
      <c r="K203" s="33" t="str">
        <f t="shared" si="11"/>
        <v>Comfortable</v>
      </c>
      <c r="L203" s="34"/>
      <c r="M203" s="34"/>
    </row>
    <row r="204" spans="1:13" ht="17.25" thickBot="1">
      <c r="A204" s="32">
        <v>202</v>
      </c>
      <c r="B204" s="32">
        <v>203</v>
      </c>
      <c r="C204" s="32">
        <v>0.1515</v>
      </c>
      <c r="D204" s="32">
        <v>0.37</v>
      </c>
      <c r="E204" s="32">
        <v>0.3881</v>
      </c>
      <c r="F204" s="32">
        <v>3</v>
      </c>
      <c r="G204" s="32">
        <v>59</v>
      </c>
      <c r="H204" s="32">
        <v>62</v>
      </c>
      <c r="I204" s="33" t="str">
        <f t="shared" si="9"/>
        <v>Medium Demand</v>
      </c>
      <c r="J204" s="8" t="str">
        <f t="shared" si="10"/>
        <v>Mostly Registered</v>
      </c>
      <c r="K204" s="33" t="str">
        <f t="shared" si="11"/>
        <v>Comfortable</v>
      </c>
      <c r="L204" s="34"/>
      <c r="M204" s="34"/>
    </row>
    <row r="205" spans="1:13" ht="17.25" thickBot="1">
      <c r="A205" s="32">
        <v>203</v>
      </c>
      <c r="B205" s="32">
        <v>204</v>
      </c>
      <c r="C205" s="32">
        <v>0.13639999999999999</v>
      </c>
      <c r="D205" s="32">
        <v>0.4</v>
      </c>
      <c r="E205" s="32">
        <v>0.32840000000000003</v>
      </c>
      <c r="F205" s="32">
        <v>4</v>
      </c>
      <c r="G205" s="32">
        <v>44</v>
      </c>
      <c r="H205" s="32">
        <v>48</v>
      </c>
      <c r="I205" s="33" t="str">
        <f t="shared" si="9"/>
        <v>Low Demand</v>
      </c>
      <c r="J205" s="8" t="str">
        <f t="shared" si="10"/>
        <v>Mostly Registered</v>
      </c>
      <c r="K205" s="33" t="str">
        <f t="shared" si="11"/>
        <v>Comfortable</v>
      </c>
      <c r="L205" s="34"/>
      <c r="M205" s="34"/>
    </row>
    <row r="206" spans="1:13" ht="17.25" thickBot="1">
      <c r="A206" s="32">
        <v>204</v>
      </c>
      <c r="B206" s="32">
        <v>205</v>
      </c>
      <c r="C206" s="32">
        <v>0.13639999999999999</v>
      </c>
      <c r="D206" s="32">
        <v>0.43</v>
      </c>
      <c r="E206" s="32">
        <v>0.32840000000000003</v>
      </c>
      <c r="F206" s="32">
        <v>1</v>
      </c>
      <c r="G206" s="32">
        <v>40</v>
      </c>
      <c r="H206" s="32">
        <v>41</v>
      </c>
      <c r="I206" s="33" t="str">
        <f t="shared" si="9"/>
        <v>Low Demand</v>
      </c>
      <c r="J206" s="8" t="str">
        <f t="shared" si="10"/>
        <v>Mostly Registered</v>
      </c>
      <c r="K206" s="33" t="str">
        <f t="shared" si="11"/>
        <v>Comfortable</v>
      </c>
      <c r="L206" s="34"/>
      <c r="M206" s="34"/>
    </row>
    <row r="207" spans="1:13" ht="17.25" thickBot="1">
      <c r="A207" s="32">
        <v>205</v>
      </c>
      <c r="B207" s="32">
        <v>206</v>
      </c>
      <c r="C207" s="32">
        <v>0.1212</v>
      </c>
      <c r="D207" s="32">
        <v>0.46</v>
      </c>
      <c r="E207" s="32">
        <v>0.25369999999999998</v>
      </c>
      <c r="F207" s="32">
        <v>0</v>
      </c>
      <c r="G207" s="32">
        <v>38</v>
      </c>
      <c r="H207" s="32">
        <v>38</v>
      </c>
      <c r="I207" s="33" t="str">
        <f t="shared" si="9"/>
        <v>Low Demand</v>
      </c>
      <c r="J207" s="8" t="str">
        <f t="shared" si="10"/>
        <v>Mostly Registered</v>
      </c>
      <c r="K207" s="33" t="str">
        <f t="shared" si="11"/>
        <v>Comfortable</v>
      </c>
      <c r="L207" s="34"/>
      <c r="M207" s="34"/>
    </row>
    <row r="208" spans="1:13" ht="17.25" thickBot="1">
      <c r="A208" s="32">
        <v>206</v>
      </c>
      <c r="B208" s="32">
        <v>207</v>
      </c>
      <c r="C208" s="32">
        <v>0.1061</v>
      </c>
      <c r="D208" s="32">
        <v>0.46</v>
      </c>
      <c r="E208" s="32">
        <v>0.41789999999999999</v>
      </c>
      <c r="F208" s="32">
        <v>1</v>
      </c>
      <c r="G208" s="32">
        <v>19</v>
      </c>
      <c r="H208" s="32">
        <v>20</v>
      </c>
      <c r="I208" s="33" t="str">
        <f t="shared" si="9"/>
        <v>Low Demand</v>
      </c>
      <c r="J208" s="8" t="str">
        <f t="shared" si="10"/>
        <v>Mostly Registered</v>
      </c>
      <c r="K208" s="33" t="str">
        <f t="shared" si="11"/>
        <v>Comfortable</v>
      </c>
      <c r="L208" s="34"/>
      <c r="M208" s="34"/>
    </row>
    <row r="209" spans="1:13" ht="17.25" thickBot="1">
      <c r="A209" s="32">
        <v>207</v>
      </c>
      <c r="B209" s="32">
        <v>208</v>
      </c>
      <c r="C209" s="32">
        <v>0.1212</v>
      </c>
      <c r="D209" s="32">
        <v>0.46</v>
      </c>
      <c r="E209" s="32">
        <v>0.29849999999999999</v>
      </c>
      <c r="F209" s="32">
        <v>5</v>
      </c>
      <c r="G209" s="32">
        <v>10</v>
      </c>
      <c r="H209" s="32">
        <v>15</v>
      </c>
      <c r="I209" s="33" t="str">
        <f t="shared" si="9"/>
        <v>Low Demand</v>
      </c>
      <c r="J209" s="8" t="str">
        <f t="shared" si="10"/>
        <v>Mostly Registered</v>
      </c>
      <c r="K209" s="33" t="str">
        <f t="shared" si="11"/>
        <v>Comfortable</v>
      </c>
      <c r="L209" s="34"/>
      <c r="M209" s="34"/>
    </row>
    <row r="210" spans="1:13" ht="17.25" thickBot="1">
      <c r="A210" s="32">
        <v>208</v>
      </c>
      <c r="B210" s="32">
        <v>209</v>
      </c>
      <c r="C210" s="32">
        <v>0.13639999999999999</v>
      </c>
      <c r="D210" s="32">
        <v>0.5</v>
      </c>
      <c r="E210" s="32">
        <v>0.19400000000000001</v>
      </c>
      <c r="F210" s="32">
        <v>0</v>
      </c>
      <c r="G210" s="32">
        <v>6</v>
      </c>
      <c r="H210" s="32">
        <v>6</v>
      </c>
      <c r="I210" s="33" t="str">
        <f t="shared" si="9"/>
        <v>Low Demand</v>
      </c>
      <c r="J210" s="8" t="str">
        <f t="shared" si="10"/>
        <v>Mostly Registered</v>
      </c>
      <c r="K210" s="33" t="str">
        <f t="shared" si="11"/>
        <v>Comfortable</v>
      </c>
      <c r="L210" s="34"/>
      <c r="M210" s="34"/>
    </row>
    <row r="211" spans="1:13" ht="17.25" thickBot="1">
      <c r="A211" s="32">
        <v>209</v>
      </c>
      <c r="B211" s="32">
        <v>210</v>
      </c>
      <c r="C211" s="32">
        <v>0.1212</v>
      </c>
      <c r="D211" s="32">
        <v>0.5</v>
      </c>
      <c r="E211" s="32">
        <v>0.28360000000000002</v>
      </c>
      <c r="F211" s="32">
        <v>2</v>
      </c>
      <c r="G211" s="32">
        <v>3</v>
      </c>
      <c r="H211" s="32">
        <v>5</v>
      </c>
      <c r="I211" s="33" t="str">
        <f t="shared" si="9"/>
        <v>Low Demand</v>
      </c>
      <c r="J211" s="8" t="str">
        <f t="shared" si="10"/>
        <v>Mostly Registered</v>
      </c>
      <c r="K211" s="33" t="str">
        <f t="shared" si="11"/>
        <v>Comfortable</v>
      </c>
      <c r="L211" s="34"/>
      <c r="M211" s="34"/>
    </row>
    <row r="212" spans="1:13" ht="17.25" thickBot="1">
      <c r="A212" s="32">
        <v>210</v>
      </c>
      <c r="B212" s="32">
        <v>211</v>
      </c>
      <c r="C212" s="32">
        <v>0.1212</v>
      </c>
      <c r="D212" s="32">
        <v>0.5</v>
      </c>
      <c r="E212" s="32">
        <v>0.28360000000000002</v>
      </c>
      <c r="F212" s="32">
        <v>1</v>
      </c>
      <c r="G212" s="32">
        <v>0</v>
      </c>
      <c r="H212" s="32">
        <v>1</v>
      </c>
      <c r="I212" s="33" t="str">
        <f t="shared" si="9"/>
        <v>Low Demand</v>
      </c>
      <c r="J212" s="8" t="str">
        <f t="shared" si="10"/>
        <v>Mostly Casual</v>
      </c>
      <c r="K212" s="33" t="str">
        <f t="shared" si="11"/>
        <v>Comfortable</v>
      </c>
      <c r="L212" s="34"/>
      <c r="M212" s="34"/>
    </row>
    <row r="213" spans="1:13" ht="17.25" thickBot="1">
      <c r="A213" s="32">
        <v>211</v>
      </c>
      <c r="B213" s="32">
        <v>212</v>
      </c>
      <c r="C213" s="32">
        <v>0.1212</v>
      </c>
      <c r="D213" s="32">
        <v>0.5</v>
      </c>
      <c r="E213" s="32">
        <v>0.22389999999999999</v>
      </c>
      <c r="F213" s="32">
        <v>0</v>
      </c>
      <c r="G213" s="32">
        <v>3</v>
      </c>
      <c r="H213" s="32">
        <v>3</v>
      </c>
      <c r="I213" s="33" t="str">
        <f t="shared" si="9"/>
        <v>Low Demand</v>
      </c>
      <c r="J213" s="8" t="str">
        <f t="shared" si="10"/>
        <v>Mostly Registered</v>
      </c>
      <c r="K213" s="33" t="str">
        <f t="shared" si="11"/>
        <v>Comfortable</v>
      </c>
      <c r="L213" s="34"/>
      <c r="M213" s="34"/>
    </row>
    <row r="214" spans="1:13" ht="17.25" thickBot="1">
      <c r="A214" s="32">
        <v>212</v>
      </c>
      <c r="B214" s="32">
        <v>213</v>
      </c>
      <c r="C214" s="32">
        <v>0.1212</v>
      </c>
      <c r="D214" s="32">
        <v>0.5</v>
      </c>
      <c r="E214" s="32">
        <v>0.22389999999999999</v>
      </c>
      <c r="F214" s="32">
        <v>0</v>
      </c>
      <c r="G214" s="32">
        <v>1</v>
      </c>
      <c r="H214" s="32">
        <v>1</v>
      </c>
      <c r="I214" s="33" t="str">
        <f t="shared" si="9"/>
        <v>Low Demand</v>
      </c>
      <c r="J214" s="8" t="str">
        <f t="shared" si="10"/>
        <v>Mostly Registered</v>
      </c>
      <c r="K214" s="33" t="str">
        <f t="shared" si="11"/>
        <v>Comfortable</v>
      </c>
      <c r="L214" s="34"/>
      <c r="M214" s="34"/>
    </row>
    <row r="215" spans="1:13" ht="17.25" thickBot="1">
      <c r="A215" s="32">
        <v>213</v>
      </c>
      <c r="B215" s="32">
        <v>214</v>
      </c>
      <c r="C215" s="32">
        <v>0.1212</v>
      </c>
      <c r="D215" s="32">
        <v>0.54</v>
      </c>
      <c r="E215" s="32">
        <v>0.1343</v>
      </c>
      <c r="F215" s="32">
        <v>1</v>
      </c>
      <c r="G215" s="32">
        <v>2</v>
      </c>
      <c r="H215" s="32">
        <v>3</v>
      </c>
      <c r="I215" s="33" t="str">
        <f t="shared" si="9"/>
        <v>Low Demand</v>
      </c>
      <c r="J215" s="8" t="str">
        <f t="shared" si="10"/>
        <v>Mostly Registered</v>
      </c>
      <c r="K215" s="33" t="str">
        <f t="shared" si="11"/>
        <v>Humid</v>
      </c>
      <c r="L215" s="34"/>
      <c r="M215" s="34"/>
    </row>
    <row r="216" spans="1:13" ht="17.25" thickBot="1">
      <c r="A216" s="32">
        <v>214</v>
      </c>
      <c r="B216" s="32">
        <v>215</v>
      </c>
      <c r="C216" s="32">
        <v>0.1061</v>
      </c>
      <c r="D216" s="32">
        <v>0.54</v>
      </c>
      <c r="E216" s="32">
        <v>0.25369999999999998</v>
      </c>
      <c r="F216" s="32">
        <v>0</v>
      </c>
      <c r="G216" s="32">
        <v>3</v>
      </c>
      <c r="H216" s="32">
        <v>3</v>
      </c>
      <c r="I216" s="33" t="str">
        <f t="shared" si="9"/>
        <v>Low Demand</v>
      </c>
      <c r="J216" s="8" t="str">
        <f t="shared" si="10"/>
        <v>Mostly Registered</v>
      </c>
      <c r="K216" s="33" t="str">
        <f t="shared" si="11"/>
        <v>Humid</v>
      </c>
      <c r="L216" s="34"/>
      <c r="M216" s="34"/>
    </row>
    <row r="217" spans="1:13" ht="17.25" thickBot="1">
      <c r="A217" s="32">
        <v>215</v>
      </c>
      <c r="B217" s="32">
        <v>216</v>
      </c>
      <c r="C217" s="32">
        <v>0.1212</v>
      </c>
      <c r="D217" s="32">
        <v>0.5</v>
      </c>
      <c r="E217" s="32">
        <v>0.28360000000000002</v>
      </c>
      <c r="F217" s="32">
        <v>0</v>
      </c>
      <c r="G217" s="32">
        <v>31</v>
      </c>
      <c r="H217" s="32">
        <v>31</v>
      </c>
      <c r="I217" s="33" t="str">
        <f t="shared" si="9"/>
        <v>Low Demand</v>
      </c>
      <c r="J217" s="8" t="str">
        <f t="shared" si="10"/>
        <v>Mostly Registered</v>
      </c>
      <c r="K217" s="33" t="str">
        <f t="shared" si="11"/>
        <v>Comfortable</v>
      </c>
      <c r="L217" s="34"/>
      <c r="M217" s="34"/>
    </row>
    <row r="218" spans="1:13" ht="17.25" thickBot="1">
      <c r="A218" s="32">
        <v>216</v>
      </c>
      <c r="B218" s="32">
        <v>217</v>
      </c>
      <c r="C218" s="32">
        <v>0.1212</v>
      </c>
      <c r="D218" s="32">
        <v>0.5</v>
      </c>
      <c r="E218" s="32">
        <v>0.22389999999999999</v>
      </c>
      <c r="F218" s="32">
        <v>2</v>
      </c>
      <c r="G218" s="32">
        <v>75</v>
      </c>
      <c r="H218" s="32">
        <v>77</v>
      </c>
      <c r="I218" s="33" t="str">
        <f t="shared" si="9"/>
        <v>Medium Demand</v>
      </c>
      <c r="J218" s="8" t="str">
        <f t="shared" si="10"/>
        <v>Mostly Registered</v>
      </c>
      <c r="K218" s="33" t="str">
        <f t="shared" si="11"/>
        <v>Comfortable</v>
      </c>
      <c r="L218" s="34"/>
      <c r="M218" s="34"/>
    </row>
    <row r="219" spans="1:13" ht="17.25" thickBot="1">
      <c r="A219" s="32">
        <v>217</v>
      </c>
      <c r="B219" s="32">
        <v>218</v>
      </c>
      <c r="C219" s="32">
        <v>0.1212</v>
      </c>
      <c r="D219" s="32">
        <v>0.5</v>
      </c>
      <c r="E219" s="32">
        <v>0.28360000000000002</v>
      </c>
      <c r="F219" s="32">
        <v>4</v>
      </c>
      <c r="G219" s="32">
        <v>184</v>
      </c>
      <c r="H219" s="32">
        <v>188</v>
      </c>
      <c r="I219" s="33" t="str">
        <f t="shared" si="9"/>
        <v>High Demand</v>
      </c>
      <c r="J219" s="8" t="str">
        <f t="shared" si="10"/>
        <v>Mostly Registered</v>
      </c>
      <c r="K219" s="33" t="str">
        <f t="shared" si="11"/>
        <v>Comfortable</v>
      </c>
      <c r="L219" s="34"/>
      <c r="M219" s="34"/>
    </row>
    <row r="220" spans="1:13" ht="17.25" thickBot="1">
      <c r="A220" s="32">
        <v>218</v>
      </c>
      <c r="B220" s="32">
        <v>219</v>
      </c>
      <c r="C220" s="32">
        <v>0.1212</v>
      </c>
      <c r="D220" s="32">
        <v>0.5</v>
      </c>
      <c r="E220" s="32">
        <v>0.25369999999999998</v>
      </c>
      <c r="F220" s="32">
        <v>2</v>
      </c>
      <c r="G220" s="32">
        <v>92</v>
      </c>
      <c r="H220" s="32">
        <v>94</v>
      </c>
      <c r="I220" s="33" t="str">
        <f t="shared" si="9"/>
        <v>Medium Demand</v>
      </c>
      <c r="J220" s="8" t="str">
        <f t="shared" si="10"/>
        <v>Mostly Registered</v>
      </c>
      <c r="K220" s="33" t="str">
        <f t="shared" si="11"/>
        <v>Comfortable</v>
      </c>
      <c r="L220" s="34"/>
      <c r="M220" s="34"/>
    </row>
    <row r="221" spans="1:13" ht="17.25" thickBot="1">
      <c r="A221" s="32">
        <v>219</v>
      </c>
      <c r="B221" s="32">
        <v>220</v>
      </c>
      <c r="C221" s="32">
        <v>0.1212</v>
      </c>
      <c r="D221" s="32">
        <v>0.5</v>
      </c>
      <c r="E221" s="32">
        <v>0.29849999999999999</v>
      </c>
      <c r="F221" s="32">
        <v>0</v>
      </c>
      <c r="G221" s="32">
        <v>31</v>
      </c>
      <c r="H221" s="32">
        <v>31</v>
      </c>
      <c r="I221" s="33" t="str">
        <f t="shared" si="9"/>
        <v>Low Demand</v>
      </c>
      <c r="J221" s="8" t="str">
        <f t="shared" si="10"/>
        <v>Mostly Registered</v>
      </c>
      <c r="K221" s="33" t="str">
        <f t="shared" si="11"/>
        <v>Comfortable</v>
      </c>
      <c r="L221" s="34"/>
      <c r="M221" s="34"/>
    </row>
    <row r="222" spans="1:13" ht="17.25" thickBot="1">
      <c r="A222" s="32">
        <v>220</v>
      </c>
      <c r="B222" s="32">
        <v>221</v>
      </c>
      <c r="C222" s="32">
        <v>0.13639999999999999</v>
      </c>
      <c r="D222" s="32">
        <v>0.47</v>
      </c>
      <c r="E222" s="32">
        <v>0.28360000000000002</v>
      </c>
      <c r="F222" s="32">
        <v>2</v>
      </c>
      <c r="G222" s="32">
        <v>28</v>
      </c>
      <c r="H222" s="32">
        <v>30</v>
      </c>
      <c r="I222" s="33" t="str">
        <f t="shared" si="9"/>
        <v>Low Demand</v>
      </c>
      <c r="J222" s="8" t="str">
        <f t="shared" si="10"/>
        <v>Mostly Registered</v>
      </c>
      <c r="K222" s="33" t="str">
        <f t="shared" si="11"/>
        <v>Comfortable</v>
      </c>
      <c r="L222" s="34"/>
      <c r="M222" s="34"/>
    </row>
    <row r="223" spans="1:13" ht="17.25" thickBot="1">
      <c r="A223" s="32">
        <v>221</v>
      </c>
      <c r="B223" s="32">
        <v>222</v>
      </c>
      <c r="C223" s="32">
        <v>0.18179999999999999</v>
      </c>
      <c r="D223" s="32">
        <v>0.4</v>
      </c>
      <c r="E223" s="32">
        <v>0.28360000000000002</v>
      </c>
      <c r="F223" s="32">
        <v>5</v>
      </c>
      <c r="G223" s="32">
        <v>47</v>
      </c>
      <c r="H223" s="32">
        <v>52</v>
      </c>
      <c r="I223" s="33" t="str">
        <f t="shared" si="9"/>
        <v>Medium Demand</v>
      </c>
      <c r="J223" s="8" t="str">
        <f t="shared" si="10"/>
        <v>Mostly Registered</v>
      </c>
      <c r="K223" s="33" t="str">
        <f t="shared" si="11"/>
        <v>Comfortable</v>
      </c>
      <c r="L223" s="34"/>
      <c r="M223" s="34"/>
    </row>
    <row r="224" spans="1:13" ht="17.25" thickBot="1">
      <c r="A224" s="32">
        <v>222</v>
      </c>
      <c r="B224" s="32">
        <v>223</v>
      </c>
      <c r="C224" s="32">
        <v>0.18179999999999999</v>
      </c>
      <c r="D224" s="32">
        <v>0.4</v>
      </c>
      <c r="E224" s="32">
        <v>0.28360000000000002</v>
      </c>
      <c r="F224" s="32">
        <v>4</v>
      </c>
      <c r="G224" s="32">
        <v>50</v>
      </c>
      <c r="H224" s="32">
        <v>54</v>
      </c>
      <c r="I224" s="33" t="str">
        <f t="shared" si="9"/>
        <v>Medium Demand</v>
      </c>
      <c r="J224" s="8" t="str">
        <f t="shared" si="10"/>
        <v>Mostly Registered</v>
      </c>
      <c r="K224" s="33" t="str">
        <f t="shared" si="11"/>
        <v>Comfortable</v>
      </c>
      <c r="L224" s="34"/>
      <c r="M224" s="34"/>
    </row>
    <row r="225" spans="1:13" ht="17.25" thickBot="1">
      <c r="A225" s="32">
        <v>223</v>
      </c>
      <c r="B225" s="32">
        <v>224</v>
      </c>
      <c r="C225" s="32">
        <v>0.19700000000000001</v>
      </c>
      <c r="D225" s="32">
        <v>0.4</v>
      </c>
      <c r="E225" s="32">
        <v>0.22389999999999999</v>
      </c>
      <c r="F225" s="32">
        <v>0</v>
      </c>
      <c r="G225" s="32">
        <v>47</v>
      </c>
      <c r="H225" s="32">
        <v>47</v>
      </c>
      <c r="I225" s="33" t="str">
        <f t="shared" si="9"/>
        <v>Low Demand</v>
      </c>
      <c r="J225" s="8" t="str">
        <f t="shared" si="10"/>
        <v>Mostly Registered</v>
      </c>
      <c r="K225" s="33" t="str">
        <f t="shared" si="11"/>
        <v>Comfortable</v>
      </c>
      <c r="L225" s="34"/>
      <c r="M225" s="34"/>
    </row>
    <row r="226" spans="1:13" ht="17.25" thickBot="1">
      <c r="A226" s="32">
        <v>224</v>
      </c>
      <c r="B226" s="32">
        <v>225</v>
      </c>
      <c r="C226" s="32">
        <v>0.19700000000000001</v>
      </c>
      <c r="D226" s="32">
        <v>0.4</v>
      </c>
      <c r="E226" s="32">
        <v>0.22389999999999999</v>
      </c>
      <c r="F226" s="32">
        <v>2</v>
      </c>
      <c r="G226" s="32">
        <v>43</v>
      </c>
      <c r="H226" s="32">
        <v>45</v>
      </c>
      <c r="I226" s="33" t="str">
        <f t="shared" si="9"/>
        <v>Low Demand</v>
      </c>
      <c r="J226" s="8" t="str">
        <f t="shared" si="10"/>
        <v>Mostly Registered</v>
      </c>
      <c r="K226" s="33" t="str">
        <f t="shared" si="11"/>
        <v>Comfortable</v>
      </c>
      <c r="L226" s="34"/>
      <c r="M226" s="34"/>
    </row>
    <row r="227" spans="1:13" ht="17.25" thickBot="1">
      <c r="A227" s="32">
        <v>225</v>
      </c>
      <c r="B227" s="32">
        <v>226</v>
      </c>
      <c r="C227" s="32">
        <v>0.21210000000000001</v>
      </c>
      <c r="D227" s="32">
        <v>0.4</v>
      </c>
      <c r="E227" s="32">
        <v>0.1343</v>
      </c>
      <c r="F227" s="32">
        <v>4</v>
      </c>
      <c r="G227" s="32">
        <v>70</v>
      </c>
      <c r="H227" s="32">
        <v>74</v>
      </c>
      <c r="I227" s="33" t="str">
        <f t="shared" si="9"/>
        <v>Medium Demand</v>
      </c>
      <c r="J227" s="8" t="str">
        <f t="shared" si="10"/>
        <v>Mostly Registered</v>
      </c>
      <c r="K227" s="33" t="str">
        <f t="shared" si="11"/>
        <v>Comfortable</v>
      </c>
      <c r="L227" s="34"/>
      <c r="M227" s="34"/>
    </row>
    <row r="228" spans="1:13" ht="17.25" thickBot="1">
      <c r="A228" s="32">
        <v>226</v>
      </c>
      <c r="B228" s="32">
        <v>227</v>
      </c>
      <c r="C228" s="32">
        <v>0.2273</v>
      </c>
      <c r="D228" s="32">
        <v>0.4</v>
      </c>
      <c r="E228" s="32">
        <v>0.1045</v>
      </c>
      <c r="F228" s="32">
        <v>4</v>
      </c>
      <c r="G228" s="32">
        <v>174</v>
      </c>
      <c r="H228" s="32">
        <v>178</v>
      </c>
      <c r="I228" s="33" t="str">
        <f t="shared" si="9"/>
        <v>High Demand</v>
      </c>
      <c r="J228" s="8" t="str">
        <f t="shared" si="10"/>
        <v>Mostly Registered</v>
      </c>
      <c r="K228" s="33" t="str">
        <f t="shared" si="11"/>
        <v>Comfortable</v>
      </c>
      <c r="L228" s="34"/>
      <c r="M228" s="34"/>
    </row>
    <row r="229" spans="1:13" ht="17.25" thickBot="1">
      <c r="A229" s="32">
        <v>227</v>
      </c>
      <c r="B229" s="32">
        <v>228</v>
      </c>
      <c r="C229" s="32">
        <v>0.19700000000000001</v>
      </c>
      <c r="D229" s="32">
        <v>0.4</v>
      </c>
      <c r="E229" s="32">
        <v>0.22389999999999999</v>
      </c>
      <c r="F229" s="32">
        <v>1</v>
      </c>
      <c r="G229" s="32">
        <v>154</v>
      </c>
      <c r="H229" s="32">
        <v>155</v>
      </c>
      <c r="I229" s="33" t="str">
        <f t="shared" si="9"/>
        <v>High Demand</v>
      </c>
      <c r="J229" s="8" t="str">
        <f t="shared" si="10"/>
        <v>Mostly Registered</v>
      </c>
      <c r="K229" s="33" t="str">
        <f t="shared" si="11"/>
        <v>Comfortable</v>
      </c>
      <c r="L229" s="34"/>
      <c r="M229" s="34"/>
    </row>
    <row r="230" spans="1:13" ht="17.25" thickBot="1">
      <c r="A230" s="32">
        <v>228</v>
      </c>
      <c r="B230" s="32">
        <v>229</v>
      </c>
      <c r="C230" s="32">
        <v>0.16669999999999999</v>
      </c>
      <c r="D230" s="32">
        <v>0.47</v>
      </c>
      <c r="E230" s="32">
        <v>0.16420000000000001</v>
      </c>
      <c r="F230" s="32">
        <v>3</v>
      </c>
      <c r="G230" s="32">
        <v>92</v>
      </c>
      <c r="H230" s="32">
        <v>95</v>
      </c>
      <c r="I230" s="33" t="str">
        <f t="shared" si="9"/>
        <v>Medium Demand</v>
      </c>
      <c r="J230" s="8" t="str">
        <f t="shared" si="10"/>
        <v>Mostly Registered</v>
      </c>
      <c r="K230" s="33" t="str">
        <f t="shared" si="11"/>
        <v>Comfortable</v>
      </c>
      <c r="L230" s="34"/>
      <c r="M230" s="34"/>
    </row>
    <row r="231" spans="1:13" ht="17.25" thickBot="1">
      <c r="A231" s="32">
        <v>229</v>
      </c>
      <c r="B231" s="32">
        <v>230</v>
      </c>
      <c r="C231" s="32">
        <v>0.16669999999999999</v>
      </c>
      <c r="D231" s="32">
        <v>0.5</v>
      </c>
      <c r="E231" s="32">
        <v>0.16420000000000001</v>
      </c>
      <c r="F231" s="32">
        <v>1</v>
      </c>
      <c r="G231" s="32">
        <v>73</v>
      </c>
      <c r="H231" s="32">
        <v>74</v>
      </c>
      <c r="I231" s="33" t="str">
        <f t="shared" si="9"/>
        <v>Medium Demand</v>
      </c>
      <c r="J231" s="8" t="str">
        <f t="shared" si="10"/>
        <v>Mostly Registered</v>
      </c>
      <c r="K231" s="33" t="str">
        <f t="shared" si="11"/>
        <v>Comfortable</v>
      </c>
      <c r="L231" s="34"/>
      <c r="M231" s="34"/>
    </row>
    <row r="232" spans="1:13" ht="17.25" thickBot="1">
      <c r="A232" s="32">
        <v>230</v>
      </c>
      <c r="B232" s="32">
        <v>231</v>
      </c>
      <c r="C232" s="32">
        <v>0.13639999999999999</v>
      </c>
      <c r="D232" s="32">
        <v>0.59</v>
      </c>
      <c r="E232" s="32">
        <v>0.19400000000000001</v>
      </c>
      <c r="F232" s="32">
        <v>1</v>
      </c>
      <c r="G232" s="32">
        <v>37</v>
      </c>
      <c r="H232" s="32">
        <v>38</v>
      </c>
      <c r="I232" s="33" t="str">
        <f t="shared" si="9"/>
        <v>Low Demand</v>
      </c>
      <c r="J232" s="8" t="str">
        <f t="shared" si="10"/>
        <v>Mostly Registered</v>
      </c>
      <c r="K232" s="33" t="str">
        <f t="shared" si="11"/>
        <v>Humid</v>
      </c>
      <c r="L232" s="34"/>
      <c r="M232" s="34"/>
    </row>
    <row r="233" spans="1:13" ht="17.25" thickBot="1">
      <c r="A233" s="32">
        <v>231</v>
      </c>
      <c r="B233" s="32">
        <v>232</v>
      </c>
      <c r="C233" s="32">
        <v>0.1515</v>
      </c>
      <c r="D233" s="32">
        <v>0.59</v>
      </c>
      <c r="E233" s="32">
        <v>0.16420000000000001</v>
      </c>
      <c r="F233" s="32">
        <v>2</v>
      </c>
      <c r="G233" s="32">
        <v>22</v>
      </c>
      <c r="H233" s="32">
        <v>24</v>
      </c>
      <c r="I233" s="33" t="str">
        <f t="shared" si="9"/>
        <v>Low Demand</v>
      </c>
      <c r="J233" s="8" t="str">
        <f t="shared" si="10"/>
        <v>Mostly Registered</v>
      </c>
      <c r="K233" s="33" t="str">
        <f t="shared" si="11"/>
        <v>Humid</v>
      </c>
      <c r="L233" s="34"/>
      <c r="M233" s="34"/>
    </row>
    <row r="234" spans="1:13" ht="17.25" thickBot="1">
      <c r="A234" s="32">
        <v>232</v>
      </c>
      <c r="B234" s="32">
        <v>233</v>
      </c>
      <c r="C234" s="32">
        <v>0.1515</v>
      </c>
      <c r="D234" s="32">
        <v>0.59</v>
      </c>
      <c r="E234" s="32">
        <v>0.16420000000000001</v>
      </c>
      <c r="F234" s="32">
        <v>0</v>
      </c>
      <c r="G234" s="32">
        <v>18</v>
      </c>
      <c r="H234" s="32">
        <v>18</v>
      </c>
      <c r="I234" s="33" t="str">
        <f t="shared" si="9"/>
        <v>Low Demand</v>
      </c>
      <c r="J234" s="8" t="str">
        <f t="shared" si="10"/>
        <v>Mostly Registered</v>
      </c>
      <c r="K234" s="33" t="str">
        <f t="shared" si="11"/>
        <v>Humid</v>
      </c>
      <c r="L234" s="34"/>
      <c r="M234" s="34"/>
    </row>
    <row r="235" spans="1:13" ht="17.25" thickBot="1">
      <c r="A235" s="32">
        <v>233</v>
      </c>
      <c r="B235" s="32">
        <v>234</v>
      </c>
      <c r="C235" s="32">
        <v>0.16669999999999999</v>
      </c>
      <c r="D235" s="32">
        <v>0.59</v>
      </c>
      <c r="E235" s="32">
        <v>0.1045</v>
      </c>
      <c r="F235" s="32">
        <v>2</v>
      </c>
      <c r="G235" s="32">
        <v>10</v>
      </c>
      <c r="H235" s="32">
        <v>12</v>
      </c>
      <c r="I235" s="33" t="str">
        <f t="shared" si="9"/>
        <v>Low Demand</v>
      </c>
      <c r="J235" s="8" t="str">
        <f t="shared" si="10"/>
        <v>Mostly Registered</v>
      </c>
      <c r="K235" s="33" t="str">
        <f t="shared" si="11"/>
        <v>Humid</v>
      </c>
      <c r="L235" s="34"/>
      <c r="M235" s="34"/>
    </row>
    <row r="236" spans="1:13" ht="17.25" thickBot="1">
      <c r="A236" s="32">
        <v>234</v>
      </c>
      <c r="B236" s="32">
        <v>235</v>
      </c>
      <c r="C236" s="32">
        <v>0.1515</v>
      </c>
      <c r="D236" s="32">
        <v>0.59</v>
      </c>
      <c r="E236" s="32">
        <v>0.16420000000000001</v>
      </c>
      <c r="F236" s="32">
        <v>0</v>
      </c>
      <c r="G236" s="32">
        <v>3</v>
      </c>
      <c r="H236" s="32">
        <v>3</v>
      </c>
      <c r="I236" s="33" t="str">
        <f t="shared" si="9"/>
        <v>Low Demand</v>
      </c>
      <c r="J236" s="8" t="str">
        <f t="shared" si="10"/>
        <v>Mostly Registered</v>
      </c>
      <c r="K236" s="33" t="str">
        <f t="shared" si="11"/>
        <v>Humid</v>
      </c>
      <c r="L236" s="34"/>
      <c r="M236" s="34"/>
    </row>
    <row r="237" spans="1:13" ht="17.25" thickBot="1">
      <c r="A237" s="32">
        <v>235</v>
      </c>
      <c r="B237" s="32">
        <v>236</v>
      </c>
      <c r="C237" s="32">
        <v>0.1515</v>
      </c>
      <c r="D237" s="32">
        <v>0.55000000000000004</v>
      </c>
      <c r="E237" s="32">
        <v>0.19400000000000001</v>
      </c>
      <c r="F237" s="32">
        <v>0</v>
      </c>
      <c r="G237" s="32">
        <v>3</v>
      </c>
      <c r="H237" s="32">
        <v>3</v>
      </c>
      <c r="I237" s="33" t="str">
        <f t="shared" si="9"/>
        <v>Low Demand</v>
      </c>
      <c r="J237" s="8" t="str">
        <f t="shared" si="10"/>
        <v>Mostly Registered</v>
      </c>
      <c r="K237" s="33" t="str">
        <f t="shared" si="11"/>
        <v>Humid</v>
      </c>
      <c r="L237" s="34"/>
      <c r="M237" s="34"/>
    </row>
    <row r="238" spans="1:13" ht="17.25" thickBot="1">
      <c r="A238" s="32">
        <v>236</v>
      </c>
      <c r="B238" s="32">
        <v>237</v>
      </c>
      <c r="C238" s="32">
        <v>0.18179999999999999</v>
      </c>
      <c r="D238" s="32">
        <v>0.55000000000000004</v>
      </c>
      <c r="E238" s="32">
        <v>0.1343</v>
      </c>
      <c r="F238" s="32">
        <v>0</v>
      </c>
      <c r="G238" s="32">
        <v>6</v>
      </c>
      <c r="H238" s="32">
        <v>6</v>
      </c>
      <c r="I238" s="33" t="str">
        <f t="shared" si="9"/>
        <v>Low Demand</v>
      </c>
      <c r="J238" s="8" t="str">
        <f t="shared" si="10"/>
        <v>Mostly Registered</v>
      </c>
      <c r="K238" s="33" t="str">
        <f t="shared" si="11"/>
        <v>Humid</v>
      </c>
      <c r="L238" s="34"/>
      <c r="M238" s="34"/>
    </row>
    <row r="239" spans="1:13" ht="17.25" thickBot="1">
      <c r="A239" s="32">
        <v>237</v>
      </c>
      <c r="B239" s="32">
        <v>238</v>
      </c>
      <c r="C239" s="32">
        <v>0.18179999999999999</v>
      </c>
      <c r="D239" s="32">
        <v>0.55000000000000004</v>
      </c>
      <c r="E239" s="32">
        <v>0.1343</v>
      </c>
      <c r="F239" s="32">
        <v>0</v>
      </c>
      <c r="G239" s="32">
        <v>27</v>
      </c>
      <c r="H239" s="32">
        <v>27</v>
      </c>
      <c r="I239" s="33" t="str">
        <f t="shared" si="9"/>
        <v>Low Demand</v>
      </c>
      <c r="J239" s="8" t="str">
        <f t="shared" si="10"/>
        <v>Mostly Registered</v>
      </c>
      <c r="K239" s="33" t="str">
        <f t="shared" si="11"/>
        <v>Humid</v>
      </c>
      <c r="L239" s="34"/>
      <c r="M239" s="34"/>
    </row>
    <row r="240" spans="1:13" ht="17.25" thickBot="1">
      <c r="A240" s="32">
        <v>238</v>
      </c>
      <c r="B240" s="32">
        <v>239</v>
      </c>
      <c r="C240" s="32">
        <v>0.2273</v>
      </c>
      <c r="D240" s="32">
        <v>0.55000000000000004</v>
      </c>
      <c r="E240" s="32">
        <v>0</v>
      </c>
      <c r="F240" s="32">
        <v>2</v>
      </c>
      <c r="G240" s="32">
        <v>97</v>
      </c>
      <c r="H240" s="32">
        <v>99</v>
      </c>
      <c r="I240" s="33" t="str">
        <f t="shared" si="9"/>
        <v>Medium Demand</v>
      </c>
      <c r="J240" s="8" t="str">
        <f t="shared" si="10"/>
        <v>Mostly Registered</v>
      </c>
      <c r="K240" s="33" t="str">
        <f t="shared" si="11"/>
        <v>Humid</v>
      </c>
      <c r="L240" s="34"/>
      <c r="M240" s="34"/>
    </row>
    <row r="241" spans="1:13" ht="17.25" thickBot="1">
      <c r="A241" s="32">
        <v>239</v>
      </c>
      <c r="B241" s="32">
        <v>240</v>
      </c>
      <c r="C241" s="32">
        <v>0.21210000000000001</v>
      </c>
      <c r="D241" s="32">
        <v>0.51</v>
      </c>
      <c r="E241" s="32">
        <v>8.9599999999999999E-2</v>
      </c>
      <c r="F241" s="32">
        <v>3</v>
      </c>
      <c r="G241" s="32">
        <v>214</v>
      </c>
      <c r="H241" s="32">
        <v>217</v>
      </c>
      <c r="I241" s="33" t="str">
        <f t="shared" si="9"/>
        <v>High Demand</v>
      </c>
      <c r="J241" s="8" t="str">
        <f t="shared" si="10"/>
        <v>Mostly Registered</v>
      </c>
      <c r="K241" s="33" t="str">
        <f t="shared" si="11"/>
        <v>Humid</v>
      </c>
      <c r="L241" s="34"/>
      <c r="M241" s="34"/>
    </row>
    <row r="242" spans="1:13" ht="17.25" thickBot="1">
      <c r="A242" s="32">
        <v>240</v>
      </c>
      <c r="B242" s="32">
        <v>241</v>
      </c>
      <c r="C242" s="32">
        <v>0.19700000000000001</v>
      </c>
      <c r="D242" s="32">
        <v>0.51</v>
      </c>
      <c r="E242" s="32">
        <v>0.16420000000000001</v>
      </c>
      <c r="F242" s="32">
        <v>3</v>
      </c>
      <c r="G242" s="32">
        <v>127</v>
      </c>
      <c r="H242" s="32">
        <v>130</v>
      </c>
      <c r="I242" s="33" t="str">
        <f t="shared" si="9"/>
        <v>Medium Demand</v>
      </c>
      <c r="J242" s="8" t="str">
        <f t="shared" si="10"/>
        <v>Mostly Registered</v>
      </c>
      <c r="K242" s="33" t="str">
        <f t="shared" si="11"/>
        <v>Humid</v>
      </c>
      <c r="L242" s="34"/>
      <c r="M242" s="34"/>
    </row>
    <row r="243" spans="1:13" ht="17.25" thickBot="1">
      <c r="A243" s="32">
        <v>241</v>
      </c>
      <c r="B243" s="32">
        <v>242</v>
      </c>
      <c r="C243" s="32">
        <v>0.21210000000000001</v>
      </c>
      <c r="D243" s="32">
        <v>0.51</v>
      </c>
      <c r="E243" s="32">
        <v>0.16420000000000001</v>
      </c>
      <c r="F243" s="32">
        <v>3</v>
      </c>
      <c r="G243" s="32">
        <v>51</v>
      </c>
      <c r="H243" s="32">
        <v>54</v>
      </c>
      <c r="I243" s="33" t="str">
        <f t="shared" si="9"/>
        <v>Medium Demand</v>
      </c>
      <c r="J243" s="8" t="str">
        <f t="shared" si="10"/>
        <v>Mostly Registered</v>
      </c>
      <c r="K243" s="33" t="str">
        <f t="shared" si="11"/>
        <v>Humid</v>
      </c>
      <c r="L243" s="34"/>
      <c r="M243" s="34"/>
    </row>
    <row r="244" spans="1:13" ht="17.25" thickBot="1">
      <c r="A244" s="32">
        <v>242</v>
      </c>
      <c r="B244" s="32">
        <v>243</v>
      </c>
      <c r="C244" s="32">
        <v>0.21210000000000001</v>
      </c>
      <c r="D244" s="32">
        <v>0.47</v>
      </c>
      <c r="E244" s="32">
        <v>0.1343</v>
      </c>
      <c r="F244" s="32">
        <v>4</v>
      </c>
      <c r="G244" s="32">
        <v>31</v>
      </c>
      <c r="H244" s="32">
        <v>35</v>
      </c>
      <c r="I244" s="33" t="str">
        <f t="shared" si="9"/>
        <v>Low Demand</v>
      </c>
      <c r="J244" s="8" t="str">
        <f t="shared" si="10"/>
        <v>Mostly Registered</v>
      </c>
      <c r="K244" s="33" t="str">
        <f t="shared" si="11"/>
        <v>Comfortable</v>
      </c>
      <c r="L244" s="34"/>
      <c r="M244" s="34"/>
    </row>
    <row r="245" spans="1:13" ht="17.25" thickBot="1">
      <c r="A245" s="32">
        <v>243</v>
      </c>
      <c r="B245" s="32">
        <v>244</v>
      </c>
      <c r="C245" s="32">
        <v>0.2273</v>
      </c>
      <c r="D245" s="32">
        <v>0.51</v>
      </c>
      <c r="E245" s="32">
        <v>0.1045</v>
      </c>
      <c r="F245" s="32">
        <v>2</v>
      </c>
      <c r="G245" s="32">
        <v>55</v>
      </c>
      <c r="H245" s="32">
        <v>57</v>
      </c>
      <c r="I245" s="33" t="str">
        <f t="shared" si="9"/>
        <v>Medium Demand</v>
      </c>
      <c r="J245" s="8" t="str">
        <f t="shared" si="10"/>
        <v>Mostly Registered</v>
      </c>
      <c r="K245" s="33" t="str">
        <f t="shared" si="11"/>
        <v>Humid</v>
      </c>
      <c r="L245" s="34"/>
      <c r="M245" s="34"/>
    </row>
    <row r="246" spans="1:13" ht="17.25" thickBot="1">
      <c r="A246" s="32">
        <v>244</v>
      </c>
      <c r="B246" s="32">
        <v>245</v>
      </c>
      <c r="C246" s="32">
        <v>0.2273</v>
      </c>
      <c r="D246" s="32">
        <v>0.59</v>
      </c>
      <c r="E246" s="32">
        <v>8.9599999999999999E-2</v>
      </c>
      <c r="F246" s="32">
        <v>6</v>
      </c>
      <c r="G246" s="32">
        <v>46</v>
      </c>
      <c r="H246" s="32">
        <v>52</v>
      </c>
      <c r="I246" s="33" t="str">
        <f t="shared" si="9"/>
        <v>Medium Demand</v>
      </c>
      <c r="J246" s="8" t="str">
        <f t="shared" si="10"/>
        <v>Mostly Registered</v>
      </c>
      <c r="K246" s="33" t="str">
        <f t="shared" si="11"/>
        <v>Humid</v>
      </c>
      <c r="L246" s="34"/>
      <c r="M246" s="34"/>
    </row>
    <row r="247" spans="1:13" ht="17.25" thickBot="1">
      <c r="A247" s="32">
        <v>245</v>
      </c>
      <c r="B247" s="32">
        <v>246</v>
      </c>
      <c r="C247" s="32">
        <v>0.2273</v>
      </c>
      <c r="D247" s="32">
        <v>0.59</v>
      </c>
      <c r="E247" s="32">
        <v>8.9599999999999999E-2</v>
      </c>
      <c r="F247" s="32">
        <v>3</v>
      </c>
      <c r="G247" s="32">
        <v>60</v>
      </c>
      <c r="H247" s="32">
        <v>63</v>
      </c>
      <c r="I247" s="33" t="str">
        <f t="shared" si="9"/>
        <v>Medium Demand</v>
      </c>
      <c r="J247" s="8" t="str">
        <f t="shared" si="10"/>
        <v>Mostly Registered</v>
      </c>
      <c r="K247" s="33" t="str">
        <f t="shared" si="11"/>
        <v>Humid</v>
      </c>
      <c r="L247" s="34"/>
      <c r="M247" s="34"/>
    </row>
    <row r="248" spans="1:13" ht="17.25" thickBot="1">
      <c r="A248" s="32">
        <v>246</v>
      </c>
      <c r="B248" s="32">
        <v>247</v>
      </c>
      <c r="C248" s="32">
        <v>0.19700000000000001</v>
      </c>
      <c r="D248" s="32">
        <v>0.8</v>
      </c>
      <c r="E248" s="32">
        <v>8.9599999999999999E-2</v>
      </c>
      <c r="F248" s="32">
        <v>2</v>
      </c>
      <c r="G248" s="32">
        <v>45</v>
      </c>
      <c r="H248" s="32">
        <v>47</v>
      </c>
      <c r="I248" s="33" t="str">
        <f t="shared" si="9"/>
        <v>Low Demand</v>
      </c>
      <c r="J248" s="8" t="str">
        <f t="shared" si="10"/>
        <v>Mostly Registered</v>
      </c>
      <c r="K248" s="33" t="str">
        <f t="shared" si="11"/>
        <v>Humid</v>
      </c>
      <c r="L248" s="34"/>
      <c r="M248" s="34"/>
    </row>
    <row r="249" spans="1:13" ht="17.25" thickBot="1">
      <c r="A249" s="32">
        <v>247</v>
      </c>
      <c r="B249" s="32">
        <v>248</v>
      </c>
      <c r="C249" s="32">
        <v>0.1515</v>
      </c>
      <c r="D249" s="32">
        <v>0.86</v>
      </c>
      <c r="E249" s="32">
        <v>0.22389999999999999</v>
      </c>
      <c r="F249" s="32">
        <v>4</v>
      </c>
      <c r="G249" s="32">
        <v>72</v>
      </c>
      <c r="H249" s="32">
        <v>76</v>
      </c>
      <c r="I249" s="33" t="str">
        <f t="shared" si="9"/>
        <v>Medium Demand</v>
      </c>
      <c r="J249" s="8" t="str">
        <f t="shared" si="10"/>
        <v>Mostly Registered</v>
      </c>
      <c r="K249" s="33" t="str">
        <f t="shared" si="11"/>
        <v>Very Humid</v>
      </c>
      <c r="L249" s="34"/>
      <c r="M249" s="34"/>
    </row>
    <row r="250" spans="1:13" ht="17.25" thickBot="1">
      <c r="A250" s="32">
        <v>248</v>
      </c>
      <c r="B250" s="32">
        <v>249</v>
      </c>
      <c r="C250" s="32">
        <v>0.1515</v>
      </c>
      <c r="D250" s="32">
        <v>0.86</v>
      </c>
      <c r="E250" s="32">
        <v>0.22389999999999999</v>
      </c>
      <c r="F250" s="32">
        <v>6</v>
      </c>
      <c r="G250" s="32">
        <v>130</v>
      </c>
      <c r="H250" s="32">
        <v>136</v>
      </c>
      <c r="I250" s="33" t="str">
        <f t="shared" si="9"/>
        <v>Medium Demand</v>
      </c>
      <c r="J250" s="8" t="str">
        <f t="shared" si="10"/>
        <v>Mostly Registered</v>
      </c>
      <c r="K250" s="33" t="str">
        <f t="shared" si="11"/>
        <v>Very Humid</v>
      </c>
      <c r="L250" s="34"/>
      <c r="M250" s="34"/>
    </row>
    <row r="251" spans="1:13" ht="17.25" thickBot="1">
      <c r="A251" s="32">
        <v>249</v>
      </c>
      <c r="B251" s="32">
        <v>250</v>
      </c>
      <c r="C251" s="32">
        <v>0.18179999999999999</v>
      </c>
      <c r="D251" s="32">
        <v>0.93</v>
      </c>
      <c r="E251" s="32">
        <v>0.1045</v>
      </c>
      <c r="F251" s="32">
        <v>1</v>
      </c>
      <c r="G251" s="32">
        <v>94</v>
      </c>
      <c r="H251" s="32">
        <v>95</v>
      </c>
      <c r="I251" s="33" t="str">
        <f t="shared" si="9"/>
        <v>Medium Demand</v>
      </c>
      <c r="J251" s="8" t="str">
        <f t="shared" si="10"/>
        <v>Mostly Registered</v>
      </c>
      <c r="K251" s="33" t="str">
        <f t="shared" si="11"/>
        <v>Very Humid</v>
      </c>
      <c r="L251" s="34"/>
      <c r="M251" s="34"/>
    </row>
    <row r="252" spans="1:13" ht="17.25" thickBot="1">
      <c r="A252" s="32">
        <v>250</v>
      </c>
      <c r="B252" s="32">
        <v>251</v>
      </c>
      <c r="C252" s="32">
        <v>0.2273</v>
      </c>
      <c r="D252" s="32">
        <v>0.93</v>
      </c>
      <c r="E252" s="32">
        <v>0</v>
      </c>
      <c r="F252" s="32">
        <v>0</v>
      </c>
      <c r="G252" s="32">
        <v>51</v>
      </c>
      <c r="H252" s="32">
        <v>51</v>
      </c>
      <c r="I252" s="33" t="str">
        <f t="shared" si="9"/>
        <v>Medium Demand</v>
      </c>
      <c r="J252" s="8" t="str">
        <f t="shared" si="10"/>
        <v>Mostly Registered</v>
      </c>
      <c r="K252" s="33" t="str">
        <f t="shared" si="11"/>
        <v>Very Humid</v>
      </c>
      <c r="L252" s="34"/>
      <c r="M252" s="34"/>
    </row>
    <row r="253" spans="1:13" ht="17.25" thickBot="1">
      <c r="A253" s="32">
        <v>251</v>
      </c>
      <c r="B253" s="32">
        <v>252</v>
      </c>
      <c r="C253" s="32">
        <v>0.1515</v>
      </c>
      <c r="D253" s="32">
        <v>0.93</v>
      </c>
      <c r="E253" s="32">
        <v>0.19400000000000001</v>
      </c>
      <c r="F253" s="32">
        <v>0</v>
      </c>
      <c r="G253" s="32">
        <v>32</v>
      </c>
      <c r="H253" s="32">
        <v>32</v>
      </c>
      <c r="I253" s="33" t="str">
        <f t="shared" si="9"/>
        <v>Low Demand</v>
      </c>
      <c r="J253" s="8" t="str">
        <f t="shared" si="10"/>
        <v>Mostly Registered</v>
      </c>
      <c r="K253" s="33" t="str">
        <f t="shared" si="11"/>
        <v>Very Humid</v>
      </c>
      <c r="L253" s="34"/>
      <c r="M253" s="34"/>
    </row>
    <row r="254" spans="1:13" ht="17.25" thickBot="1">
      <c r="A254" s="32">
        <v>252</v>
      </c>
      <c r="B254" s="32">
        <v>253</v>
      </c>
      <c r="C254" s="32">
        <v>0.19700000000000001</v>
      </c>
      <c r="D254" s="32">
        <v>0.86</v>
      </c>
      <c r="E254" s="32">
        <v>8.9599999999999999E-2</v>
      </c>
      <c r="F254" s="32">
        <v>0</v>
      </c>
      <c r="G254" s="32">
        <v>20</v>
      </c>
      <c r="H254" s="32">
        <v>20</v>
      </c>
      <c r="I254" s="33" t="str">
        <f t="shared" si="9"/>
        <v>Low Demand</v>
      </c>
      <c r="J254" s="8" t="str">
        <f t="shared" si="10"/>
        <v>Mostly Registered</v>
      </c>
      <c r="K254" s="33" t="str">
        <f t="shared" si="11"/>
        <v>Very Humid</v>
      </c>
      <c r="L254" s="34"/>
      <c r="M254" s="34"/>
    </row>
    <row r="255" spans="1:13" ht="17.25" thickBot="1">
      <c r="A255" s="32">
        <v>253</v>
      </c>
      <c r="B255" s="32">
        <v>254</v>
      </c>
      <c r="C255" s="32">
        <v>0.18179999999999999</v>
      </c>
      <c r="D255" s="32">
        <v>0.93</v>
      </c>
      <c r="E255" s="32">
        <v>0.1045</v>
      </c>
      <c r="F255" s="32">
        <v>1</v>
      </c>
      <c r="G255" s="32">
        <v>28</v>
      </c>
      <c r="H255" s="32">
        <v>29</v>
      </c>
      <c r="I255" s="33" t="str">
        <f t="shared" si="9"/>
        <v>Low Demand</v>
      </c>
      <c r="J255" s="8" t="str">
        <f t="shared" si="10"/>
        <v>Mostly Registered</v>
      </c>
      <c r="K255" s="33" t="str">
        <f t="shared" si="11"/>
        <v>Very Humid</v>
      </c>
      <c r="L255" s="34"/>
      <c r="M255" s="34"/>
    </row>
    <row r="256" spans="1:13" ht="17.25" thickBot="1">
      <c r="A256" s="32">
        <v>254</v>
      </c>
      <c r="B256" s="32">
        <v>255</v>
      </c>
      <c r="C256" s="32">
        <v>0.19700000000000001</v>
      </c>
      <c r="D256" s="32">
        <v>0.93</v>
      </c>
      <c r="E256" s="32">
        <v>8.9599999999999999E-2</v>
      </c>
      <c r="F256" s="32">
        <v>1</v>
      </c>
      <c r="G256" s="32">
        <v>18</v>
      </c>
      <c r="H256" s="32">
        <v>19</v>
      </c>
      <c r="I256" s="33" t="str">
        <f t="shared" si="9"/>
        <v>Low Demand</v>
      </c>
      <c r="J256" s="8" t="str">
        <f t="shared" si="10"/>
        <v>Mostly Registered</v>
      </c>
      <c r="K256" s="33" t="str">
        <f t="shared" si="11"/>
        <v>Very Humid</v>
      </c>
      <c r="L256" s="34"/>
      <c r="M256" s="34"/>
    </row>
    <row r="257" spans="1:13" ht="17.25" thickBot="1">
      <c r="A257" s="32">
        <v>255</v>
      </c>
      <c r="B257" s="32">
        <v>256</v>
      </c>
      <c r="C257" s="32">
        <v>0.19700000000000001</v>
      </c>
      <c r="D257" s="32">
        <v>0.86</v>
      </c>
      <c r="E257" s="32">
        <v>8.9599999999999999E-2</v>
      </c>
      <c r="F257" s="32">
        <v>0</v>
      </c>
      <c r="G257" s="32">
        <v>7</v>
      </c>
      <c r="H257" s="32">
        <v>7</v>
      </c>
      <c r="I257" s="33" t="str">
        <f t="shared" si="9"/>
        <v>Low Demand</v>
      </c>
      <c r="J257" s="8" t="str">
        <f t="shared" si="10"/>
        <v>Mostly Registered</v>
      </c>
      <c r="K257" s="33" t="str">
        <f t="shared" si="11"/>
        <v>Very Humid</v>
      </c>
      <c r="L257" s="34"/>
      <c r="M257" s="34"/>
    </row>
    <row r="258" spans="1:13" ht="17.25" thickBot="1">
      <c r="A258" s="32">
        <v>256</v>
      </c>
      <c r="B258" s="32">
        <v>257</v>
      </c>
      <c r="C258" s="32">
        <v>0.18179999999999999</v>
      </c>
      <c r="D258" s="32">
        <v>0.86</v>
      </c>
      <c r="E258" s="32">
        <v>0.1045</v>
      </c>
      <c r="F258" s="32">
        <v>0</v>
      </c>
      <c r="G258" s="32">
        <v>6</v>
      </c>
      <c r="H258" s="32">
        <v>6</v>
      </c>
      <c r="I258" s="33" t="str">
        <f t="shared" si="9"/>
        <v>Low Demand</v>
      </c>
      <c r="J258" s="8" t="str">
        <f t="shared" si="10"/>
        <v>Mostly Registered</v>
      </c>
      <c r="K258" s="33" t="str">
        <f t="shared" si="11"/>
        <v>Very Humid</v>
      </c>
      <c r="L258" s="34"/>
      <c r="M258" s="34"/>
    </row>
    <row r="259" spans="1:13" ht="17.25" thickBot="1">
      <c r="A259" s="32">
        <v>257</v>
      </c>
      <c r="B259" s="32">
        <v>258</v>
      </c>
      <c r="C259" s="32">
        <v>0.1515</v>
      </c>
      <c r="D259" s="32">
        <v>0.86</v>
      </c>
      <c r="E259" s="32">
        <v>0.1343</v>
      </c>
      <c r="F259" s="32">
        <v>0</v>
      </c>
      <c r="G259" s="32">
        <v>1</v>
      </c>
      <c r="H259" s="32">
        <v>1</v>
      </c>
      <c r="I259" s="33" t="str">
        <f t="shared" ref="I259:I322" si="12">IF(H259&gt;150, "High Demand", IF(H259&gt;50, "Medium Demand", "Low Demand"))</f>
        <v>Low Demand</v>
      </c>
      <c r="J259" s="8" t="str">
        <f t="shared" ref="J259:J322" si="13">IF(F259&gt;G259, "Mostly Casual", "Mostly Registered")</f>
        <v>Mostly Registered</v>
      </c>
      <c r="K259" s="33" t="str">
        <f t="shared" ref="K259:K322" si="14">IF(D259&gt;0.8, "Very Humid", IF(D259&gt;0.5, "Humid", "Comfortable"))</f>
        <v>Very Humid</v>
      </c>
      <c r="L259" s="34"/>
      <c r="M259" s="34"/>
    </row>
    <row r="260" spans="1:13" ht="17.25" thickBot="1">
      <c r="A260" s="32">
        <v>258</v>
      </c>
      <c r="B260" s="32">
        <v>259</v>
      </c>
      <c r="C260" s="32">
        <v>0.1515</v>
      </c>
      <c r="D260" s="32">
        <v>0.86</v>
      </c>
      <c r="E260" s="32">
        <v>0.16420000000000001</v>
      </c>
      <c r="F260" s="32">
        <v>0</v>
      </c>
      <c r="G260" s="32">
        <v>5</v>
      </c>
      <c r="H260" s="32">
        <v>5</v>
      </c>
      <c r="I260" s="33" t="str">
        <f t="shared" si="12"/>
        <v>Low Demand</v>
      </c>
      <c r="J260" s="8" t="str">
        <f t="shared" si="13"/>
        <v>Mostly Registered</v>
      </c>
      <c r="K260" s="33" t="str">
        <f t="shared" si="14"/>
        <v>Very Humid</v>
      </c>
      <c r="L260" s="34"/>
      <c r="M260" s="34"/>
    </row>
    <row r="261" spans="1:13" ht="17.25" thickBot="1">
      <c r="A261" s="32">
        <v>259</v>
      </c>
      <c r="B261" s="32">
        <v>260</v>
      </c>
      <c r="C261" s="32">
        <v>0.1515</v>
      </c>
      <c r="D261" s="32">
        <v>0.93</v>
      </c>
      <c r="E261" s="32">
        <v>0.1343</v>
      </c>
      <c r="F261" s="32">
        <v>0</v>
      </c>
      <c r="G261" s="32">
        <v>16</v>
      </c>
      <c r="H261" s="32">
        <v>16</v>
      </c>
      <c r="I261" s="33" t="str">
        <f t="shared" si="12"/>
        <v>Low Demand</v>
      </c>
      <c r="J261" s="8" t="str">
        <f t="shared" si="13"/>
        <v>Mostly Registered</v>
      </c>
      <c r="K261" s="33" t="str">
        <f t="shared" si="14"/>
        <v>Very Humid</v>
      </c>
      <c r="L261" s="34"/>
      <c r="M261" s="34"/>
    </row>
    <row r="262" spans="1:13" ht="17.25" thickBot="1">
      <c r="A262" s="32">
        <v>260</v>
      </c>
      <c r="B262" s="32">
        <v>261</v>
      </c>
      <c r="C262" s="32">
        <v>0.1515</v>
      </c>
      <c r="D262" s="32">
        <v>0.69</v>
      </c>
      <c r="E262" s="32">
        <v>0.1343</v>
      </c>
      <c r="F262" s="32">
        <v>0</v>
      </c>
      <c r="G262" s="32">
        <v>54</v>
      </c>
      <c r="H262" s="32">
        <v>54</v>
      </c>
      <c r="I262" s="33" t="str">
        <f t="shared" si="12"/>
        <v>Medium Demand</v>
      </c>
      <c r="J262" s="8" t="str">
        <f t="shared" si="13"/>
        <v>Mostly Registered</v>
      </c>
      <c r="K262" s="33" t="str">
        <f t="shared" si="14"/>
        <v>Humid</v>
      </c>
      <c r="L262" s="34"/>
      <c r="M262" s="34"/>
    </row>
    <row r="263" spans="1:13" ht="17.25" thickBot="1">
      <c r="A263" s="32">
        <v>261</v>
      </c>
      <c r="B263" s="32">
        <v>262</v>
      </c>
      <c r="C263" s="32">
        <v>0.16669999999999999</v>
      </c>
      <c r="D263" s="32">
        <v>0.59</v>
      </c>
      <c r="E263" s="32">
        <v>0.16420000000000001</v>
      </c>
      <c r="F263" s="32">
        <v>3</v>
      </c>
      <c r="G263" s="32">
        <v>125</v>
      </c>
      <c r="H263" s="32">
        <v>128</v>
      </c>
      <c r="I263" s="33" t="str">
        <f t="shared" si="12"/>
        <v>Medium Demand</v>
      </c>
      <c r="J263" s="8" t="str">
        <f t="shared" si="13"/>
        <v>Mostly Registered</v>
      </c>
      <c r="K263" s="33" t="str">
        <f t="shared" si="14"/>
        <v>Humid</v>
      </c>
      <c r="L263" s="34"/>
      <c r="M263" s="34"/>
    </row>
    <row r="264" spans="1:13" ht="17.25" thickBot="1">
      <c r="A264" s="32">
        <v>262</v>
      </c>
      <c r="B264" s="32">
        <v>263</v>
      </c>
      <c r="C264" s="32">
        <v>0.13639999999999999</v>
      </c>
      <c r="D264" s="32">
        <v>0.59</v>
      </c>
      <c r="E264" s="32">
        <v>0.32840000000000003</v>
      </c>
      <c r="F264" s="32">
        <v>3</v>
      </c>
      <c r="G264" s="32">
        <v>78</v>
      </c>
      <c r="H264" s="32">
        <v>81</v>
      </c>
      <c r="I264" s="33" t="str">
        <f t="shared" si="12"/>
        <v>Medium Demand</v>
      </c>
      <c r="J264" s="8" t="str">
        <f t="shared" si="13"/>
        <v>Mostly Registered</v>
      </c>
      <c r="K264" s="33" t="str">
        <f t="shared" si="14"/>
        <v>Humid</v>
      </c>
      <c r="L264" s="34"/>
      <c r="M264" s="34"/>
    </row>
    <row r="265" spans="1:13" ht="17.25" thickBot="1">
      <c r="A265" s="32">
        <v>263</v>
      </c>
      <c r="B265" s="32">
        <v>264</v>
      </c>
      <c r="C265" s="32">
        <v>0.18179999999999999</v>
      </c>
      <c r="D265" s="32">
        <v>0.55000000000000004</v>
      </c>
      <c r="E265" s="32">
        <v>0.22389999999999999</v>
      </c>
      <c r="F265" s="32">
        <v>0</v>
      </c>
      <c r="G265" s="32">
        <v>39</v>
      </c>
      <c r="H265" s="32">
        <v>39</v>
      </c>
      <c r="I265" s="33" t="str">
        <f t="shared" si="12"/>
        <v>Low Demand</v>
      </c>
      <c r="J265" s="8" t="str">
        <f t="shared" si="13"/>
        <v>Mostly Registered</v>
      </c>
      <c r="K265" s="33" t="str">
        <f t="shared" si="14"/>
        <v>Humid</v>
      </c>
      <c r="L265" s="34"/>
      <c r="M265" s="34"/>
    </row>
    <row r="266" spans="1:13" ht="17.25" thickBot="1">
      <c r="A266" s="32">
        <v>264</v>
      </c>
      <c r="B266" s="32">
        <v>265</v>
      </c>
      <c r="C266" s="32">
        <v>0.18179999999999999</v>
      </c>
      <c r="D266" s="32">
        <v>0.51</v>
      </c>
      <c r="E266" s="32">
        <v>0.3881</v>
      </c>
      <c r="F266" s="32">
        <v>3</v>
      </c>
      <c r="G266" s="32">
        <v>32</v>
      </c>
      <c r="H266" s="32">
        <v>35</v>
      </c>
      <c r="I266" s="33" t="str">
        <f t="shared" si="12"/>
        <v>Low Demand</v>
      </c>
      <c r="J266" s="8" t="str">
        <f t="shared" si="13"/>
        <v>Mostly Registered</v>
      </c>
      <c r="K266" s="33" t="str">
        <f t="shared" si="14"/>
        <v>Humid</v>
      </c>
      <c r="L266" s="34"/>
      <c r="M266" s="34"/>
    </row>
    <row r="267" spans="1:13" ht="17.25" thickBot="1">
      <c r="A267" s="32">
        <v>265</v>
      </c>
      <c r="B267" s="32">
        <v>266</v>
      </c>
      <c r="C267" s="32">
        <v>0.1515</v>
      </c>
      <c r="D267" s="32">
        <v>0.47</v>
      </c>
      <c r="E267" s="32">
        <v>0.58209999999999995</v>
      </c>
      <c r="F267" s="32">
        <v>3</v>
      </c>
      <c r="G267" s="32">
        <v>52</v>
      </c>
      <c r="H267" s="32">
        <v>55</v>
      </c>
      <c r="I267" s="33" t="str">
        <f t="shared" si="12"/>
        <v>Medium Demand</v>
      </c>
      <c r="J267" s="8" t="str">
        <f t="shared" si="13"/>
        <v>Mostly Registered</v>
      </c>
      <c r="K267" s="33" t="str">
        <f t="shared" si="14"/>
        <v>Comfortable</v>
      </c>
      <c r="L267" s="34"/>
      <c r="M267" s="34"/>
    </row>
    <row r="268" spans="1:13" ht="17.25" thickBot="1">
      <c r="A268" s="32">
        <v>266</v>
      </c>
      <c r="B268" s="32">
        <v>267</v>
      </c>
      <c r="C268" s="32">
        <v>0.19700000000000001</v>
      </c>
      <c r="D268" s="32">
        <v>0.44</v>
      </c>
      <c r="E268" s="32">
        <v>0.35820000000000002</v>
      </c>
      <c r="F268" s="32">
        <v>0</v>
      </c>
      <c r="G268" s="32">
        <v>49</v>
      </c>
      <c r="H268" s="32">
        <v>49</v>
      </c>
      <c r="I268" s="33" t="str">
        <f t="shared" si="12"/>
        <v>Low Demand</v>
      </c>
      <c r="J268" s="8" t="str">
        <f t="shared" si="13"/>
        <v>Mostly Registered</v>
      </c>
      <c r="K268" s="33" t="str">
        <f t="shared" si="14"/>
        <v>Comfortable</v>
      </c>
      <c r="L268" s="34"/>
      <c r="M268" s="34"/>
    </row>
    <row r="269" spans="1:13" ht="17.25" thickBot="1">
      <c r="A269" s="32">
        <v>267</v>
      </c>
      <c r="B269" s="32">
        <v>268</v>
      </c>
      <c r="C269" s="32">
        <v>0.18179999999999999</v>
      </c>
      <c r="D269" s="32">
        <v>0.47</v>
      </c>
      <c r="E269" s="32">
        <v>0.32840000000000003</v>
      </c>
      <c r="F269" s="32">
        <v>0</v>
      </c>
      <c r="G269" s="32">
        <v>44</v>
      </c>
      <c r="H269" s="32">
        <v>44</v>
      </c>
      <c r="I269" s="33" t="str">
        <f t="shared" si="12"/>
        <v>Low Demand</v>
      </c>
      <c r="J269" s="8" t="str">
        <f t="shared" si="13"/>
        <v>Mostly Registered</v>
      </c>
      <c r="K269" s="33" t="str">
        <f t="shared" si="14"/>
        <v>Comfortable</v>
      </c>
      <c r="L269" s="34"/>
      <c r="M269" s="34"/>
    </row>
    <row r="270" spans="1:13" ht="17.25" thickBot="1">
      <c r="A270" s="32">
        <v>268</v>
      </c>
      <c r="B270" s="32">
        <v>269</v>
      </c>
      <c r="C270" s="32">
        <v>0.16669999999999999</v>
      </c>
      <c r="D270" s="32">
        <v>0.47</v>
      </c>
      <c r="E270" s="32">
        <v>0.41789999999999999</v>
      </c>
      <c r="F270" s="32">
        <v>1</v>
      </c>
      <c r="G270" s="32">
        <v>48</v>
      </c>
      <c r="H270" s="32">
        <v>49</v>
      </c>
      <c r="I270" s="33" t="str">
        <f t="shared" si="12"/>
        <v>Low Demand</v>
      </c>
      <c r="J270" s="8" t="str">
        <f t="shared" si="13"/>
        <v>Mostly Registered</v>
      </c>
      <c r="K270" s="33" t="str">
        <f t="shared" si="14"/>
        <v>Comfortable</v>
      </c>
      <c r="L270" s="34"/>
      <c r="M270" s="34"/>
    </row>
    <row r="271" spans="1:13" ht="17.25" thickBot="1">
      <c r="A271" s="32">
        <v>269</v>
      </c>
      <c r="B271" s="32">
        <v>270</v>
      </c>
      <c r="C271" s="32">
        <v>0.19700000000000001</v>
      </c>
      <c r="D271" s="32">
        <v>0.44</v>
      </c>
      <c r="E271" s="32">
        <v>0.32840000000000003</v>
      </c>
      <c r="F271" s="32">
        <v>5</v>
      </c>
      <c r="G271" s="32">
        <v>63</v>
      </c>
      <c r="H271" s="32">
        <v>68</v>
      </c>
      <c r="I271" s="33" t="str">
        <f t="shared" si="12"/>
        <v>Medium Demand</v>
      </c>
      <c r="J271" s="8" t="str">
        <f t="shared" si="13"/>
        <v>Mostly Registered</v>
      </c>
      <c r="K271" s="33" t="str">
        <f t="shared" si="14"/>
        <v>Comfortable</v>
      </c>
      <c r="L271" s="34"/>
      <c r="M271" s="34"/>
    </row>
    <row r="272" spans="1:13" ht="17.25" thickBot="1">
      <c r="A272" s="32">
        <v>270</v>
      </c>
      <c r="B272" s="32">
        <v>271</v>
      </c>
      <c r="C272" s="32">
        <v>0.18179999999999999</v>
      </c>
      <c r="D272" s="32">
        <v>0.47</v>
      </c>
      <c r="E272" s="32">
        <v>0.35820000000000002</v>
      </c>
      <c r="F272" s="32">
        <v>0</v>
      </c>
      <c r="G272" s="32">
        <v>139</v>
      </c>
      <c r="H272" s="32">
        <v>139</v>
      </c>
      <c r="I272" s="33" t="str">
        <f t="shared" si="12"/>
        <v>Medium Demand</v>
      </c>
      <c r="J272" s="8" t="str">
        <f t="shared" si="13"/>
        <v>Mostly Registered</v>
      </c>
      <c r="K272" s="33" t="str">
        <f t="shared" si="14"/>
        <v>Comfortable</v>
      </c>
      <c r="L272" s="34"/>
      <c r="M272" s="34"/>
    </row>
    <row r="273" spans="1:13" ht="17.25" thickBot="1">
      <c r="A273" s="32">
        <v>271</v>
      </c>
      <c r="B273" s="32">
        <v>272</v>
      </c>
      <c r="C273" s="32">
        <v>0.1515</v>
      </c>
      <c r="D273" s="32">
        <v>0.47</v>
      </c>
      <c r="E273" s="32">
        <v>0.52239999999999998</v>
      </c>
      <c r="F273" s="32">
        <v>2</v>
      </c>
      <c r="G273" s="32">
        <v>135</v>
      </c>
      <c r="H273" s="32">
        <v>137</v>
      </c>
      <c r="I273" s="33" t="str">
        <f t="shared" si="12"/>
        <v>Medium Demand</v>
      </c>
      <c r="J273" s="8" t="str">
        <f t="shared" si="13"/>
        <v>Mostly Registered</v>
      </c>
      <c r="K273" s="33" t="str">
        <f t="shared" si="14"/>
        <v>Comfortable</v>
      </c>
      <c r="L273" s="34"/>
      <c r="M273" s="34"/>
    </row>
    <row r="274" spans="1:13" ht="17.25" thickBot="1">
      <c r="A274" s="32">
        <v>272</v>
      </c>
      <c r="B274" s="32">
        <v>273</v>
      </c>
      <c r="C274" s="32">
        <v>0.1515</v>
      </c>
      <c r="D274" s="32">
        <v>0.47</v>
      </c>
      <c r="E274" s="32">
        <v>0.41789999999999999</v>
      </c>
      <c r="F274" s="32">
        <v>1</v>
      </c>
      <c r="G274" s="32">
        <v>82</v>
      </c>
      <c r="H274" s="32">
        <v>83</v>
      </c>
      <c r="I274" s="33" t="str">
        <f t="shared" si="12"/>
        <v>Medium Demand</v>
      </c>
      <c r="J274" s="8" t="str">
        <f t="shared" si="13"/>
        <v>Mostly Registered</v>
      </c>
      <c r="K274" s="33" t="str">
        <f t="shared" si="14"/>
        <v>Comfortable</v>
      </c>
      <c r="L274" s="34"/>
      <c r="M274" s="34"/>
    </row>
    <row r="275" spans="1:13" ht="17.25" thickBot="1">
      <c r="A275" s="32">
        <v>273</v>
      </c>
      <c r="B275" s="32">
        <v>274</v>
      </c>
      <c r="C275" s="32">
        <v>0.13639999999999999</v>
      </c>
      <c r="D275" s="32">
        <v>0.5</v>
      </c>
      <c r="E275" s="32">
        <v>0.32840000000000003</v>
      </c>
      <c r="F275" s="32">
        <v>2</v>
      </c>
      <c r="G275" s="32">
        <v>54</v>
      </c>
      <c r="H275" s="32">
        <v>56</v>
      </c>
      <c r="I275" s="33" t="str">
        <f t="shared" si="12"/>
        <v>Medium Demand</v>
      </c>
      <c r="J275" s="8" t="str">
        <f t="shared" si="13"/>
        <v>Mostly Registered</v>
      </c>
      <c r="K275" s="33" t="str">
        <f t="shared" si="14"/>
        <v>Comfortable</v>
      </c>
      <c r="L275" s="34"/>
      <c r="M275" s="34"/>
    </row>
    <row r="276" spans="1:13" ht="17.25" thickBot="1">
      <c r="A276" s="32">
        <v>274</v>
      </c>
      <c r="B276" s="32">
        <v>275</v>
      </c>
      <c r="C276" s="32">
        <v>0.13639999999999999</v>
      </c>
      <c r="D276" s="32">
        <v>0.55000000000000004</v>
      </c>
      <c r="E276" s="32">
        <v>0.32840000000000003</v>
      </c>
      <c r="F276" s="32">
        <v>0</v>
      </c>
      <c r="G276" s="32">
        <v>57</v>
      </c>
      <c r="H276" s="32">
        <v>57</v>
      </c>
      <c r="I276" s="33" t="str">
        <f t="shared" si="12"/>
        <v>Medium Demand</v>
      </c>
      <c r="J276" s="8" t="str">
        <f t="shared" si="13"/>
        <v>Mostly Registered</v>
      </c>
      <c r="K276" s="33" t="str">
        <f t="shared" si="14"/>
        <v>Humid</v>
      </c>
      <c r="L276" s="34"/>
      <c r="M276" s="34"/>
    </row>
    <row r="277" spans="1:13" ht="17.25" thickBot="1">
      <c r="A277" s="32">
        <v>275</v>
      </c>
      <c r="B277" s="32">
        <v>276</v>
      </c>
      <c r="C277" s="32">
        <v>0.1212</v>
      </c>
      <c r="D277" s="32">
        <v>0.55000000000000004</v>
      </c>
      <c r="E277" s="32">
        <v>0.44779999999999998</v>
      </c>
      <c r="F277" s="32">
        <v>1</v>
      </c>
      <c r="G277" s="32">
        <v>32</v>
      </c>
      <c r="H277" s="32">
        <v>33</v>
      </c>
      <c r="I277" s="33" t="str">
        <f t="shared" si="12"/>
        <v>Low Demand</v>
      </c>
      <c r="J277" s="8" t="str">
        <f t="shared" si="13"/>
        <v>Mostly Registered</v>
      </c>
      <c r="K277" s="33" t="str">
        <f t="shared" si="14"/>
        <v>Humid</v>
      </c>
      <c r="L277" s="34"/>
      <c r="M277" s="34"/>
    </row>
    <row r="278" spans="1:13" ht="17.25" thickBot="1">
      <c r="A278" s="32">
        <v>276</v>
      </c>
      <c r="B278" s="32">
        <v>277</v>
      </c>
      <c r="C278" s="32">
        <v>0.1061</v>
      </c>
      <c r="D278" s="32">
        <v>0.59</v>
      </c>
      <c r="E278" s="32">
        <v>0.41789999999999999</v>
      </c>
      <c r="F278" s="32">
        <v>1</v>
      </c>
      <c r="G278" s="32">
        <v>19</v>
      </c>
      <c r="H278" s="32">
        <v>20</v>
      </c>
      <c r="I278" s="33" t="str">
        <f t="shared" si="12"/>
        <v>Low Demand</v>
      </c>
      <c r="J278" s="8" t="str">
        <f t="shared" si="13"/>
        <v>Mostly Registered</v>
      </c>
      <c r="K278" s="33" t="str">
        <f t="shared" si="14"/>
        <v>Humid</v>
      </c>
      <c r="L278" s="34"/>
      <c r="M278" s="34"/>
    </row>
    <row r="279" spans="1:13" ht="17.25" thickBot="1">
      <c r="A279" s="32">
        <v>277</v>
      </c>
      <c r="B279" s="32">
        <v>278</v>
      </c>
      <c r="C279" s="32">
        <v>0.1212</v>
      </c>
      <c r="D279" s="32">
        <v>0.59</v>
      </c>
      <c r="E279" s="32">
        <v>0.28360000000000002</v>
      </c>
      <c r="F279" s="32">
        <v>1</v>
      </c>
      <c r="G279" s="32">
        <v>6</v>
      </c>
      <c r="H279" s="32">
        <v>7</v>
      </c>
      <c r="I279" s="33" t="str">
        <f t="shared" si="12"/>
        <v>Low Demand</v>
      </c>
      <c r="J279" s="8" t="str">
        <f t="shared" si="13"/>
        <v>Mostly Registered</v>
      </c>
      <c r="K279" s="33" t="str">
        <f t="shared" si="14"/>
        <v>Humid</v>
      </c>
      <c r="L279" s="34"/>
      <c r="M279" s="34"/>
    </row>
    <row r="280" spans="1:13" ht="17.25" thickBot="1">
      <c r="A280" s="32">
        <v>278</v>
      </c>
      <c r="B280" s="32">
        <v>279</v>
      </c>
      <c r="C280" s="32">
        <v>0.1212</v>
      </c>
      <c r="D280" s="32">
        <v>0.5</v>
      </c>
      <c r="E280" s="32">
        <v>0.28360000000000002</v>
      </c>
      <c r="F280" s="32">
        <v>0</v>
      </c>
      <c r="G280" s="32">
        <v>2</v>
      </c>
      <c r="H280" s="32">
        <v>2</v>
      </c>
      <c r="I280" s="33" t="str">
        <f t="shared" si="12"/>
        <v>Low Demand</v>
      </c>
      <c r="J280" s="8" t="str">
        <f t="shared" si="13"/>
        <v>Mostly Registered</v>
      </c>
      <c r="K280" s="33" t="str">
        <f t="shared" si="14"/>
        <v>Comfortable</v>
      </c>
      <c r="L280" s="34"/>
      <c r="M280" s="34"/>
    </row>
    <row r="281" spans="1:13" ht="17.25" thickBot="1">
      <c r="A281" s="32">
        <v>279</v>
      </c>
      <c r="B281" s="32">
        <v>280</v>
      </c>
      <c r="C281" s="32">
        <v>0.1212</v>
      </c>
      <c r="D281" s="32">
        <v>0.5</v>
      </c>
      <c r="E281" s="32">
        <v>0.35820000000000002</v>
      </c>
      <c r="F281" s="32">
        <v>0</v>
      </c>
      <c r="G281" s="32">
        <v>2</v>
      </c>
      <c r="H281" s="32">
        <v>2</v>
      </c>
      <c r="I281" s="33" t="str">
        <f t="shared" si="12"/>
        <v>Low Demand</v>
      </c>
      <c r="J281" s="8" t="str">
        <f t="shared" si="13"/>
        <v>Mostly Registered</v>
      </c>
      <c r="K281" s="33" t="str">
        <f t="shared" si="14"/>
        <v>Comfortable</v>
      </c>
      <c r="L281" s="34"/>
      <c r="M281" s="34"/>
    </row>
    <row r="282" spans="1:13" ht="17.25" thickBot="1">
      <c r="A282" s="32">
        <v>280</v>
      </c>
      <c r="B282" s="32">
        <v>281</v>
      </c>
      <c r="C282" s="32">
        <v>0.1212</v>
      </c>
      <c r="D282" s="32">
        <v>0.5</v>
      </c>
      <c r="E282" s="32">
        <v>0.32840000000000003</v>
      </c>
      <c r="F282" s="32">
        <v>0</v>
      </c>
      <c r="G282" s="32">
        <v>3</v>
      </c>
      <c r="H282" s="32">
        <v>3</v>
      </c>
      <c r="I282" s="33" t="str">
        <f t="shared" si="12"/>
        <v>Low Demand</v>
      </c>
      <c r="J282" s="8" t="str">
        <f t="shared" si="13"/>
        <v>Mostly Registered</v>
      </c>
      <c r="K282" s="33" t="str">
        <f t="shared" si="14"/>
        <v>Comfortable</v>
      </c>
      <c r="L282" s="34"/>
      <c r="M282" s="34"/>
    </row>
    <row r="283" spans="1:13" ht="17.25" thickBot="1">
      <c r="A283" s="32">
        <v>281</v>
      </c>
      <c r="B283" s="32">
        <v>282</v>
      </c>
      <c r="C283" s="32">
        <v>0.1212</v>
      </c>
      <c r="D283" s="32">
        <v>0.5</v>
      </c>
      <c r="E283" s="32">
        <v>0.25369999999999998</v>
      </c>
      <c r="F283" s="32">
        <v>0</v>
      </c>
      <c r="G283" s="32">
        <v>4</v>
      </c>
      <c r="H283" s="32">
        <v>4</v>
      </c>
      <c r="I283" s="33" t="str">
        <f t="shared" si="12"/>
        <v>Low Demand</v>
      </c>
      <c r="J283" s="8" t="str">
        <f t="shared" si="13"/>
        <v>Mostly Registered</v>
      </c>
      <c r="K283" s="33" t="str">
        <f t="shared" si="14"/>
        <v>Comfortable</v>
      </c>
      <c r="L283" s="34"/>
      <c r="M283" s="34"/>
    </row>
    <row r="284" spans="1:13" ht="17.25" thickBot="1">
      <c r="A284" s="32">
        <v>282</v>
      </c>
      <c r="B284" s="32">
        <v>283</v>
      </c>
      <c r="C284" s="32">
        <v>0.1212</v>
      </c>
      <c r="D284" s="32">
        <v>0.5</v>
      </c>
      <c r="E284" s="32">
        <v>0.29849999999999999</v>
      </c>
      <c r="F284" s="32">
        <v>0</v>
      </c>
      <c r="G284" s="32">
        <v>3</v>
      </c>
      <c r="H284" s="32">
        <v>3</v>
      </c>
      <c r="I284" s="33" t="str">
        <f t="shared" si="12"/>
        <v>Low Demand</v>
      </c>
      <c r="J284" s="8" t="str">
        <f t="shared" si="13"/>
        <v>Mostly Registered</v>
      </c>
      <c r="K284" s="33" t="str">
        <f t="shared" si="14"/>
        <v>Comfortable</v>
      </c>
      <c r="L284" s="34"/>
      <c r="M284" s="34"/>
    </row>
    <row r="285" spans="1:13" ht="17.25" thickBot="1">
      <c r="A285" s="32">
        <v>283</v>
      </c>
      <c r="B285" s="32">
        <v>284</v>
      </c>
      <c r="C285" s="32">
        <v>0.1515</v>
      </c>
      <c r="D285" s="32">
        <v>0.54</v>
      </c>
      <c r="E285" s="32">
        <v>0.1343</v>
      </c>
      <c r="F285" s="32">
        <v>0</v>
      </c>
      <c r="G285" s="32">
        <v>28</v>
      </c>
      <c r="H285" s="32">
        <v>28</v>
      </c>
      <c r="I285" s="33" t="str">
        <f t="shared" si="12"/>
        <v>Low Demand</v>
      </c>
      <c r="J285" s="8" t="str">
        <f t="shared" si="13"/>
        <v>Mostly Registered</v>
      </c>
      <c r="K285" s="33" t="str">
        <f t="shared" si="14"/>
        <v>Humid</v>
      </c>
      <c r="L285" s="34"/>
      <c r="M285" s="34"/>
    </row>
    <row r="286" spans="1:13" ht="17.25" thickBot="1">
      <c r="A286" s="32">
        <v>284</v>
      </c>
      <c r="B286" s="32">
        <v>285</v>
      </c>
      <c r="C286" s="32">
        <v>0.1515</v>
      </c>
      <c r="D286" s="32">
        <v>0.54</v>
      </c>
      <c r="E286" s="32">
        <v>0.1343</v>
      </c>
      <c r="F286" s="32">
        <v>0</v>
      </c>
      <c r="G286" s="32">
        <v>72</v>
      </c>
      <c r="H286" s="32">
        <v>72</v>
      </c>
      <c r="I286" s="33" t="str">
        <f t="shared" si="12"/>
        <v>Medium Demand</v>
      </c>
      <c r="J286" s="8" t="str">
        <f t="shared" si="13"/>
        <v>Mostly Registered</v>
      </c>
      <c r="K286" s="33" t="str">
        <f t="shared" si="14"/>
        <v>Humid</v>
      </c>
      <c r="L286" s="34"/>
      <c r="M286" s="34"/>
    </row>
    <row r="287" spans="1:13" ht="17.25" thickBot="1">
      <c r="A287" s="32">
        <v>285</v>
      </c>
      <c r="B287" s="32">
        <v>286</v>
      </c>
      <c r="C287" s="32">
        <v>0.13639999999999999</v>
      </c>
      <c r="D287" s="32">
        <v>0.5</v>
      </c>
      <c r="E287" s="32">
        <v>0.19400000000000001</v>
      </c>
      <c r="F287" s="32">
        <v>5</v>
      </c>
      <c r="G287" s="32">
        <v>197</v>
      </c>
      <c r="H287" s="32">
        <v>202</v>
      </c>
      <c r="I287" s="33" t="str">
        <f t="shared" si="12"/>
        <v>High Demand</v>
      </c>
      <c r="J287" s="8" t="str">
        <f t="shared" si="13"/>
        <v>Mostly Registered</v>
      </c>
      <c r="K287" s="33" t="str">
        <f t="shared" si="14"/>
        <v>Comfortable</v>
      </c>
      <c r="L287" s="34"/>
      <c r="M287" s="34"/>
    </row>
    <row r="288" spans="1:13" ht="17.25" thickBot="1">
      <c r="A288" s="32">
        <v>286</v>
      </c>
      <c r="B288" s="32">
        <v>287</v>
      </c>
      <c r="C288" s="32">
        <v>0.1212</v>
      </c>
      <c r="D288" s="32">
        <v>0.5</v>
      </c>
      <c r="E288" s="32">
        <v>0.32840000000000003</v>
      </c>
      <c r="F288" s="32">
        <v>2</v>
      </c>
      <c r="G288" s="32">
        <v>137</v>
      </c>
      <c r="H288" s="32">
        <v>139</v>
      </c>
      <c r="I288" s="33" t="str">
        <f t="shared" si="12"/>
        <v>Medium Demand</v>
      </c>
      <c r="J288" s="8" t="str">
        <f t="shared" si="13"/>
        <v>Mostly Registered</v>
      </c>
      <c r="K288" s="33" t="str">
        <f t="shared" si="14"/>
        <v>Comfortable</v>
      </c>
      <c r="L288" s="34"/>
      <c r="M288" s="34"/>
    </row>
    <row r="289" spans="1:13" ht="17.25" thickBot="1">
      <c r="A289" s="32">
        <v>287</v>
      </c>
      <c r="B289" s="32">
        <v>288</v>
      </c>
      <c r="C289" s="32">
        <v>0.13639999999999999</v>
      </c>
      <c r="D289" s="32">
        <v>0.5</v>
      </c>
      <c r="E289" s="32">
        <v>0.35820000000000002</v>
      </c>
      <c r="F289" s="32">
        <v>2</v>
      </c>
      <c r="G289" s="32">
        <v>36</v>
      </c>
      <c r="H289" s="32">
        <v>38</v>
      </c>
      <c r="I289" s="33" t="str">
        <f t="shared" si="12"/>
        <v>Low Demand</v>
      </c>
      <c r="J289" s="8" t="str">
        <f t="shared" si="13"/>
        <v>Mostly Registered</v>
      </c>
      <c r="K289" s="33" t="str">
        <f t="shared" si="14"/>
        <v>Comfortable</v>
      </c>
      <c r="L289" s="34"/>
      <c r="M289" s="34"/>
    </row>
    <row r="290" spans="1:13" ht="17.25" thickBot="1">
      <c r="A290" s="32">
        <v>288</v>
      </c>
      <c r="B290" s="32">
        <v>289</v>
      </c>
      <c r="C290" s="32">
        <v>0.16669999999999999</v>
      </c>
      <c r="D290" s="32">
        <v>0.44</v>
      </c>
      <c r="E290" s="32">
        <v>0.44779999999999998</v>
      </c>
      <c r="F290" s="32">
        <v>4</v>
      </c>
      <c r="G290" s="32">
        <v>33</v>
      </c>
      <c r="H290" s="32">
        <v>37</v>
      </c>
      <c r="I290" s="33" t="str">
        <f t="shared" si="12"/>
        <v>Low Demand</v>
      </c>
      <c r="J290" s="8" t="str">
        <f t="shared" si="13"/>
        <v>Mostly Registered</v>
      </c>
      <c r="K290" s="33" t="str">
        <f t="shared" si="14"/>
        <v>Comfortable</v>
      </c>
      <c r="L290" s="34"/>
      <c r="M290" s="34"/>
    </row>
    <row r="291" spans="1:13" ht="17.25" thickBot="1">
      <c r="A291" s="32">
        <v>289</v>
      </c>
      <c r="B291" s="32">
        <v>290</v>
      </c>
      <c r="C291" s="32">
        <v>0.16669999999999999</v>
      </c>
      <c r="D291" s="32">
        <v>0.44</v>
      </c>
      <c r="E291" s="32">
        <v>0.41789999999999999</v>
      </c>
      <c r="F291" s="32">
        <v>3</v>
      </c>
      <c r="G291" s="32">
        <v>49</v>
      </c>
      <c r="H291" s="32">
        <v>52</v>
      </c>
      <c r="I291" s="33" t="str">
        <f t="shared" si="12"/>
        <v>Medium Demand</v>
      </c>
      <c r="J291" s="8" t="str">
        <f t="shared" si="13"/>
        <v>Mostly Registered</v>
      </c>
      <c r="K291" s="33" t="str">
        <f t="shared" si="14"/>
        <v>Comfortable</v>
      </c>
      <c r="L291" s="34"/>
      <c r="M291" s="34"/>
    </row>
    <row r="292" spans="1:13" ht="17.25" thickBot="1">
      <c r="A292" s="32">
        <v>290</v>
      </c>
      <c r="B292" s="32">
        <v>291</v>
      </c>
      <c r="C292" s="32">
        <v>0.19700000000000001</v>
      </c>
      <c r="D292" s="32">
        <v>0.41</v>
      </c>
      <c r="E292" s="32">
        <v>0.44779999999999998</v>
      </c>
      <c r="F292" s="32">
        <v>2</v>
      </c>
      <c r="G292" s="32">
        <v>81</v>
      </c>
      <c r="H292" s="32">
        <v>83</v>
      </c>
      <c r="I292" s="33" t="str">
        <f t="shared" si="12"/>
        <v>Medium Demand</v>
      </c>
      <c r="J292" s="8" t="str">
        <f t="shared" si="13"/>
        <v>Mostly Registered</v>
      </c>
      <c r="K292" s="33" t="str">
        <f t="shared" si="14"/>
        <v>Comfortable</v>
      </c>
      <c r="L292" s="34"/>
      <c r="M292" s="34"/>
    </row>
    <row r="293" spans="1:13" ht="17.25" thickBot="1">
      <c r="A293" s="32">
        <v>291</v>
      </c>
      <c r="B293" s="32">
        <v>292</v>
      </c>
      <c r="C293" s="32">
        <v>0.19700000000000001</v>
      </c>
      <c r="D293" s="32">
        <v>0.41</v>
      </c>
      <c r="E293" s="32">
        <v>0.3881</v>
      </c>
      <c r="F293" s="32">
        <v>3</v>
      </c>
      <c r="G293" s="32">
        <v>39</v>
      </c>
      <c r="H293" s="32">
        <v>42</v>
      </c>
      <c r="I293" s="33" t="str">
        <f t="shared" si="12"/>
        <v>Low Demand</v>
      </c>
      <c r="J293" s="8" t="str">
        <f t="shared" si="13"/>
        <v>Mostly Registered</v>
      </c>
      <c r="K293" s="33" t="str">
        <f t="shared" si="14"/>
        <v>Comfortable</v>
      </c>
      <c r="L293" s="34"/>
      <c r="M293" s="34"/>
    </row>
    <row r="294" spans="1:13" ht="17.25" thickBot="1">
      <c r="A294" s="32">
        <v>292</v>
      </c>
      <c r="B294" s="32">
        <v>293</v>
      </c>
      <c r="C294" s="32">
        <v>0.21210000000000001</v>
      </c>
      <c r="D294" s="32">
        <v>0.38</v>
      </c>
      <c r="E294" s="32">
        <v>0.29849999999999999</v>
      </c>
      <c r="F294" s="32">
        <v>5</v>
      </c>
      <c r="G294" s="32">
        <v>55</v>
      </c>
      <c r="H294" s="32">
        <v>60</v>
      </c>
      <c r="I294" s="33" t="str">
        <f t="shared" si="12"/>
        <v>Medium Demand</v>
      </c>
      <c r="J294" s="8" t="str">
        <f t="shared" si="13"/>
        <v>Mostly Registered</v>
      </c>
      <c r="K294" s="33" t="str">
        <f t="shared" si="14"/>
        <v>Comfortable</v>
      </c>
      <c r="L294" s="34"/>
      <c r="M294" s="34"/>
    </row>
    <row r="295" spans="1:13" ht="17.25" thickBot="1">
      <c r="A295" s="32">
        <v>293</v>
      </c>
      <c r="B295" s="32">
        <v>294</v>
      </c>
      <c r="C295" s="32">
        <v>0.21210000000000001</v>
      </c>
      <c r="D295" s="32">
        <v>0.38</v>
      </c>
      <c r="E295" s="32">
        <v>0.35820000000000002</v>
      </c>
      <c r="F295" s="32">
        <v>2</v>
      </c>
      <c r="G295" s="32">
        <v>76</v>
      </c>
      <c r="H295" s="32">
        <v>78</v>
      </c>
      <c r="I295" s="33" t="str">
        <f t="shared" si="12"/>
        <v>Medium Demand</v>
      </c>
      <c r="J295" s="8" t="str">
        <f t="shared" si="13"/>
        <v>Mostly Registered</v>
      </c>
      <c r="K295" s="33" t="str">
        <f t="shared" si="14"/>
        <v>Comfortable</v>
      </c>
      <c r="L295" s="34"/>
      <c r="M295" s="34"/>
    </row>
    <row r="296" spans="1:13" ht="17.25" thickBot="1">
      <c r="A296" s="32">
        <v>294</v>
      </c>
      <c r="B296" s="32">
        <v>295</v>
      </c>
      <c r="C296" s="32">
        <v>0.18179999999999999</v>
      </c>
      <c r="D296" s="32">
        <v>0.4</v>
      </c>
      <c r="E296" s="32">
        <v>0.28360000000000002</v>
      </c>
      <c r="F296" s="32">
        <v>4</v>
      </c>
      <c r="G296" s="32">
        <v>158</v>
      </c>
      <c r="H296" s="32">
        <v>162</v>
      </c>
      <c r="I296" s="33" t="str">
        <f t="shared" si="12"/>
        <v>High Demand</v>
      </c>
      <c r="J296" s="8" t="str">
        <f t="shared" si="13"/>
        <v>Mostly Registered</v>
      </c>
      <c r="K296" s="33" t="str">
        <f t="shared" si="14"/>
        <v>Comfortable</v>
      </c>
      <c r="L296" s="34"/>
      <c r="M296" s="34"/>
    </row>
    <row r="297" spans="1:13" ht="17.25" thickBot="1">
      <c r="A297" s="32">
        <v>295</v>
      </c>
      <c r="B297" s="32">
        <v>296</v>
      </c>
      <c r="C297" s="32">
        <v>0.18179999999999999</v>
      </c>
      <c r="D297" s="32">
        <v>0.4</v>
      </c>
      <c r="E297" s="32">
        <v>0.32840000000000003</v>
      </c>
      <c r="F297" s="32">
        <v>3</v>
      </c>
      <c r="G297" s="32">
        <v>141</v>
      </c>
      <c r="H297" s="32">
        <v>144</v>
      </c>
      <c r="I297" s="33" t="str">
        <f t="shared" si="12"/>
        <v>Medium Demand</v>
      </c>
      <c r="J297" s="8" t="str">
        <f t="shared" si="13"/>
        <v>Mostly Registered</v>
      </c>
      <c r="K297" s="33" t="str">
        <f t="shared" si="14"/>
        <v>Comfortable</v>
      </c>
      <c r="L297" s="34"/>
      <c r="M297" s="34"/>
    </row>
    <row r="298" spans="1:13" ht="17.25" thickBot="1">
      <c r="A298" s="32">
        <v>296</v>
      </c>
      <c r="B298" s="32">
        <v>297</v>
      </c>
      <c r="C298" s="32">
        <v>0.1515</v>
      </c>
      <c r="D298" s="32">
        <v>0.47</v>
      </c>
      <c r="E298" s="32">
        <v>0.25369999999999998</v>
      </c>
      <c r="F298" s="32">
        <v>1</v>
      </c>
      <c r="G298" s="32">
        <v>98</v>
      </c>
      <c r="H298" s="32">
        <v>99</v>
      </c>
      <c r="I298" s="33" t="str">
        <f t="shared" si="12"/>
        <v>Medium Demand</v>
      </c>
      <c r="J298" s="8" t="str">
        <f t="shared" si="13"/>
        <v>Mostly Registered</v>
      </c>
      <c r="K298" s="33" t="str">
        <f t="shared" si="14"/>
        <v>Comfortable</v>
      </c>
      <c r="L298" s="34"/>
      <c r="M298" s="34"/>
    </row>
    <row r="299" spans="1:13" ht="17.25" thickBot="1">
      <c r="A299" s="32">
        <v>297</v>
      </c>
      <c r="B299" s="32">
        <v>298</v>
      </c>
      <c r="C299" s="32">
        <v>0.1515</v>
      </c>
      <c r="D299" s="32">
        <v>0.47</v>
      </c>
      <c r="E299" s="32">
        <v>0.22389999999999999</v>
      </c>
      <c r="F299" s="32">
        <v>0</v>
      </c>
      <c r="G299" s="32">
        <v>64</v>
      </c>
      <c r="H299" s="32">
        <v>64</v>
      </c>
      <c r="I299" s="33" t="str">
        <f t="shared" si="12"/>
        <v>Medium Demand</v>
      </c>
      <c r="J299" s="8" t="str">
        <f t="shared" si="13"/>
        <v>Mostly Registered</v>
      </c>
      <c r="K299" s="33" t="str">
        <f t="shared" si="14"/>
        <v>Comfortable</v>
      </c>
      <c r="L299" s="34"/>
      <c r="M299" s="34"/>
    </row>
    <row r="300" spans="1:13" ht="17.25" thickBot="1">
      <c r="A300" s="32">
        <v>298</v>
      </c>
      <c r="B300" s="32">
        <v>299</v>
      </c>
      <c r="C300" s="32">
        <v>0.1212</v>
      </c>
      <c r="D300" s="32">
        <v>0.46</v>
      </c>
      <c r="E300" s="32">
        <v>0.29849999999999999</v>
      </c>
      <c r="F300" s="32">
        <v>0</v>
      </c>
      <c r="G300" s="32">
        <v>40</v>
      </c>
      <c r="H300" s="32">
        <v>40</v>
      </c>
      <c r="I300" s="33" t="str">
        <f t="shared" si="12"/>
        <v>Low Demand</v>
      </c>
      <c r="J300" s="8" t="str">
        <f t="shared" si="13"/>
        <v>Mostly Registered</v>
      </c>
      <c r="K300" s="33" t="str">
        <f t="shared" si="14"/>
        <v>Comfortable</v>
      </c>
      <c r="L300" s="34"/>
      <c r="M300" s="34"/>
    </row>
    <row r="301" spans="1:13" ht="17.25" thickBot="1">
      <c r="A301" s="32">
        <v>299</v>
      </c>
      <c r="B301" s="32">
        <v>300</v>
      </c>
      <c r="C301" s="32">
        <v>0.1212</v>
      </c>
      <c r="D301" s="32">
        <v>0.46</v>
      </c>
      <c r="E301" s="32">
        <v>0.32840000000000003</v>
      </c>
      <c r="F301" s="32">
        <v>0</v>
      </c>
      <c r="G301" s="32">
        <v>30</v>
      </c>
      <c r="H301" s="32">
        <v>30</v>
      </c>
      <c r="I301" s="33" t="str">
        <f t="shared" si="12"/>
        <v>Low Demand</v>
      </c>
      <c r="J301" s="8" t="str">
        <f t="shared" si="13"/>
        <v>Mostly Registered</v>
      </c>
      <c r="K301" s="33" t="str">
        <f t="shared" si="14"/>
        <v>Comfortable</v>
      </c>
      <c r="L301" s="34"/>
      <c r="M301" s="34"/>
    </row>
    <row r="302" spans="1:13" ht="17.25" thickBot="1">
      <c r="A302" s="32">
        <v>300</v>
      </c>
      <c r="B302" s="32">
        <v>301</v>
      </c>
      <c r="C302" s="32">
        <v>0.13639999999999999</v>
      </c>
      <c r="D302" s="32">
        <v>0.5</v>
      </c>
      <c r="E302" s="32">
        <v>0.19400000000000001</v>
      </c>
      <c r="F302" s="32">
        <v>1</v>
      </c>
      <c r="G302" s="32">
        <v>14</v>
      </c>
      <c r="H302" s="32">
        <v>15</v>
      </c>
      <c r="I302" s="33" t="str">
        <f t="shared" si="12"/>
        <v>Low Demand</v>
      </c>
      <c r="J302" s="8" t="str">
        <f t="shared" si="13"/>
        <v>Mostly Registered</v>
      </c>
      <c r="K302" s="33" t="str">
        <f t="shared" si="14"/>
        <v>Comfortable</v>
      </c>
      <c r="L302" s="34"/>
      <c r="M302" s="34"/>
    </row>
    <row r="303" spans="1:13" ht="17.25" thickBot="1">
      <c r="A303" s="32">
        <v>301</v>
      </c>
      <c r="B303" s="32">
        <v>302</v>
      </c>
      <c r="C303" s="32">
        <v>0.13639999999999999</v>
      </c>
      <c r="D303" s="32">
        <v>0.5</v>
      </c>
      <c r="E303" s="32">
        <v>0.19400000000000001</v>
      </c>
      <c r="F303" s="32">
        <v>0</v>
      </c>
      <c r="G303" s="32">
        <v>14</v>
      </c>
      <c r="H303" s="32">
        <v>14</v>
      </c>
      <c r="I303" s="33" t="str">
        <f t="shared" si="12"/>
        <v>Low Demand</v>
      </c>
      <c r="J303" s="8" t="str">
        <f t="shared" si="13"/>
        <v>Mostly Registered</v>
      </c>
      <c r="K303" s="33" t="str">
        <f t="shared" si="14"/>
        <v>Comfortable</v>
      </c>
      <c r="L303" s="34"/>
      <c r="M303" s="34"/>
    </row>
    <row r="304" spans="1:13" ht="17.25" thickBot="1">
      <c r="A304" s="32">
        <v>302</v>
      </c>
      <c r="B304" s="32">
        <v>303</v>
      </c>
      <c r="C304" s="32">
        <v>0.1212</v>
      </c>
      <c r="D304" s="32">
        <v>0.54</v>
      </c>
      <c r="E304" s="32">
        <v>0.16420000000000001</v>
      </c>
      <c r="F304" s="32">
        <v>0</v>
      </c>
      <c r="G304" s="32">
        <v>5</v>
      </c>
      <c r="H304" s="32">
        <v>5</v>
      </c>
      <c r="I304" s="33" t="str">
        <f t="shared" si="12"/>
        <v>Low Demand</v>
      </c>
      <c r="J304" s="8" t="str">
        <f t="shared" si="13"/>
        <v>Mostly Registered</v>
      </c>
      <c r="K304" s="33" t="str">
        <f t="shared" si="14"/>
        <v>Humid</v>
      </c>
      <c r="L304" s="34"/>
      <c r="M304" s="34"/>
    </row>
    <row r="305" spans="1:13" ht="17.25" thickBot="1">
      <c r="A305" s="32">
        <v>303</v>
      </c>
      <c r="B305" s="32">
        <v>304</v>
      </c>
      <c r="C305" s="32">
        <v>0.1212</v>
      </c>
      <c r="D305" s="32">
        <v>0.54</v>
      </c>
      <c r="E305" s="32">
        <v>0.1343</v>
      </c>
      <c r="F305" s="32">
        <v>0</v>
      </c>
      <c r="G305" s="32">
        <v>1</v>
      </c>
      <c r="H305" s="32">
        <v>1</v>
      </c>
      <c r="I305" s="33" t="str">
        <f t="shared" si="12"/>
        <v>Low Demand</v>
      </c>
      <c r="J305" s="8" t="str">
        <f t="shared" si="13"/>
        <v>Mostly Registered</v>
      </c>
      <c r="K305" s="33" t="str">
        <f t="shared" si="14"/>
        <v>Humid</v>
      </c>
      <c r="L305" s="34"/>
      <c r="M305" s="34"/>
    </row>
    <row r="306" spans="1:13" ht="17.25" thickBot="1">
      <c r="A306" s="32">
        <v>304</v>
      </c>
      <c r="B306" s="32">
        <v>305</v>
      </c>
      <c r="C306" s="32">
        <v>0.13639999999999999</v>
      </c>
      <c r="D306" s="32">
        <v>0.54</v>
      </c>
      <c r="E306" s="32">
        <v>0.1045</v>
      </c>
      <c r="F306" s="32">
        <v>0</v>
      </c>
      <c r="G306" s="32">
        <v>1</v>
      </c>
      <c r="H306" s="32">
        <v>1</v>
      </c>
      <c r="I306" s="33" t="str">
        <f t="shared" si="12"/>
        <v>Low Demand</v>
      </c>
      <c r="J306" s="8" t="str">
        <f t="shared" si="13"/>
        <v>Mostly Registered</v>
      </c>
      <c r="K306" s="33" t="str">
        <f t="shared" si="14"/>
        <v>Humid</v>
      </c>
      <c r="L306" s="34"/>
      <c r="M306" s="34"/>
    </row>
    <row r="307" spans="1:13" ht="17.25" thickBot="1">
      <c r="A307" s="32">
        <v>305</v>
      </c>
      <c r="B307" s="32">
        <v>306</v>
      </c>
      <c r="C307" s="32">
        <v>0.13639999999999999</v>
      </c>
      <c r="D307" s="32">
        <v>0.54</v>
      </c>
      <c r="E307" s="32">
        <v>8.9599999999999999E-2</v>
      </c>
      <c r="F307" s="32">
        <v>0</v>
      </c>
      <c r="G307" s="32">
        <v>8</v>
      </c>
      <c r="H307" s="32">
        <v>8</v>
      </c>
      <c r="I307" s="33" t="str">
        <f t="shared" si="12"/>
        <v>Low Demand</v>
      </c>
      <c r="J307" s="8" t="str">
        <f t="shared" si="13"/>
        <v>Mostly Registered</v>
      </c>
      <c r="K307" s="33" t="str">
        <f t="shared" si="14"/>
        <v>Humid</v>
      </c>
      <c r="L307" s="34"/>
      <c r="M307" s="34"/>
    </row>
    <row r="308" spans="1:13" ht="17.25" thickBot="1">
      <c r="A308" s="32">
        <v>306</v>
      </c>
      <c r="B308" s="32">
        <v>307</v>
      </c>
      <c r="C308" s="32">
        <v>0.18179999999999999</v>
      </c>
      <c r="D308" s="32">
        <v>0.54</v>
      </c>
      <c r="E308" s="32">
        <v>0</v>
      </c>
      <c r="F308" s="32">
        <v>0</v>
      </c>
      <c r="G308" s="32">
        <v>17</v>
      </c>
      <c r="H308" s="32">
        <v>17</v>
      </c>
      <c r="I308" s="33" t="str">
        <f t="shared" si="12"/>
        <v>Low Demand</v>
      </c>
      <c r="J308" s="8" t="str">
        <f t="shared" si="13"/>
        <v>Mostly Registered</v>
      </c>
      <c r="K308" s="33" t="str">
        <f t="shared" si="14"/>
        <v>Humid</v>
      </c>
      <c r="L308" s="34"/>
      <c r="M308" s="34"/>
    </row>
    <row r="309" spans="1:13" ht="17.25" thickBot="1">
      <c r="A309" s="32">
        <v>307</v>
      </c>
      <c r="B309" s="32">
        <v>308</v>
      </c>
      <c r="C309" s="32">
        <v>0.1212</v>
      </c>
      <c r="D309" s="32">
        <v>0.74</v>
      </c>
      <c r="E309" s="32">
        <v>0.16420000000000001</v>
      </c>
      <c r="F309" s="32">
        <v>0</v>
      </c>
      <c r="G309" s="32">
        <v>70</v>
      </c>
      <c r="H309" s="32">
        <v>70</v>
      </c>
      <c r="I309" s="33" t="str">
        <f t="shared" si="12"/>
        <v>Medium Demand</v>
      </c>
      <c r="J309" s="8" t="str">
        <f t="shared" si="13"/>
        <v>Mostly Registered</v>
      </c>
      <c r="K309" s="33" t="str">
        <f t="shared" si="14"/>
        <v>Humid</v>
      </c>
      <c r="L309" s="34"/>
      <c r="M309" s="34"/>
    </row>
    <row r="310" spans="1:13" ht="17.25" thickBot="1">
      <c r="A310" s="32">
        <v>308</v>
      </c>
      <c r="B310" s="32">
        <v>309</v>
      </c>
      <c r="C310" s="32">
        <v>0.16669999999999999</v>
      </c>
      <c r="D310" s="32">
        <v>0.68</v>
      </c>
      <c r="E310" s="32">
        <v>0</v>
      </c>
      <c r="F310" s="32">
        <v>2</v>
      </c>
      <c r="G310" s="32">
        <v>156</v>
      </c>
      <c r="H310" s="32">
        <v>158</v>
      </c>
      <c r="I310" s="33" t="str">
        <f t="shared" si="12"/>
        <v>High Demand</v>
      </c>
      <c r="J310" s="8" t="str">
        <f t="shared" si="13"/>
        <v>Mostly Registered</v>
      </c>
      <c r="K310" s="33" t="str">
        <f t="shared" si="14"/>
        <v>Humid</v>
      </c>
      <c r="L310" s="34"/>
      <c r="M310" s="34"/>
    </row>
    <row r="311" spans="1:13" ht="17.25" thickBot="1">
      <c r="A311" s="32">
        <v>309</v>
      </c>
      <c r="B311" s="32">
        <v>310</v>
      </c>
      <c r="C311" s="32">
        <v>0.1515</v>
      </c>
      <c r="D311" s="32">
        <v>0.69</v>
      </c>
      <c r="E311" s="32">
        <v>0.1343</v>
      </c>
      <c r="F311" s="32">
        <v>0</v>
      </c>
      <c r="G311" s="32">
        <v>117</v>
      </c>
      <c r="H311" s="32">
        <v>117</v>
      </c>
      <c r="I311" s="33" t="str">
        <f t="shared" si="12"/>
        <v>Medium Demand</v>
      </c>
      <c r="J311" s="8" t="str">
        <f t="shared" si="13"/>
        <v>Mostly Registered</v>
      </c>
      <c r="K311" s="33" t="str">
        <f t="shared" si="14"/>
        <v>Humid</v>
      </c>
      <c r="L311" s="34"/>
      <c r="M311" s="34"/>
    </row>
    <row r="312" spans="1:13" ht="17.25" thickBot="1">
      <c r="A312" s="32">
        <v>310</v>
      </c>
      <c r="B312" s="32">
        <v>311</v>
      </c>
      <c r="C312" s="32">
        <v>0.18179999999999999</v>
      </c>
      <c r="D312" s="32">
        <v>0.55000000000000004</v>
      </c>
      <c r="E312" s="32">
        <v>0.19400000000000001</v>
      </c>
      <c r="F312" s="32">
        <v>4</v>
      </c>
      <c r="G312" s="32">
        <v>40</v>
      </c>
      <c r="H312" s="32">
        <v>44</v>
      </c>
      <c r="I312" s="33" t="str">
        <f t="shared" si="12"/>
        <v>Low Demand</v>
      </c>
      <c r="J312" s="8" t="str">
        <f t="shared" si="13"/>
        <v>Mostly Registered</v>
      </c>
      <c r="K312" s="33" t="str">
        <f t="shared" si="14"/>
        <v>Humid</v>
      </c>
      <c r="L312" s="34"/>
      <c r="M312" s="34"/>
    </row>
    <row r="313" spans="1:13" ht="17.25" thickBot="1">
      <c r="A313" s="32">
        <v>311</v>
      </c>
      <c r="B313" s="32">
        <v>312</v>
      </c>
      <c r="C313" s="32">
        <v>0.16669999999999999</v>
      </c>
      <c r="D313" s="32">
        <v>0.51</v>
      </c>
      <c r="E313" s="32">
        <v>0.28360000000000002</v>
      </c>
      <c r="F313" s="32">
        <v>6</v>
      </c>
      <c r="G313" s="32">
        <v>47</v>
      </c>
      <c r="H313" s="32">
        <v>53</v>
      </c>
      <c r="I313" s="33" t="str">
        <f t="shared" si="12"/>
        <v>Medium Demand</v>
      </c>
      <c r="J313" s="8" t="str">
        <f t="shared" si="13"/>
        <v>Mostly Registered</v>
      </c>
      <c r="K313" s="33" t="str">
        <f t="shared" si="14"/>
        <v>Humid</v>
      </c>
      <c r="L313" s="34"/>
      <c r="M313" s="34"/>
    </row>
    <row r="314" spans="1:13" ht="17.25" thickBot="1">
      <c r="A314" s="32">
        <v>312</v>
      </c>
      <c r="B314" s="32">
        <v>313</v>
      </c>
      <c r="C314" s="32">
        <v>0.19700000000000001</v>
      </c>
      <c r="D314" s="32">
        <v>0.44</v>
      </c>
      <c r="E314" s="32">
        <v>0.25369999999999998</v>
      </c>
      <c r="F314" s="32">
        <v>2</v>
      </c>
      <c r="G314" s="32">
        <v>59</v>
      </c>
      <c r="H314" s="32">
        <v>61</v>
      </c>
      <c r="I314" s="33" t="str">
        <f t="shared" si="12"/>
        <v>Medium Demand</v>
      </c>
      <c r="J314" s="8" t="str">
        <f t="shared" si="13"/>
        <v>Mostly Registered</v>
      </c>
      <c r="K314" s="33" t="str">
        <f t="shared" si="14"/>
        <v>Comfortable</v>
      </c>
      <c r="L314" s="34"/>
      <c r="M314" s="34"/>
    </row>
    <row r="315" spans="1:13" ht="17.25" thickBot="1">
      <c r="A315" s="32">
        <v>313</v>
      </c>
      <c r="B315" s="32">
        <v>314</v>
      </c>
      <c r="C315" s="32">
        <v>0.19700000000000001</v>
      </c>
      <c r="D315" s="32">
        <v>0.37</v>
      </c>
      <c r="E315" s="32">
        <v>0.3881</v>
      </c>
      <c r="F315" s="32">
        <v>4</v>
      </c>
      <c r="G315" s="32">
        <v>73</v>
      </c>
      <c r="H315" s="32">
        <v>77</v>
      </c>
      <c r="I315" s="33" t="str">
        <f t="shared" si="12"/>
        <v>Medium Demand</v>
      </c>
      <c r="J315" s="8" t="str">
        <f t="shared" si="13"/>
        <v>Mostly Registered</v>
      </c>
      <c r="K315" s="33" t="str">
        <f t="shared" si="14"/>
        <v>Comfortable</v>
      </c>
      <c r="L315" s="34"/>
      <c r="M315" s="34"/>
    </row>
    <row r="316" spans="1:13" ht="17.25" thickBot="1">
      <c r="A316" s="32">
        <v>314</v>
      </c>
      <c r="B316" s="32">
        <v>315</v>
      </c>
      <c r="C316" s="32">
        <v>0.21210000000000001</v>
      </c>
      <c r="D316" s="32">
        <v>0.41</v>
      </c>
      <c r="E316" s="32">
        <v>0.28360000000000002</v>
      </c>
      <c r="F316" s="32">
        <v>5</v>
      </c>
      <c r="G316" s="32">
        <v>59</v>
      </c>
      <c r="H316" s="32">
        <v>64</v>
      </c>
      <c r="I316" s="33" t="str">
        <f t="shared" si="12"/>
        <v>Medium Demand</v>
      </c>
      <c r="J316" s="8" t="str">
        <f t="shared" si="13"/>
        <v>Mostly Registered</v>
      </c>
      <c r="K316" s="33" t="str">
        <f t="shared" si="14"/>
        <v>Comfortable</v>
      </c>
      <c r="L316" s="34"/>
      <c r="M316" s="34"/>
    </row>
    <row r="317" spans="1:13" ht="17.25" thickBot="1">
      <c r="A317" s="32">
        <v>315</v>
      </c>
      <c r="B317" s="32">
        <v>316</v>
      </c>
      <c r="C317" s="32">
        <v>0.2424</v>
      </c>
      <c r="D317" s="32">
        <v>0.38</v>
      </c>
      <c r="E317" s="32">
        <v>0.16420000000000001</v>
      </c>
      <c r="F317" s="32">
        <v>9</v>
      </c>
      <c r="G317" s="32">
        <v>59</v>
      </c>
      <c r="H317" s="32">
        <v>68</v>
      </c>
      <c r="I317" s="33" t="str">
        <f t="shared" si="12"/>
        <v>Medium Demand</v>
      </c>
      <c r="J317" s="8" t="str">
        <f t="shared" si="13"/>
        <v>Mostly Registered</v>
      </c>
      <c r="K317" s="33" t="str">
        <f t="shared" si="14"/>
        <v>Comfortable</v>
      </c>
      <c r="L317" s="34"/>
      <c r="M317" s="34"/>
    </row>
    <row r="318" spans="1:13" ht="17.25" thickBot="1">
      <c r="A318" s="32">
        <v>316</v>
      </c>
      <c r="B318" s="32">
        <v>317</v>
      </c>
      <c r="C318" s="32">
        <v>0.2424</v>
      </c>
      <c r="D318" s="32">
        <v>0.41</v>
      </c>
      <c r="E318" s="32">
        <v>0.1045</v>
      </c>
      <c r="F318" s="32">
        <v>3</v>
      </c>
      <c r="G318" s="32">
        <v>87</v>
      </c>
      <c r="H318" s="32">
        <v>90</v>
      </c>
      <c r="I318" s="33" t="str">
        <f t="shared" si="12"/>
        <v>Medium Demand</v>
      </c>
      <c r="J318" s="8" t="str">
        <f t="shared" si="13"/>
        <v>Mostly Registered</v>
      </c>
      <c r="K318" s="33" t="str">
        <f t="shared" si="14"/>
        <v>Comfortable</v>
      </c>
      <c r="L318" s="34"/>
      <c r="M318" s="34"/>
    </row>
    <row r="319" spans="1:13" ht="17.25" thickBot="1">
      <c r="A319" s="32">
        <v>317</v>
      </c>
      <c r="B319" s="32">
        <v>318</v>
      </c>
      <c r="C319" s="32">
        <v>0.2273</v>
      </c>
      <c r="D319" s="32">
        <v>0.41</v>
      </c>
      <c r="E319" s="32">
        <v>0.16420000000000001</v>
      </c>
      <c r="F319" s="32">
        <v>4</v>
      </c>
      <c r="G319" s="32">
        <v>155</v>
      </c>
      <c r="H319" s="32">
        <v>159</v>
      </c>
      <c r="I319" s="33" t="str">
        <f t="shared" si="12"/>
        <v>High Demand</v>
      </c>
      <c r="J319" s="8" t="str">
        <f t="shared" si="13"/>
        <v>Mostly Registered</v>
      </c>
      <c r="K319" s="33" t="str">
        <f t="shared" si="14"/>
        <v>Comfortable</v>
      </c>
      <c r="L319" s="34"/>
      <c r="M319" s="34"/>
    </row>
    <row r="320" spans="1:13" ht="17.25" thickBot="1">
      <c r="A320" s="32">
        <v>318</v>
      </c>
      <c r="B320" s="32">
        <v>319</v>
      </c>
      <c r="C320" s="32">
        <v>0.2576</v>
      </c>
      <c r="D320" s="32">
        <v>0.47</v>
      </c>
      <c r="E320" s="32">
        <v>0</v>
      </c>
      <c r="F320" s="32">
        <v>5</v>
      </c>
      <c r="G320" s="32">
        <v>134</v>
      </c>
      <c r="H320" s="32">
        <v>139</v>
      </c>
      <c r="I320" s="33" t="str">
        <f t="shared" si="12"/>
        <v>Medium Demand</v>
      </c>
      <c r="J320" s="8" t="str">
        <f t="shared" si="13"/>
        <v>Mostly Registered</v>
      </c>
      <c r="K320" s="33" t="str">
        <f t="shared" si="14"/>
        <v>Comfortable</v>
      </c>
      <c r="L320" s="34"/>
      <c r="M320" s="34"/>
    </row>
    <row r="321" spans="1:13" ht="17.25" thickBot="1">
      <c r="A321" s="32">
        <v>319</v>
      </c>
      <c r="B321" s="32">
        <v>320</v>
      </c>
      <c r="C321" s="32">
        <v>0.19700000000000001</v>
      </c>
      <c r="D321" s="32">
        <v>0.59</v>
      </c>
      <c r="E321" s="32">
        <v>8.9599999999999999E-2</v>
      </c>
      <c r="F321" s="32">
        <v>3</v>
      </c>
      <c r="G321" s="32">
        <v>89</v>
      </c>
      <c r="H321" s="32">
        <v>92</v>
      </c>
      <c r="I321" s="33" t="str">
        <f t="shared" si="12"/>
        <v>Medium Demand</v>
      </c>
      <c r="J321" s="8" t="str">
        <f t="shared" si="13"/>
        <v>Mostly Registered</v>
      </c>
      <c r="K321" s="33" t="str">
        <f t="shared" si="14"/>
        <v>Humid</v>
      </c>
      <c r="L321" s="34"/>
      <c r="M321" s="34"/>
    </row>
    <row r="322" spans="1:13" ht="17.25" thickBot="1">
      <c r="A322" s="32">
        <v>320</v>
      </c>
      <c r="B322" s="32">
        <v>321</v>
      </c>
      <c r="C322" s="32">
        <v>0.2424</v>
      </c>
      <c r="D322" s="32">
        <v>0.59</v>
      </c>
      <c r="E322" s="32">
        <v>0</v>
      </c>
      <c r="F322" s="32">
        <v>0</v>
      </c>
      <c r="G322" s="32">
        <v>68</v>
      </c>
      <c r="H322" s="32">
        <v>68</v>
      </c>
      <c r="I322" s="33" t="str">
        <f t="shared" si="12"/>
        <v>Medium Demand</v>
      </c>
      <c r="J322" s="8" t="str">
        <f t="shared" si="13"/>
        <v>Mostly Registered</v>
      </c>
      <c r="K322" s="33" t="str">
        <f t="shared" si="14"/>
        <v>Humid</v>
      </c>
      <c r="L322" s="34"/>
      <c r="M322" s="34"/>
    </row>
    <row r="323" spans="1:13" ht="17.25" thickBot="1">
      <c r="A323" s="32">
        <v>321</v>
      </c>
      <c r="B323" s="32">
        <v>322</v>
      </c>
      <c r="C323" s="32">
        <v>0.2273</v>
      </c>
      <c r="D323" s="32">
        <v>0.69</v>
      </c>
      <c r="E323" s="32">
        <v>0</v>
      </c>
      <c r="F323" s="32">
        <v>4</v>
      </c>
      <c r="G323" s="32">
        <v>48</v>
      </c>
      <c r="H323" s="32">
        <v>52</v>
      </c>
      <c r="I323" s="33" t="str">
        <f t="shared" ref="I323:I386" si="15">IF(H323&gt;150, "High Demand", IF(H323&gt;50, "Medium Demand", "Low Demand"))</f>
        <v>Medium Demand</v>
      </c>
      <c r="J323" s="8" t="str">
        <f t="shared" ref="J323:J386" si="16">IF(F323&gt;G323, "Mostly Casual", "Mostly Registered")</f>
        <v>Mostly Registered</v>
      </c>
      <c r="K323" s="33" t="str">
        <f t="shared" ref="K323:K386" si="17">IF(D323&gt;0.8, "Very Humid", IF(D323&gt;0.5, "Humid", "Comfortable"))</f>
        <v>Humid</v>
      </c>
      <c r="L323" s="34"/>
      <c r="M323" s="34"/>
    </row>
    <row r="324" spans="1:13" ht="17.25" thickBot="1">
      <c r="A324" s="32">
        <v>322</v>
      </c>
      <c r="B324" s="32">
        <v>323</v>
      </c>
      <c r="C324" s="32">
        <v>0.2273</v>
      </c>
      <c r="D324" s="32">
        <v>0.69</v>
      </c>
      <c r="E324" s="32">
        <v>0</v>
      </c>
      <c r="F324" s="32">
        <v>2</v>
      </c>
      <c r="G324" s="32">
        <v>34</v>
      </c>
      <c r="H324" s="32">
        <v>36</v>
      </c>
      <c r="I324" s="33" t="str">
        <f t="shared" si="15"/>
        <v>Low Demand</v>
      </c>
      <c r="J324" s="8" t="str">
        <f t="shared" si="16"/>
        <v>Mostly Registered</v>
      </c>
      <c r="K324" s="33" t="str">
        <f t="shared" si="17"/>
        <v>Humid</v>
      </c>
      <c r="L324" s="34"/>
      <c r="M324" s="34"/>
    </row>
    <row r="325" spans="1:13" ht="17.25" thickBot="1">
      <c r="A325" s="32">
        <v>323</v>
      </c>
      <c r="B325" s="32">
        <v>324</v>
      </c>
      <c r="C325" s="32">
        <v>0.2424</v>
      </c>
      <c r="D325" s="32">
        <v>0.55000000000000004</v>
      </c>
      <c r="E325" s="32">
        <v>0</v>
      </c>
      <c r="F325" s="32">
        <v>1</v>
      </c>
      <c r="G325" s="32">
        <v>26</v>
      </c>
      <c r="H325" s="32">
        <v>27</v>
      </c>
      <c r="I325" s="33" t="str">
        <f t="shared" si="15"/>
        <v>Low Demand</v>
      </c>
      <c r="J325" s="8" t="str">
        <f t="shared" si="16"/>
        <v>Mostly Registered</v>
      </c>
      <c r="K325" s="33" t="str">
        <f t="shared" si="17"/>
        <v>Humid</v>
      </c>
      <c r="L325" s="34"/>
      <c r="M325" s="34"/>
    </row>
    <row r="326" spans="1:13" ht="17.25" thickBot="1">
      <c r="A326" s="32">
        <v>324</v>
      </c>
      <c r="B326" s="32">
        <v>325</v>
      </c>
      <c r="C326" s="32">
        <v>0.2424</v>
      </c>
      <c r="D326" s="32">
        <v>0.55000000000000004</v>
      </c>
      <c r="E326" s="32">
        <v>0</v>
      </c>
      <c r="F326" s="32">
        <v>3</v>
      </c>
      <c r="G326" s="32">
        <v>25</v>
      </c>
      <c r="H326" s="32">
        <v>28</v>
      </c>
      <c r="I326" s="33" t="str">
        <f t="shared" si="15"/>
        <v>Low Demand</v>
      </c>
      <c r="J326" s="8" t="str">
        <f t="shared" si="16"/>
        <v>Mostly Registered</v>
      </c>
      <c r="K326" s="33" t="str">
        <f t="shared" si="17"/>
        <v>Humid</v>
      </c>
      <c r="L326" s="34"/>
      <c r="M326" s="34"/>
    </row>
    <row r="327" spans="1:13" ht="17.25" thickBot="1">
      <c r="A327" s="32">
        <v>325</v>
      </c>
      <c r="B327" s="32">
        <v>326</v>
      </c>
      <c r="C327" s="32">
        <v>0.19700000000000001</v>
      </c>
      <c r="D327" s="32">
        <v>0.59</v>
      </c>
      <c r="E327" s="32">
        <v>8.9599999999999999E-2</v>
      </c>
      <c r="F327" s="32">
        <v>2</v>
      </c>
      <c r="G327" s="32">
        <v>18</v>
      </c>
      <c r="H327" s="32">
        <v>20</v>
      </c>
      <c r="I327" s="33" t="str">
        <f t="shared" si="15"/>
        <v>Low Demand</v>
      </c>
      <c r="J327" s="8" t="str">
        <f t="shared" si="16"/>
        <v>Mostly Registered</v>
      </c>
      <c r="K327" s="33" t="str">
        <f t="shared" si="17"/>
        <v>Humid</v>
      </c>
      <c r="L327" s="34"/>
      <c r="M327" s="34"/>
    </row>
    <row r="328" spans="1:13" ht="17.25" thickBot="1">
      <c r="A328" s="32">
        <v>326</v>
      </c>
      <c r="B328" s="32">
        <v>327</v>
      </c>
      <c r="C328" s="32">
        <v>0.19700000000000001</v>
      </c>
      <c r="D328" s="32">
        <v>0.59</v>
      </c>
      <c r="E328" s="32">
        <v>8.9599999999999999E-2</v>
      </c>
      <c r="F328" s="32">
        <v>0</v>
      </c>
      <c r="G328" s="32">
        <v>12</v>
      </c>
      <c r="H328" s="32">
        <v>12</v>
      </c>
      <c r="I328" s="33" t="str">
        <f t="shared" si="15"/>
        <v>Low Demand</v>
      </c>
      <c r="J328" s="8" t="str">
        <f t="shared" si="16"/>
        <v>Mostly Registered</v>
      </c>
      <c r="K328" s="33" t="str">
        <f t="shared" si="17"/>
        <v>Humid</v>
      </c>
      <c r="L328" s="34"/>
      <c r="M328" s="34"/>
    </row>
    <row r="329" spans="1:13" ht="17.25" thickBot="1">
      <c r="A329" s="32">
        <v>327</v>
      </c>
      <c r="B329" s="32">
        <v>328</v>
      </c>
      <c r="C329" s="32">
        <v>0.2273</v>
      </c>
      <c r="D329" s="32">
        <v>0.59</v>
      </c>
      <c r="E329" s="32">
        <v>0</v>
      </c>
      <c r="F329" s="32">
        <v>1</v>
      </c>
      <c r="G329" s="32">
        <v>7</v>
      </c>
      <c r="H329" s="32">
        <v>8</v>
      </c>
      <c r="I329" s="33" t="str">
        <f t="shared" si="15"/>
        <v>Low Demand</v>
      </c>
      <c r="J329" s="8" t="str">
        <f t="shared" si="16"/>
        <v>Mostly Registered</v>
      </c>
      <c r="K329" s="33" t="str">
        <f t="shared" si="17"/>
        <v>Humid</v>
      </c>
      <c r="L329" s="34"/>
      <c r="M329" s="34"/>
    </row>
    <row r="330" spans="1:13" ht="17.25" thickBot="1">
      <c r="A330" s="32">
        <v>328</v>
      </c>
      <c r="B330" s="32">
        <v>329</v>
      </c>
      <c r="C330" s="32">
        <v>0.2273</v>
      </c>
      <c r="D330" s="32">
        <v>0.59</v>
      </c>
      <c r="E330" s="32">
        <v>0</v>
      </c>
      <c r="F330" s="32">
        <v>0</v>
      </c>
      <c r="G330" s="32">
        <v>5</v>
      </c>
      <c r="H330" s="32">
        <v>5</v>
      </c>
      <c r="I330" s="33" t="str">
        <f t="shared" si="15"/>
        <v>Low Demand</v>
      </c>
      <c r="J330" s="8" t="str">
        <f t="shared" si="16"/>
        <v>Mostly Registered</v>
      </c>
      <c r="K330" s="33" t="str">
        <f t="shared" si="17"/>
        <v>Humid</v>
      </c>
      <c r="L330" s="34"/>
      <c r="M330" s="34"/>
    </row>
    <row r="331" spans="1:13" ht="17.25" thickBot="1">
      <c r="A331" s="32">
        <v>329</v>
      </c>
      <c r="B331" s="32">
        <v>330</v>
      </c>
      <c r="C331" s="32">
        <v>0.2273</v>
      </c>
      <c r="D331" s="32">
        <v>0.59</v>
      </c>
      <c r="E331" s="32">
        <v>0</v>
      </c>
      <c r="F331" s="32">
        <v>0</v>
      </c>
      <c r="G331" s="32">
        <v>1</v>
      </c>
      <c r="H331" s="32">
        <v>1</v>
      </c>
      <c r="I331" s="33" t="str">
        <f t="shared" si="15"/>
        <v>Low Demand</v>
      </c>
      <c r="J331" s="8" t="str">
        <f t="shared" si="16"/>
        <v>Mostly Registered</v>
      </c>
      <c r="K331" s="33" t="str">
        <f t="shared" si="17"/>
        <v>Humid</v>
      </c>
      <c r="L331" s="34"/>
      <c r="M331" s="34"/>
    </row>
    <row r="332" spans="1:13" ht="17.25" thickBot="1">
      <c r="A332" s="32">
        <v>330</v>
      </c>
      <c r="B332" s="32">
        <v>331</v>
      </c>
      <c r="C332" s="32">
        <v>0.16669999999999999</v>
      </c>
      <c r="D332" s="32">
        <v>0.63</v>
      </c>
      <c r="E332" s="32">
        <v>0.1045</v>
      </c>
      <c r="F332" s="32">
        <v>1</v>
      </c>
      <c r="G332" s="32">
        <v>2</v>
      </c>
      <c r="H332" s="32">
        <v>3</v>
      </c>
      <c r="I332" s="33" t="str">
        <f t="shared" si="15"/>
        <v>Low Demand</v>
      </c>
      <c r="J332" s="8" t="str">
        <f t="shared" si="16"/>
        <v>Mostly Registered</v>
      </c>
      <c r="K332" s="33" t="str">
        <f t="shared" si="17"/>
        <v>Humid</v>
      </c>
      <c r="L332" s="34"/>
      <c r="M332" s="34"/>
    </row>
    <row r="333" spans="1:13" ht="17.25" thickBot="1">
      <c r="A333" s="32">
        <v>331</v>
      </c>
      <c r="B333" s="32">
        <v>332</v>
      </c>
      <c r="C333" s="32">
        <v>0.21210000000000001</v>
      </c>
      <c r="D333" s="32">
        <v>0.63</v>
      </c>
      <c r="E333" s="32">
        <v>0</v>
      </c>
      <c r="F333" s="32">
        <v>1</v>
      </c>
      <c r="G333" s="32">
        <v>9</v>
      </c>
      <c r="H333" s="32">
        <v>10</v>
      </c>
      <c r="I333" s="33" t="str">
        <f t="shared" si="15"/>
        <v>Low Demand</v>
      </c>
      <c r="J333" s="8" t="str">
        <f t="shared" si="16"/>
        <v>Mostly Registered</v>
      </c>
      <c r="K333" s="33" t="str">
        <f t="shared" si="17"/>
        <v>Humid</v>
      </c>
      <c r="L333" s="34"/>
      <c r="M333" s="34"/>
    </row>
    <row r="334" spans="1:13" ht="17.25" thickBot="1">
      <c r="A334" s="32">
        <v>332</v>
      </c>
      <c r="B334" s="32">
        <v>333</v>
      </c>
      <c r="C334" s="32">
        <v>0.1515</v>
      </c>
      <c r="D334" s="32">
        <v>0.63</v>
      </c>
      <c r="E334" s="32">
        <v>0.1343</v>
      </c>
      <c r="F334" s="32">
        <v>1</v>
      </c>
      <c r="G334" s="32">
        <v>22</v>
      </c>
      <c r="H334" s="32">
        <v>23</v>
      </c>
      <c r="I334" s="33" t="str">
        <f t="shared" si="15"/>
        <v>Low Demand</v>
      </c>
      <c r="J334" s="8" t="str">
        <f t="shared" si="16"/>
        <v>Mostly Registered</v>
      </c>
      <c r="K334" s="33" t="str">
        <f t="shared" si="17"/>
        <v>Humid</v>
      </c>
      <c r="L334" s="34"/>
      <c r="M334" s="34"/>
    </row>
    <row r="335" spans="1:13" ht="17.25" thickBot="1">
      <c r="A335" s="32">
        <v>333</v>
      </c>
      <c r="B335" s="32">
        <v>334</v>
      </c>
      <c r="C335" s="32">
        <v>0.18179999999999999</v>
      </c>
      <c r="D335" s="32">
        <v>0.64</v>
      </c>
      <c r="E335" s="32">
        <v>0.1343</v>
      </c>
      <c r="F335" s="32">
        <v>2</v>
      </c>
      <c r="G335" s="32">
        <v>31</v>
      </c>
      <c r="H335" s="32">
        <v>33</v>
      </c>
      <c r="I335" s="33" t="str">
        <f t="shared" si="15"/>
        <v>Low Demand</v>
      </c>
      <c r="J335" s="8" t="str">
        <f t="shared" si="16"/>
        <v>Mostly Registered</v>
      </c>
      <c r="K335" s="33" t="str">
        <f t="shared" si="17"/>
        <v>Humid</v>
      </c>
      <c r="L335" s="34"/>
      <c r="M335" s="34"/>
    </row>
    <row r="336" spans="1:13" ht="17.25" thickBot="1">
      <c r="A336" s="32">
        <v>334</v>
      </c>
      <c r="B336" s="32">
        <v>335</v>
      </c>
      <c r="C336" s="32">
        <v>0.19700000000000001</v>
      </c>
      <c r="D336" s="32">
        <v>0.59</v>
      </c>
      <c r="E336" s="32">
        <v>0.16420000000000001</v>
      </c>
      <c r="F336" s="32">
        <v>2</v>
      </c>
      <c r="G336" s="32">
        <v>57</v>
      </c>
      <c r="H336" s="32">
        <v>59</v>
      </c>
      <c r="I336" s="33" t="str">
        <f t="shared" si="15"/>
        <v>Medium Demand</v>
      </c>
      <c r="J336" s="8" t="str">
        <f t="shared" si="16"/>
        <v>Mostly Registered</v>
      </c>
      <c r="K336" s="33" t="str">
        <f t="shared" si="17"/>
        <v>Humid</v>
      </c>
      <c r="L336" s="34"/>
      <c r="M336" s="34"/>
    </row>
    <row r="337" spans="1:13" ht="17.25" thickBot="1">
      <c r="A337" s="32">
        <v>335</v>
      </c>
      <c r="B337" s="32">
        <v>336</v>
      </c>
      <c r="C337" s="32">
        <v>0.19700000000000001</v>
      </c>
      <c r="D337" s="32">
        <v>0.55000000000000004</v>
      </c>
      <c r="E337" s="32">
        <v>0.22389999999999999</v>
      </c>
      <c r="F337" s="32">
        <v>18</v>
      </c>
      <c r="G337" s="32">
        <v>54</v>
      </c>
      <c r="H337" s="32">
        <v>72</v>
      </c>
      <c r="I337" s="33" t="str">
        <f t="shared" si="15"/>
        <v>Medium Demand</v>
      </c>
      <c r="J337" s="8" t="str">
        <f t="shared" si="16"/>
        <v>Mostly Registered</v>
      </c>
      <c r="K337" s="33" t="str">
        <f t="shared" si="17"/>
        <v>Humid</v>
      </c>
      <c r="L337" s="34"/>
      <c r="M337" s="34"/>
    </row>
    <row r="338" spans="1:13" ht="17.25" thickBot="1">
      <c r="A338" s="32">
        <v>336</v>
      </c>
      <c r="B338" s="32">
        <v>337</v>
      </c>
      <c r="C338" s="32">
        <v>0.2273</v>
      </c>
      <c r="D338" s="32">
        <v>0.48</v>
      </c>
      <c r="E338" s="32">
        <v>0.22389999999999999</v>
      </c>
      <c r="F338" s="32">
        <v>15</v>
      </c>
      <c r="G338" s="32">
        <v>74</v>
      </c>
      <c r="H338" s="32">
        <v>89</v>
      </c>
      <c r="I338" s="33" t="str">
        <f t="shared" si="15"/>
        <v>Medium Demand</v>
      </c>
      <c r="J338" s="8" t="str">
        <f t="shared" si="16"/>
        <v>Mostly Registered</v>
      </c>
      <c r="K338" s="33" t="str">
        <f t="shared" si="17"/>
        <v>Comfortable</v>
      </c>
      <c r="L338" s="34"/>
      <c r="M338" s="34"/>
    </row>
    <row r="339" spans="1:13" ht="17.25" thickBot="1">
      <c r="A339" s="32">
        <v>337</v>
      </c>
      <c r="B339" s="32">
        <v>338</v>
      </c>
      <c r="C339" s="32">
        <v>0.2576</v>
      </c>
      <c r="D339" s="32">
        <v>0.38</v>
      </c>
      <c r="E339" s="32">
        <v>0.29849999999999999</v>
      </c>
      <c r="F339" s="32">
        <v>21</v>
      </c>
      <c r="G339" s="32">
        <v>80</v>
      </c>
      <c r="H339" s="32">
        <v>101</v>
      </c>
      <c r="I339" s="33" t="str">
        <f t="shared" si="15"/>
        <v>Medium Demand</v>
      </c>
      <c r="J339" s="8" t="str">
        <f t="shared" si="16"/>
        <v>Mostly Registered</v>
      </c>
      <c r="K339" s="33" t="str">
        <f t="shared" si="17"/>
        <v>Comfortable</v>
      </c>
      <c r="L339" s="34"/>
      <c r="M339" s="34"/>
    </row>
    <row r="340" spans="1:13" ht="17.25" thickBot="1">
      <c r="A340" s="32">
        <v>338</v>
      </c>
      <c r="B340" s="32">
        <v>339</v>
      </c>
      <c r="C340" s="32">
        <v>0.28789999999999999</v>
      </c>
      <c r="D340" s="32">
        <v>0.39</v>
      </c>
      <c r="E340" s="32">
        <v>0.28360000000000002</v>
      </c>
      <c r="F340" s="32">
        <v>26</v>
      </c>
      <c r="G340" s="32">
        <v>92</v>
      </c>
      <c r="H340" s="32">
        <v>118</v>
      </c>
      <c r="I340" s="33" t="str">
        <f t="shared" si="15"/>
        <v>Medium Demand</v>
      </c>
      <c r="J340" s="8" t="str">
        <f t="shared" si="16"/>
        <v>Mostly Registered</v>
      </c>
      <c r="K340" s="33" t="str">
        <f t="shared" si="17"/>
        <v>Comfortable</v>
      </c>
      <c r="L340" s="34"/>
      <c r="M340" s="34"/>
    </row>
    <row r="341" spans="1:13" ht="17.25" thickBot="1">
      <c r="A341" s="32">
        <v>339</v>
      </c>
      <c r="B341" s="32">
        <v>340</v>
      </c>
      <c r="C341" s="32">
        <v>0.31819999999999998</v>
      </c>
      <c r="D341" s="32">
        <v>0.36</v>
      </c>
      <c r="E341" s="32">
        <v>0.19400000000000001</v>
      </c>
      <c r="F341" s="32">
        <v>21</v>
      </c>
      <c r="G341" s="32">
        <v>108</v>
      </c>
      <c r="H341" s="32">
        <v>129</v>
      </c>
      <c r="I341" s="33" t="str">
        <f t="shared" si="15"/>
        <v>Medium Demand</v>
      </c>
      <c r="J341" s="8" t="str">
        <f t="shared" si="16"/>
        <v>Mostly Registered</v>
      </c>
      <c r="K341" s="33" t="str">
        <f t="shared" si="17"/>
        <v>Comfortable</v>
      </c>
      <c r="L341" s="34"/>
      <c r="M341" s="34"/>
    </row>
    <row r="342" spans="1:13" ht="17.25" thickBot="1">
      <c r="A342" s="32">
        <v>340</v>
      </c>
      <c r="B342" s="32">
        <v>341</v>
      </c>
      <c r="C342" s="32">
        <v>0.33329999999999999</v>
      </c>
      <c r="D342" s="32">
        <v>0.34</v>
      </c>
      <c r="E342" s="32">
        <v>0.19400000000000001</v>
      </c>
      <c r="F342" s="32">
        <v>33</v>
      </c>
      <c r="G342" s="32">
        <v>95</v>
      </c>
      <c r="H342" s="32">
        <v>128</v>
      </c>
      <c r="I342" s="33" t="str">
        <f t="shared" si="15"/>
        <v>Medium Demand</v>
      </c>
      <c r="J342" s="8" t="str">
        <f t="shared" si="16"/>
        <v>Mostly Registered</v>
      </c>
      <c r="K342" s="33" t="str">
        <f t="shared" si="17"/>
        <v>Comfortable</v>
      </c>
      <c r="L342" s="34"/>
      <c r="M342" s="34"/>
    </row>
    <row r="343" spans="1:13" ht="17.25" thickBot="1">
      <c r="A343" s="32">
        <v>341</v>
      </c>
      <c r="B343" s="32">
        <v>342</v>
      </c>
      <c r="C343" s="32">
        <v>0.30299999999999999</v>
      </c>
      <c r="D343" s="32">
        <v>0.36</v>
      </c>
      <c r="E343" s="32">
        <v>0.28360000000000002</v>
      </c>
      <c r="F343" s="32">
        <v>29</v>
      </c>
      <c r="G343" s="32">
        <v>54</v>
      </c>
      <c r="H343" s="32">
        <v>83</v>
      </c>
      <c r="I343" s="33" t="str">
        <f t="shared" si="15"/>
        <v>Medium Demand</v>
      </c>
      <c r="J343" s="8" t="str">
        <f t="shared" si="16"/>
        <v>Mostly Registered</v>
      </c>
      <c r="K343" s="33" t="str">
        <f t="shared" si="17"/>
        <v>Comfortable</v>
      </c>
      <c r="L343" s="34"/>
      <c r="M343" s="34"/>
    </row>
    <row r="344" spans="1:13" ht="17.25" thickBot="1">
      <c r="A344" s="32">
        <v>342</v>
      </c>
      <c r="B344" s="32">
        <v>343</v>
      </c>
      <c r="C344" s="32">
        <v>0.28789999999999999</v>
      </c>
      <c r="D344" s="32">
        <v>0.45</v>
      </c>
      <c r="E344" s="32">
        <v>0.25369999999999998</v>
      </c>
      <c r="F344" s="32">
        <v>15</v>
      </c>
      <c r="G344" s="32">
        <v>69</v>
      </c>
      <c r="H344" s="32">
        <v>84</v>
      </c>
      <c r="I344" s="33" t="str">
        <f t="shared" si="15"/>
        <v>Medium Demand</v>
      </c>
      <c r="J344" s="8" t="str">
        <f t="shared" si="16"/>
        <v>Mostly Registered</v>
      </c>
      <c r="K344" s="33" t="str">
        <f t="shared" si="17"/>
        <v>Comfortable</v>
      </c>
      <c r="L344" s="34"/>
      <c r="M344" s="34"/>
    </row>
    <row r="345" spans="1:13" ht="17.25" thickBot="1">
      <c r="A345" s="32">
        <v>343</v>
      </c>
      <c r="B345" s="32">
        <v>344</v>
      </c>
      <c r="C345" s="32">
        <v>0.30299999999999999</v>
      </c>
      <c r="D345" s="32">
        <v>0.39</v>
      </c>
      <c r="E345" s="32">
        <v>0.25369999999999998</v>
      </c>
      <c r="F345" s="32">
        <v>14</v>
      </c>
      <c r="G345" s="32">
        <v>60</v>
      </c>
      <c r="H345" s="32">
        <v>74</v>
      </c>
      <c r="I345" s="33" t="str">
        <f t="shared" si="15"/>
        <v>Medium Demand</v>
      </c>
      <c r="J345" s="8" t="str">
        <f t="shared" si="16"/>
        <v>Mostly Registered</v>
      </c>
      <c r="K345" s="33" t="str">
        <f t="shared" si="17"/>
        <v>Comfortable</v>
      </c>
      <c r="L345" s="34"/>
      <c r="M345" s="34"/>
    </row>
    <row r="346" spans="1:13" ht="17.25" thickBot="1">
      <c r="A346" s="32">
        <v>344</v>
      </c>
      <c r="B346" s="32">
        <v>345</v>
      </c>
      <c r="C346" s="32">
        <v>0.30299999999999999</v>
      </c>
      <c r="D346" s="32">
        <v>0.39</v>
      </c>
      <c r="E346" s="32">
        <v>0.25369999999999998</v>
      </c>
      <c r="F346" s="32">
        <v>6</v>
      </c>
      <c r="G346" s="32">
        <v>35</v>
      </c>
      <c r="H346" s="32">
        <v>41</v>
      </c>
      <c r="I346" s="33" t="str">
        <f t="shared" si="15"/>
        <v>Low Demand</v>
      </c>
      <c r="J346" s="8" t="str">
        <f t="shared" si="16"/>
        <v>Mostly Registered</v>
      </c>
      <c r="K346" s="33" t="str">
        <f t="shared" si="17"/>
        <v>Comfortable</v>
      </c>
      <c r="L346" s="34"/>
      <c r="M346" s="34"/>
    </row>
    <row r="347" spans="1:13" ht="17.25" thickBot="1">
      <c r="A347" s="32">
        <v>345</v>
      </c>
      <c r="B347" s="32">
        <v>346</v>
      </c>
      <c r="C347" s="32">
        <v>0.30299999999999999</v>
      </c>
      <c r="D347" s="32">
        <v>0.39</v>
      </c>
      <c r="E347" s="32">
        <v>0.22389999999999999</v>
      </c>
      <c r="F347" s="32">
        <v>6</v>
      </c>
      <c r="G347" s="32">
        <v>51</v>
      </c>
      <c r="H347" s="32">
        <v>57</v>
      </c>
      <c r="I347" s="33" t="str">
        <f t="shared" si="15"/>
        <v>Medium Demand</v>
      </c>
      <c r="J347" s="8" t="str">
        <f t="shared" si="16"/>
        <v>Mostly Registered</v>
      </c>
      <c r="K347" s="33" t="str">
        <f t="shared" si="17"/>
        <v>Comfortable</v>
      </c>
      <c r="L347" s="34"/>
      <c r="M347" s="34"/>
    </row>
    <row r="348" spans="1:13" ht="17.25" thickBot="1">
      <c r="A348" s="32">
        <v>346</v>
      </c>
      <c r="B348" s="32">
        <v>347</v>
      </c>
      <c r="C348" s="32">
        <v>0.31819999999999998</v>
      </c>
      <c r="D348" s="32">
        <v>0.42</v>
      </c>
      <c r="E348" s="32">
        <v>0.1045</v>
      </c>
      <c r="F348" s="32">
        <v>0</v>
      </c>
      <c r="G348" s="32">
        <v>26</v>
      </c>
      <c r="H348" s="32">
        <v>26</v>
      </c>
      <c r="I348" s="33" t="str">
        <f t="shared" si="15"/>
        <v>Low Demand</v>
      </c>
      <c r="J348" s="8" t="str">
        <f t="shared" si="16"/>
        <v>Mostly Registered</v>
      </c>
      <c r="K348" s="33" t="str">
        <f t="shared" si="17"/>
        <v>Comfortable</v>
      </c>
      <c r="L348" s="34"/>
      <c r="M348" s="34"/>
    </row>
    <row r="349" spans="1:13" ht="17.25" thickBot="1">
      <c r="A349" s="32">
        <v>347</v>
      </c>
      <c r="B349" s="32">
        <v>348</v>
      </c>
      <c r="C349" s="32">
        <v>0.28789999999999999</v>
      </c>
      <c r="D349" s="32">
        <v>0.45</v>
      </c>
      <c r="E349" s="32">
        <v>0.28360000000000002</v>
      </c>
      <c r="F349" s="32">
        <v>5</v>
      </c>
      <c r="G349" s="32">
        <v>39</v>
      </c>
      <c r="H349" s="32">
        <v>44</v>
      </c>
      <c r="I349" s="33" t="str">
        <f t="shared" si="15"/>
        <v>Low Demand</v>
      </c>
      <c r="J349" s="8" t="str">
        <f t="shared" si="16"/>
        <v>Mostly Registered</v>
      </c>
      <c r="K349" s="33" t="str">
        <f t="shared" si="17"/>
        <v>Comfortable</v>
      </c>
      <c r="L349" s="34"/>
      <c r="M349" s="34"/>
    </row>
    <row r="350" spans="1:13" ht="17.25" thickBot="1">
      <c r="A350" s="32">
        <v>348</v>
      </c>
      <c r="B350" s="32">
        <v>349</v>
      </c>
      <c r="C350" s="32">
        <v>0.30299999999999999</v>
      </c>
      <c r="D350" s="32">
        <v>0.56000000000000005</v>
      </c>
      <c r="E350" s="32">
        <v>0</v>
      </c>
      <c r="F350" s="32">
        <v>6</v>
      </c>
      <c r="G350" s="32">
        <v>33</v>
      </c>
      <c r="H350" s="32">
        <v>39</v>
      </c>
      <c r="I350" s="33" t="str">
        <f t="shared" si="15"/>
        <v>Low Demand</v>
      </c>
      <c r="J350" s="8" t="str">
        <f t="shared" si="16"/>
        <v>Mostly Registered</v>
      </c>
      <c r="K350" s="33" t="str">
        <f t="shared" si="17"/>
        <v>Humid</v>
      </c>
      <c r="L350" s="34"/>
      <c r="M350" s="34"/>
    </row>
    <row r="351" spans="1:13" ht="17.25" thickBot="1">
      <c r="A351" s="32">
        <v>349</v>
      </c>
      <c r="B351" s="32">
        <v>350</v>
      </c>
      <c r="C351" s="32">
        <v>0.2727</v>
      </c>
      <c r="D351" s="32">
        <v>0.56000000000000005</v>
      </c>
      <c r="E351" s="32">
        <v>0.1343</v>
      </c>
      <c r="F351" s="32">
        <v>4</v>
      </c>
      <c r="G351" s="32">
        <v>19</v>
      </c>
      <c r="H351" s="32">
        <v>23</v>
      </c>
      <c r="I351" s="33" t="str">
        <f t="shared" si="15"/>
        <v>Low Demand</v>
      </c>
      <c r="J351" s="8" t="str">
        <f t="shared" si="16"/>
        <v>Mostly Registered</v>
      </c>
      <c r="K351" s="33" t="str">
        <f t="shared" si="17"/>
        <v>Humid</v>
      </c>
      <c r="L351" s="34"/>
      <c r="M351" s="34"/>
    </row>
    <row r="352" spans="1:13" ht="17.25" thickBot="1">
      <c r="A352" s="32">
        <v>350</v>
      </c>
      <c r="B352" s="32">
        <v>351</v>
      </c>
      <c r="C352" s="32">
        <v>0.28789999999999999</v>
      </c>
      <c r="D352" s="32">
        <v>0.56000000000000005</v>
      </c>
      <c r="E352" s="32">
        <v>8.9599999999999999E-2</v>
      </c>
      <c r="F352" s="32">
        <v>3</v>
      </c>
      <c r="G352" s="32">
        <v>13</v>
      </c>
      <c r="H352" s="32">
        <v>16</v>
      </c>
      <c r="I352" s="33" t="str">
        <f t="shared" si="15"/>
        <v>Low Demand</v>
      </c>
      <c r="J352" s="8" t="str">
        <f t="shared" si="16"/>
        <v>Mostly Registered</v>
      </c>
      <c r="K352" s="33" t="str">
        <f t="shared" si="17"/>
        <v>Humid</v>
      </c>
      <c r="L352" s="34"/>
      <c r="M352" s="34"/>
    </row>
    <row r="353" spans="1:13" ht="17.25" thickBot="1">
      <c r="A353" s="32">
        <v>351</v>
      </c>
      <c r="B353" s="32">
        <v>352</v>
      </c>
      <c r="C353" s="32">
        <v>0.2727</v>
      </c>
      <c r="D353" s="32">
        <v>0.69</v>
      </c>
      <c r="E353" s="32">
        <v>0</v>
      </c>
      <c r="F353" s="32">
        <v>9</v>
      </c>
      <c r="G353" s="32">
        <v>6</v>
      </c>
      <c r="H353" s="32">
        <v>15</v>
      </c>
      <c r="I353" s="33" t="str">
        <f t="shared" si="15"/>
        <v>Low Demand</v>
      </c>
      <c r="J353" s="8" t="str">
        <f t="shared" si="16"/>
        <v>Mostly Casual</v>
      </c>
      <c r="K353" s="33" t="str">
        <f t="shared" si="17"/>
        <v>Humid</v>
      </c>
      <c r="L353" s="34"/>
      <c r="M353" s="34"/>
    </row>
    <row r="354" spans="1:13" ht="17.25" thickBot="1">
      <c r="A354" s="32">
        <v>352</v>
      </c>
      <c r="B354" s="32">
        <v>353</v>
      </c>
      <c r="C354" s="32">
        <v>0.2576</v>
      </c>
      <c r="D354" s="32">
        <v>0.56000000000000005</v>
      </c>
      <c r="E354" s="32">
        <v>0.16420000000000001</v>
      </c>
      <c r="F354" s="32">
        <v>0</v>
      </c>
      <c r="G354" s="32">
        <v>1</v>
      </c>
      <c r="H354" s="32">
        <v>1</v>
      </c>
      <c r="I354" s="33" t="str">
        <f t="shared" si="15"/>
        <v>Low Demand</v>
      </c>
      <c r="J354" s="8" t="str">
        <f t="shared" si="16"/>
        <v>Mostly Registered</v>
      </c>
      <c r="K354" s="33" t="str">
        <f t="shared" si="17"/>
        <v>Humid</v>
      </c>
      <c r="L354" s="34"/>
      <c r="M354" s="34"/>
    </row>
    <row r="355" spans="1:13" ht="17.25" thickBot="1">
      <c r="A355" s="32">
        <v>353</v>
      </c>
      <c r="B355" s="32">
        <v>354</v>
      </c>
      <c r="C355" s="32">
        <v>0.2576</v>
      </c>
      <c r="D355" s="32">
        <v>0.56000000000000005</v>
      </c>
      <c r="E355" s="32">
        <v>0.16420000000000001</v>
      </c>
      <c r="F355" s="32">
        <v>1</v>
      </c>
      <c r="G355" s="32">
        <v>1</v>
      </c>
      <c r="H355" s="32">
        <v>2</v>
      </c>
      <c r="I355" s="33" t="str">
        <f t="shared" si="15"/>
        <v>Low Demand</v>
      </c>
      <c r="J355" s="8" t="str">
        <f t="shared" si="16"/>
        <v>Mostly Registered</v>
      </c>
      <c r="K355" s="33" t="str">
        <f t="shared" si="17"/>
        <v>Humid</v>
      </c>
      <c r="L355" s="34"/>
      <c r="M355" s="34"/>
    </row>
    <row r="356" spans="1:13" ht="17.25" thickBot="1">
      <c r="A356" s="32">
        <v>354</v>
      </c>
      <c r="B356" s="32">
        <v>355</v>
      </c>
      <c r="C356" s="32">
        <v>0.2576</v>
      </c>
      <c r="D356" s="32">
        <v>0.56000000000000005</v>
      </c>
      <c r="E356" s="32">
        <v>0.16420000000000001</v>
      </c>
      <c r="F356" s="32">
        <v>0</v>
      </c>
      <c r="G356" s="32">
        <v>1</v>
      </c>
      <c r="H356" s="32">
        <v>1</v>
      </c>
      <c r="I356" s="33" t="str">
        <f t="shared" si="15"/>
        <v>Low Demand</v>
      </c>
      <c r="J356" s="8" t="str">
        <f t="shared" si="16"/>
        <v>Mostly Registered</v>
      </c>
      <c r="K356" s="33" t="str">
        <f t="shared" si="17"/>
        <v>Humid</v>
      </c>
      <c r="L356" s="34"/>
      <c r="M356" s="34"/>
    </row>
    <row r="357" spans="1:13" ht="17.25" thickBot="1">
      <c r="A357" s="32">
        <v>355</v>
      </c>
      <c r="B357" s="32">
        <v>356</v>
      </c>
      <c r="C357" s="32">
        <v>0.21210000000000001</v>
      </c>
      <c r="D357" s="32">
        <v>0.56000000000000005</v>
      </c>
      <c r="E357" s="32">
        <v>0.29849999999999999</v>
      </c>
      <c r="F357" s="32">
        <v>0</v>
      </c>
      <c r="G357" s="32">
        <v>3</v>
      </c>
      <c r="H357" s="32">
        <v>3</v>
      </c>
      <c r="I357" s="33" t="str">
        <f t="shared" si="15"/>
        <v>Low Demand</v>
      </c>
      <c r="J357" s="8" t="str">
        <f t="shared" si="16"/>
        <v>Mostly Registered</v>
      </c>
      <c r="K357" s="33" t="str">
        <f t="shared" si="17"/>
        <v>Humid</v>
      </c>
      <c r="L357" s="34"/>
      <c r="M357" s="34"/>
    </row>
    <row r="358" spans="1:13" ht="17.25" thickBot="1">
      <c r="A358" s="32">
        <v>356</v>
      </c>
      <c r="B358" s="32">
        <v>357</v>
      </c>
      <c r="C358" s="32">
        <v>0.21210000000000001</v>
      </c>
      <c r="D358" s="32">
        <v>0.55000000000000004</v>
      </c>
      <c r="E358" s="32">
        <v>0.28360000000000002</v>
      </c>
      <c r="F358" s="32">
        <v>0</v>
      </c>
      <c r="G358" s="32">
        <v>18</v>
      </c>
      <c r="H358" s="32">
        <v>18</v>
      </c>
      <c r="I358" s="33" t="str">
        <f t="shared" si="15"/>
        <v>Low Demand</v>
      </c>
      <c r="J358" s="8" t="str">
        <f t="shared" si="16"/>
        <v>Mostly Registered</v>
      </c>
      <c r="K358" s="33" t="str">
        <f t="shared" si="17"/>
        <v>Humid</v>
      </c>
      <c r="L358" s="34"/>
      <c r="M358" s="34"/>
    </row>
    <row r="359" spans="1:13" ht="17.25" thickBot="1">
      <c r="A359" s="32">
        <v>357</v>
      </c>
      <c r="B359" s="32">
        <v>358</v>
      </c>
      <c r="C359" s="32">
        <v>0.21210000000000001</v>
      </c>
      <c r="D359" s="32">
        <v>0.51</v>
      </c>
      <c r="E359" s="32">
        <v>0.25369999999999998</v>
      </c>
      <c r="F359" s="32">
        <v>3</v>
      </c>
      <c r="G359" s="32">
        <v>29</v>
      </c>
      <c r="H359" s="32">
        <v>32</v>
      </c>
      <c r="I359" s="33" t="str">
        <f t="shared" si="15"/>
        <v>Low Demand</v>
      </c>
      <c r="J359" s="8" t="str">
        <f t="shared" si="16"/>
        <v>Mostly Registered</v>
      </c>
      <c r="K359" s="33" t="str">
        <f t="shared" si="17"/>
        <v>Humid</v>
      </c>
      <c r="L359" s="34"/>
      <c r="M359" s="34"/>
    </row>
    <row r="360" spans="1:13" ht="17.25" thickBot="1">
      <c r="A360" s="32">
        <v>358</v>
      </c>
      <c r="B360" s="32">
        <v>359</v>
      </c>
      <c r="C360" s="32">
        <v>0.21210000000000001</v>
      </c>
      <c r="D360" s="32">
        <v>0.51</v>
      </c>
      <c r="E360" s="32">
        <v>0.28360000000000002</v>
      </c>
      <c r="F360" s="32">
        <v>8</v>
      </c>
      <c r="G360" s="32">
        <v>71</v>
      </c>
      <c r="H360" s="32">
        <v>79</v>
      </c>
      <c r="I360" s="33" t="str">
        <f t="shared" si="15"/>
        <v>Medium Demand</v>
      </c>
      <c r="J360" s="8" t="str">
        <f t="shared" si="16"/>
        <v>Mostly Registered</v>
      </c>
      <c r="K360" s="33" t="str">
        <f t="shared" si="17"/>
        <v>Humid</v>
      </c>
      <c r="L360" s="34"/>
      <c r="M360" s="34"/>
    </row>
    <row r="361" spans="1:13" ht="17.25" thickBot="1">
      <c r="A361" s="32">
        <v>359</v>
      </c>
      <c r="B361" s="32">
        <v>360</v>
      </c>
      <c r="C361" s="32">
        <v>0.2273</v>
      </c>
      <c r="D361" s="32">
        <v>0.44</v>
      </c>
      <c r="E361" s="32">
        <v>0.25369999999999998</v>
      </c>
      <c r="F361" s="32">
        <v>23</v>
      </c>
      <c r="G361" s="32">
        <v>70</v>
      </c>
      <c r="H361" s="32">
        <v>93</v>
      </c>
      <c r="I361" s="33" t="str">
        <f t="shared" si="15"/>
        <v>Medium Demand</v>
      </c>
      <c r="J361" s="8" t="str">
        <f t="shared" si="16"/>
        <v>Mostly Registered</v>
      </c>
      <c r="K361" s="33" t="str">
        <f t="shared" si="17"/>
        <v>Comfortable</v>
      </c>
      <c r="L361" s="34"/>
      <c r="M361" s="34"/>
    </row>
    <row r="362" spans="1:13" ht="17.25" thickBot="1">
      <c r="A362" s="32">
        <v>360</v>
      </c>
      <c r="B362" s="32">
        <v>361</v>
      </c>
      <c r="C362" s="32">
        <v>0.21210000000000001</v>
      </c>
      <c r="D362" s="32">
        <v>0.41</v>
      </c>
      <c r="E362" s="32">
        <v>0.28360000000000002</v>
      </c>
      <c r="F362" s="32">
        <v>29</v>
      </c>
      <c r="G362" s="32">
        <v>75</v>
      </c>
      <c r="H362" s="32">
        <v>104</v>
      </c>
      <c r="I362" s="33" t="str">
        <f t="shared" si="15"/>
        <v>Medium Demand</v>
      </c>
      <c r="J362" s="8" t="str">
        <f t="shared" si="16"/>
        <v>Mostly Registered</v>
      </c>
      <c r="K362" s="33" t="str">
        <f t="shared" si="17"/>
        <v>Comfortable</v>
      </c>
      <c r="L362" s="34"/>
      <c r="M362" s="34"/>
    </row>
    <row r="363" spans="1:13" ht="17.25" thickBot="1">
      <c r="A363" s="32">
        <v>361</v>
      </c>
      <c r="B363" s="32">
        <v>362</v>
      </c>
      <c r="C363" s="32">
        <v>0.2273</v>
      </c>
      <c r="D363" s="32">
        <v>0.35</v>
      </c>
      <c r="E363" s="32">
        <v>0.29849999999999999</v>
      </c>
      <c r="F363" s="32">
        <v>23</v>
      </c>
      <c r="G363" s="32">
        <v>95</v>
      </c>
      <c r="H363" s="32">
        <v>118</v>
      </c>
      <c r="I363" s="33" t="str">
        <f t="shared" si="15"/>
        <v>Medium Demand</v>
      </c>
      <c r="J363" s="8" t="str">
        <f t="shared" si="16"/>
        <v>Mostly Registered</v>
      </c>
      <c r="K363" s="33" t="str">
        <f t="shared" si="17"/>
        <v>Comfortable</v>
      </c>
      <c r="L363" s="34"/>
      <c r="M363" s="34"/>
    </row>
    <row r="364" spans="1:13" ht="17.25" thickBot="1">
      <c r="A364" s="32">
        <v>362</v>
      </c>
      <c r="B364" s="32">
        <v>363</v>
      </c>
      <c r="C364" s="32">
        <v>0.2727</v>
      </c>
      <c r="D364" s="32">
        <v>0.36</v>
      </c>
      <c r="E364" s="32">
        <v>0.25369999999999998</v>
      </c>
      <c r="F364" s="32">
        <v>22</v>
      </c>
      <c r="G364" s="32">
        <v>69</v>
      </c>
      <c r="H364" s="32">
        <v>91</v>
      </c>
      <c r="I364" s="33" t="str">
        <f t="shared" si="15"/>
        <v>Medium Demand</v>
      </c>
      <c r="J364" s="8" t="str">
        <f t="shared" si="16"/>
        <v>Mostly Registered</v>
      </c>
      <c r="K364" s="33" t="str">
        <f t="shared" si="17"/>
        <v>Comfortable</v>
      </c>
      <c r="L364" s="34"/>
      <c r="M364" s="34"/>
    </row>
    <row r="365" spans="1:13" ht="17.25" thickBot="1">
      <c r="A365" s="32">
        <v>363</v>
      </c>
      <c r="B365" s="32">
        <v>364</v>
      </c>
      <c r="C365" s="32">
        <v>0.2424</v>
      </c>
      <c r="D365" s="32">
        <v>0.38</v>
      </c>
      <c r="E365" s="32">
        <v>0.25369999999999998</v>
      </c>
      <c r="F365" s="32">
        <v>35</v>
      </c>
      <c r="G365" s="32">
        <v>78</v>
      </c>
      <c r="H365" s="32">
        <v>113</v>
      </c>
      <c r="I365" s="33" t="str">
        <f t="shared" si="15"/>
        <v>Medium Demand</v>
      </c>
      <c r="J365" s="8" t="str">
        <f t="shared" si="16"/>
        <v>Mostly Registered</v>
      </c>
      <c r="K365" s="33" t="str">
        <f t="shared" si="17"/>
        <v>Comfortable</v>
      </c>
      <c r="L365" s="34"/>
      <c r="M365" s="34"/>
    </row>
    <row r="366" spans="1:13" ht="17.25" thickBot="1">
      <c r="A366" s="32">
        <v>364</v>
      </c>
      <c r="B366" s="32">
        <v>365</v>
      </c>
      <c r="C366" s="32">
        <v>0.2273</v>
      </c>
      <c r="D366" s="32">
        <v>0.38</v>
      </c>
      <c r="E366" s="32">
        <v>0.22389999999999999</v>
      </c>
      <c r="F366" s="32">
        <v>22</v>
      </c>
      <c r="G366" s="32">
        <v>77</v>
      </c>
      <c r="H366" s="32">
        <v>99</v>
      </c>
      <c r="I366" s="33" t="str">
        <f t="shared" si="15"/>
        <v>Medium Demand</v>
      </c>
      <c r="J366" s="8" t="str">
        <f t="shared" si="16"/>
        <v>Mostly Registered</v>
      </c>
      <c r="K366" s="33" t="str">
        <f t="shared" si="17"/>
        <v>Comfortable</v>
      </c>
      <c r="L366" s="34"/>
      <c r="M366" s="34"/>
    </row>
    <row r="367" spans="1:13" ht="17.25" thickBot="1">
      <c r="A367" s="32">
        <v>365</v>
      </c>
      <c r="B367" s="32">
        <v>366</v>
      </c>
      <c r="C367" s="32">
        <v>0.21210000000000001</v>
      </c>
      <c r="D367" s="32">
        <v>0.37</v>
      </c>
      <c r="E367" s="32">
        <v>0.25369999999999998</v>
      </c>
      <c r="F367" s="32">
        <v>23</v>
      </c>
      <c r="G367" s="32">
        <v>82</v>
      </c>
      <c r="H367" s="32">
        <v>105</v>
      </c>
      <c r="I367" s="33" t="str">
        <f t="shared" si="15"/>
        <v>Medium Demand</v>
      </c>
      <c r="J367" s="8" t="str">
        <f t="shared" si="16"/>
        <v>Mostly Registered</v>
      </c>
      <c r="K367" s="33" t="str">
        <f t="shared" si="17"/>
        <v>Comfortable</v>
      </c>
      <c r="L367" s="34"/>
      <c r="M367" s="34"/>
    </row>
    <row r="368" spans="1:13" ht="17.25" thickBot="1">
      <c r="A368" s="32">
        <v>366</v>
      </c>
      <c r="B368" s="32">
        <v>367</v>
      </c>
      <c r="C368" s="32">
        <v>0.21210000000000001</v>
      </c>
      <c r="D368" s="32">
        <v>0.4</v>
      </c>
      <c r="E368" s="32">
        <v>0.16420000000000001</v>
      </c>
      <c r="F368" s="32">
        <v>11</v>
      </c>
      <c r="G368" s="32">
        <v>56</v>
      </c>
      <c r="H368" s="32">
        <v>67</v>
      </c>
      <c r="I368" s="33" t="str">
        <f t="shared" si="15"/>
        <v>Medium Demand</v>
      </c>
      <c r="J368" s="8" t="str">
        <f t="shared" si="16"/>
        <v>Mostly Registered</v>
      </c>
      <c r="K368" s="33" t="str">
        <f t="shared" si="17"/>
        <v>Comfortable</v>
      </c>
      <c r="L368" s="34"/>
      <c r="M368" s="34"/>
    </row>
    <row r="369" spans="1:13" ht="17.25" thickBot="1">
      <c r="A369" s="32">
        <v>367</v>
      </c>
      <c r="B369" s="32">
        <v>368</v>
      </c>
      <c r="C369" s="32">
        <v>0.19700000000000001</v>
      </c>
      <c r="D369" s="32">
        <v>0.47</v>
      </c>
      <c r="E369" s="32">
        <v>0.1343</v>
      </c>
      <c r="F369" s="32">
        <v>14</v>
      </c>
      <c r="G369" s="32">
        <v>47</v>
      </c>
      <c r="H369" s="32">
        <v>61</v>
      </c>
      <c r="I369" s="33" t="str">
        <f t="shared" si="15"/>
        <v>Medium Demand</v>
      </c>
      <c r="J369" s="8" t="str">
        <f t="shared" si="16"/>
        <v>Mostly Registered</v>
      </c>
      <c r="K369" s="33" t="str">
        <f t="shared" si="17"/>
        <v>Comfortable</v>
      </c>
      <c r="L369" s="34"/>
      <c r="M369" s="34"/>
    </row>
    <row r="370" spans="1:13" ht="17.25" thickBot="1">
      <c r="A370" s="32">
        <v>368</v>
      </c>
      <c r="B370" s="32">
        <v>369</v>
      </c>
      <c r="C370" s="32">
        <v>0.19700000000000001</v>
      </c>
      <c r="D370" s="32">
        <v>0.47</v>
      </c>
      <c r="E370" s="32">
        <v>0.16420000000000001</v>
      </c>
      <c r="F370" s="32">
        <v>7</v>
      </c>
      <c r="G370" s="32">
        <v>50</v>
      </c>
      <c r="H370" s="32">
        <v>57</v>
      </c>
      <c r="I370" s="33" t="str">
        <f t="shared" si="15"/>
        <v>Medium Demand</v>
      </c>
      <c r="J370" s="8" t="str">
        <f t="shared" si="16"/>
        <v>Mostly Registered</v>
      </c>
      <c r="K370" s="33" t="str">
        <f t="shared" si="17"/>
        <v>Comfortable</v>
      </c>
      <c r="L370" s="34"/>
      <c r="M370" s="34"/>
    </row>
    <row r="371" spans="1:13" ht="17.25" thickBot="1">
      <c r="A371" s="32">
        <v>369</v>
      </c>
      <c r="B371" s="32">
        <v>370</v>
      </c>
      <c r="C371" s="32">
        <v>0.19700000000000001</v>
      </c>
      <c r="D371" s="32">
        <v>0.51</v>
      </c>
      <c r="E371" s="32">
        <v>0.16420000000000001</v>
      </c>
      <c r="F371" s="32">
        <v>6</v>
      </c>
      <c r="G371" s="32">
        <v>22</v>
      </c>
      <c r="H371" s="32">
        <v>28</v>
      </c>
      <c r="I371" s="33" t="str">
        <f t="shared" si="15"/>
        <v>Low Demand</v>
      </c>
      <c r="J371" s="8" t="str">
        <f t="shared" si="16"/>
        <v>Mostly Registered</v>
      </c>
      <c r="K371" s="33" t="str">
        <f t="shared" si="17"/>
        <v>Humid</v>
      </c>
      <c r="L371" s="34"/>
      <c r="M371" s="34"/>
    </row>
    <row r="372" spans="1:13" ht="17.25" thickBot="1">
      <c r="A372" s="32">
        <v>370</v>
      </c>
      <c r="B372" s="32">
        <v>371</v>
      </c>
      <c r="C372" s="32">
        <v>0.21210000000000001</v>
      </c>
      <c r="D372" s="32">
        <v>0.49</v>
      </c>
      <c r="E372" s="32">
        <v>0.1343</v>
      </c>
      <c r="F372" s="32">
        <v>2</v>
      </c>
      <c r="G372" s="32">
        <v>19</v>
      </c>
      <c r="H372" s="32">
        <v>21</v>
      </c>
      <c r="I372" s="33" t="str">
        <f t="shared" si="15"/>
        <v>Low Demand</v>
      </c>
      <c r="J372" s="8" t="str">
        <f t="shared" si="16"/>
        <v>Mostly Registered</v>
      </c>
      <c r="K372" s="33" t="str">
        <f t="shared" si="17"/>
        <v>Comfortable</v>
      </c>
      <c r="L372" s="34"/>
      <c r="M372" s="34"/>
    </row>
    <row r="373" spans="1:13" ht="17.25" thickBot="1">
      <c r="A373" s="32">
        <v>371</v>
      </c>
      <c r="B373" s="32">
        <v>372</v>
      </c>
      <c r="C373" s="32">
        <v>0.2273</v>
      </c>
      <c r="D373" s="32">
        <v>0.4</v>
      </c>
      <c r="E373" s="32">
        <v>0.1045</v>
      </c>
      <c r="F373" s="32">
        <v>0</v>
      </c>
      <c r="G373" s="32">
        <v>18</v>
      </c>
      <c r="H373" s="32">
        <v>18</v>
      </c>
      <c r="I373" s="33" t="str">
        <f t="shared" si="15"/>
        <v>Low Demand</v>
      </c>
      <c r="J373" s="8" t="str">
        <f t="shared" si="16"/>
        <v>Mostly Registered</v>
      </c>
      <c r="K373" s="33" t="str">
        <f t="shared" si="17"/>
        <v>Comfortable</v>
      </c>
      <c r="L373" s="34"/>
      <c r="M373" s="34"/>
    </row>
    <row r="374" spans="1:13" ht="17.25" thickBot="1">
      <c r="A374" s="32">
        <v>372</v>
      </c>
      <c r="B374" s="32">
        <v>373</v>
      </c>
      <c r="C374" s="32">
        <v>0.19700000000000001</v>
      </c>
      <c r="D374" s="32">
        <v>0.47</v>
      </c>
      <c r="E374" s="32">
        <v>0.22389999999999999</v>
      </c>
      <c r="F374" s="32">
        <v>1</v>
      </c>
      <c r="G374" s="32">
        <v>16</v>
      </c>
      <c r="H374" s="32">
        <v>17</v>
      </c>
      <c r="I374" s="33" t="str">
        <f t="shared" si="15"/>
        <v>Low Demand</v>
      </c>
      <c r="J374" s="8" t="str">
        <f t="shared" si="16"/>
        <v>Mostly Registered</v>
      </c>
      <c r="K374" s="33" t="str">
        <f t="shared" si="17"/>
        <v>Comfortable</v>
      </c>
      <c r="L374" s="34"/>
      <c r="M374" s="34"/>
    </row>
    <row r="375" spans="1:13" ht="17.25" thickBot="1">
      <c r="A375" s="32">
        <v>373</v>
      </c>
      <c r="B375" s="32">
        <v>374</v>
      </c>
      <c r="C375" s="32">
        <v>0.19700000000000001</v>
      </c>
      <c r="D375" s="32">
        <v>0.44</v>
      </c>
      <c r="E375" s="32">
        <v>0.19400000000000001</v>
      </c>
      <c r="F375" s="32">
        <v>1</v>
      </c>
      <c r="G375" s="32">
        <v>15</v>
      </c>
      <c r="H375" s="32">
        <v>16</v>
      </c>
      <c r="I375" s="33" t="str">
        <f t="shared" si="15"/>
        <v>Low Demand</v>
      </c>
      <c r="J375" s="8" t="str">
        <f t="shared" si="16"/>
        <v>Mostly Registered</v>
      </c>
      <c r="K375" s="33" t="str">
        <f t="shared" si="17"/>
        <v>Comfortable</v>
      </c>
      <c r="L375" s="34"/>
      <c r="M375" s="34"/>
    </row>
    <row r="376" spans="1:13" ht="17.25" thickBot="1">
      <c r="A376" s="32">
        <v>374</v>
      </c>
      <c r="B376" s="32">
        <v>375</v>
      </c>
      <c r="C376" s="32">
        <v>0.16669999999999999</v>
      </c>
      <c r="D376" s="32">
        <v>0.43</v>
      </c>
      <c r="E376" s="32">
        <v>0.25369999999999998</v>
      </c>
      <c r="F376" s="32">
        <v>0</v>
      </c>
      <c r="G376" s="32">
        <v>8</v>
      </c>
      <c r="H376" s="32">
        <v>8</v>
      </c>
      <c r="I376" s="33" t="str">
        <f t="shared" si="15"/>
        <v>Low Demand</v>
      </c>
      <c r="J376" s="8" t="str">
        <f t="shared" si="16"/>
        <v>Mostly Registered</v>
      </c>
      <c r="K376" s="33" t="str">
        <f t="shared" si="17"/>
        <v>Comfortable</v>
      </c>
      <c r="L376" s="34"/>
      <c r="M376" s="34"/>
    </row>
    <row r="377" spans="1:13" ht="17.25" thickBot="1">
      <c r="A377" s="32">
        <v>375</v>
      </c>
      <c r="B377" s="32">
        <v>376</v>
      </c>
      <c r="C377" s="32">
        <v>0.18179999999999999</v>
      </c>
      <c r="D377" s="32">
        <v>0.43</v>
      </c>
      <c r="E377" s="32">
        <v>0.19400000000000001</v>
      </c>
      <c r="F377" s="32">
        <v>0</v>
      </c>
      <c r="G377" s="32">
        <v>2</v>
      </c>
      <c r="H377" s="32">
        <v>2</v>
      </c>
      <c r="I377" s="33" t="str">
        <f t="shared" si="15"/>
        <v>Low Demand</v>
      </c>
      <c r="J377" s="8" t="str">
        <f t="shared" si="16"/>
        <v>Mostly Registered</v>
      </c>
      <c r="K377" s="33" t="str">
        <f t="shared" si="17"/>
        <v>Comfortable</v>
      </c>
      <c r="L377" s="34"/>
      <c r="M377" s="34"/>
    </row>
    <row r="378" spans="1:13" ht="17.25" thickBot="1">
      <c r="A378" s="32">
        <v>376</v>
      </c>
      <c r="B378" s="32">
        <v>377</v>
      </c>
      <c r="C378" s="32">
        <v>0.19700000000000001</v>
      </c>
      <c r="D378" s="32">
        <v>0.43</v>
      </c>
      <c r="E378" s="32">
        <v>0.1343</v>
      </c>
      <c r="F378" s="32">
        <v>1</v>
      </c>
      <c r="G378" s="32">
        <v>2</v>
      </c>
      <c r="H378" s="32">
        <v>3</v>
      </c>
      <c r="I378" s="33" t="str">
        <f t="shared" si="15"/>
        <v>Low Demand</v>
      </c>
      <c r="J378" s="8" t="str">
        <f t="shared" si="16"/>
        <v>Mostly Registered</v>
      </c>
      <c r="K378" s="33" t="str">
        <f t="shared" si="17"/>
        <v>Comfortable</v>
      </c>
      <c r="L378" s="34"/>
      <c r="M378" s="34"/>
    </row>
    <row r="379" spans="1:13" ht="17.25" thickBot="1">
      <c r="A379" s="32">
        <v>377</v>
      </c>
      <c r="B379" s="32">
        <v>378</v>
      </c>
      <c r="C379" s="32">
        <v>0.19700000000000001</v>
      </c>
      <c r="D379" s="32">
        <v>0.43</v>
      </c>
      <c r="E379" s="32">
        <v>0.16420000000000001</v>
      </c>
      <c r="F379" s="32">
        <v>0</v>
      </c>
      <c r="G379" s="32">
        <v>1</v>
      </c>
      <c r="H379" s="32">
        <v>1</v>
      </c>
      <c r="I379" s="33" t="str">
        <f t="shared" si="15"/>
        <v>Low Demand</v>
      </c>
      <c r="J379" s="8" t="str">
        <f t="shared" si="16"/>
        <v>Mostly Registered</v>
      </c>
      <c r="K379" s="33" t="str">
        <f t="shared" si="17"/>
        <v>Comfortable</v>
      </c>
      <c r="L379" s="34"/>
      <c r="M379" s="34"/>
    </row>
    <row r="380" spans="1:13" ht="17.25" thickBot="1">
      <c r="A380" s="32">
        <v>378</v>
      </c>
      <c r="B380" s="32">
        <v>379</v>
      </c>
      <c r="C380" s="32">
        <v>0.18179999999999999</v>
      </c>
      <c r="D380" s="32">
        <v>0.43</v>
      </c>
      <c r="E380" s="32">
        <v>0.19400000000000001</v>
      </c>
      <c r="F380" s="32">
        <v>0</v>
      </c>
      <c r="G380" s="32">
        <v>5</v>
      </c>
      <c r="H380" s="32">
        <v>5</v>
      </c>
      <c r="I380" s="33" t="str">
        <f t="shared" si="15"/>
        <v>Low Demand</v>
      </c>
      <c r="J380" s="8" t="str">
        <f t="shared" si="16"/>
        <v>Mostly Registered</v>
      </c>
      <c r="K380" s="33" t="str">
        <f t="shared" si="17"/>
        <v>Comfortable</v>
      </c>
      <c r="L380" s="34"/>
      <c r="M380" s="34"/>
    </row>
    <row r="381" spans="1:13" ht="17.25" thickBot="1">
      <c r="A381" s="32">
        <v>379</v>
      </c>
      <c r="B381" s="32">
        <v>380</v>
      </c>
      <c r="C381" s="32">
        <v>0.18179999999999999</v>
      </c>
      <c r="D381" s="32">
        <v>0.5</v>
      </c>
      <c r="E381" s="32">
        <v>0.1343</v>
      </c>
      <c r="F381" s="32">
        <v>4</v>
      </c>
      <c r="G381" s="32">
        <v>9</v>
      </c>
      <c r="H381" s="32">
        <v>13</v>
      </c>
      <c r="I381" s="33" t="str">
        <f t="shared" si="15"/>
        <v>Low Demand</v>
      </c>
      <c r="J381" s="8" t="str">
        <f t="shared" si="16"/>
        <v>Mostly Registered</v>
      </c>
      <c r="K381" s="33" t="str">
        <f t="shared" si="17"/>
        <v>Comfortable</v>
      </c>
      <c r="L381" s="34"/>
      <c r="M381" s="34"/>
    </row>
    <row r="382" spans="1:13" ht="17.25" thickBot="1">
      <c r="A382" s="32">
        <v>380</v>
      </c>
      <c r="B382" s="32">
        <v>381</v>
      </c>
      <c r="C382" s="32">
        <v>0.1515</v>
      </c>
      <c r="D382" s="32">
        <v>0.47</v>
      </c>
      <c r="E382" s="32">
        <v>0.22389999999999999</v>
      </c>
      <c r="F382" s="32">
        <v>3</v>
      </c>
      <c r="G382" s="32">
        <v>30</v>
      </c>
      <c r="H382" s="32">
        <v>33</v>
      </c>
      <c r="I382" s="33" t="str">
        <f t="shared" si="15"/>
        <v>Low Demand</v>
      </c>
      <c r="J382" s="8" t="str">
        <f t="shared" si="16"/>
        <v>Mostly Registered</v>
      </c>
      <c r="K382" s="33" t="str">
        <f t="shared" si="17"/>
        <v>Comfortable</v>
      </c>
      <c r="L382" s="34"/>
      <c r="M382" s="34"/>
    </row>
    <row r="383" spans="1:13" ht="17.25" thickBot="1">
      <c r="A383" s="32">
        <v>381</v>
      </c>
      <c r="B383" s="32">
        <v>382</v>
      </c>
      <c r="C383" s="32">
        <v>0.1515</v>
      </c>
      <c r="D383" s="32">
        <v>0.47</v>
      </c>
      <c r="E383" s="32">
        <v>0.22389999999999999</v>
      </c>
      <c r="F383" s="32">
        <v>8</v>
      </c>
      <c r="G383" s="32">
        <v>39</v>
      </c>
      <c r="H383" s="32">
        <v>47</v>
      </c>
      <c r="I383" s="33" t="str">
        <f t="shared" si="15"/>
        <v>Low Demand</v>
      </c>
      <c r="J383" s="8" t="str">
        <f t="shared" si="16"/>
        <v>Mostly Registered</v>
      </c>
      <c r="K383" s="33" t="str">
        <f t="shared" si="17"/>
        <v>Comfortable</v>
      </c>
      <c r="L383" s="34"/>
      <c r="M383" s="34"/>
    </row>
    <row r="384" spans="1:13" ht="17.25" thickBot="1">
      <c r="A384" s="32">
        <v>382</v>
      </c>
      <c r="B384" s="32">
        <v>383</v>
      </c>
      <c r="C384" s="32">
        <v>0.1515</v>
      </c>
      <c r="D384" s="32">
        <v>0.5</v>
      </c>
      <c r="E384" s="32">
        <v>0.25369999999999998</v>
      </c>
      <c r="F384" s="32">
        <v>7</v>
      </c>
      <c r="G384" s="32">
        <v>50</v>
      </c>
      <c r="H384" s="32">
        <v>57</v>
      </c>
      <c r="I384" s="33" t="str">
        <f t="shared" si="15"/>
        <v>Medium Demand</v>
      </c>
      <c r="J384" s="8" t="str">
        <f t="shared" si="16"/>
        <v>Mostly Registered</v>
      </c>
      <c r="K384" s="33" t="str">
        <f t="shared" si="17"/>
        <v>Comfortable</v>
      </c>
      <c r="L384" s="34"/>
      <c r="M384" s="34"/>
    </row>
    <row r="385" spans="1:13" ht="17.25" thickBot="1">
      <c r="A385" s="32">
        <v>383</v>
      </c>
      <c r="B385" s="32">
        <v>384</v>
      </c>
      <c r="C385" s="32">
        <v>0.1515</v>
      </c>
      <c r="D385" s="32">
        <v>0.55000000000000004</v>
      </c>
      <c r="E385" s="32">
        <v>0.19400000000000001</v>
      </c>
      <c r="F385" s="32">
        <v>9</v>
      </c>
      <c r="G385" s="32">
        <v>55</v>
      </c>
      <c r="H385" s="32">
        <v>64</v>
      </c>
      <c r="I385" s="33" t="str">
        <f t="shared" si="15"/>
        <v>Medium Demand</v>
      </c>
      <c r="J385" s="8" t="str">
        <f t="shared" si="16"/>
        <v>Mostly Registered</v>
      </c>
      <c r="K385" s="33" t="str">
        <f t="shared" si="17"/>
        <v>Humid</v>
      </c>
      <c r="L385" s="34"/>
      <c r="M385" s="34"/>
    </row>
    <row r="386" spans="1:13" ht="17.25" thickBot="1">
      <c r="A386" s="32">
        <v>384</v>
      </c>
      <c r="B386" s="32">
        <v>385</v>
      </c>
      <c r="C386" s="32">
        <v>0.19700000000000001</v>
      </c>
      <c r="D386" s="32">
        <v>0.47</v>
      </c>
      <c r="E386" s="32">
        <v>0.1343</v>
      </c>
      <c r="F386" s="32">
        <v>10</v>
      </c>
      <c r="G386" s="32">
        <v>70</v>
      </c>
      <c r="H386" s="32">
        <v>80</v>
      </c>
      <c r="I386" s="33" t="str">
        <f t="shared" si="15"/>
        <v>Medium Demand</v>
      </c>
      <c r="J386" s="8" t="str">
        <f t="shared" si="16"/>
        <v>Mostly Registered</v>
      </c>
      <c r="K386" s="33" t="str">
        <f t="shared" si="17"/>
        <v>Comfortable</v>
      </c>
      <c r="L386" s="34"/>
      <c r="M386" s="34"/>
    </row>
    <row r="387" spans="1:13" ht="17.25" thickBot="1">
      <c r="A387" s="32">
        <v>385</v>
      </c>
      <c r="B387" s="32">
        <v>386</v>
      </c>
      <c r="C387" s="32">
        <v>0.19700000000000001</v>
      </c>
      <c r="D387" s="32">
        <v>0.47</v>
      </c>
      <c r="E387" s="32">
        <v>0.1343</v>
      </c>
      <c r="F387" s="32">
        <v>13</v>
      </c>
      <c r="G387" s="32">
        <v>80</v>
      </c>
      <c r="H387" s="32">
        <v>93</v>
      </c>
      <c r="I387" s="33" t="str">
        <f t="shared" ref="I387:I450" si="18">IF(H387&gt;150, "High Demand", IF(H387&gt;50, "Medium Demand", "Low Demand"))</f>
        <v>Medium Demand</v>
      </c>
      <c r="J387" s="8" t="str">
        <f t="shared" ref="J387:J450" si="19">IF(F387&gt;G387, "Mostly Casual", "Mostly Registered")</f>
        <v>Mostly Registered</v>
      </c>
      <c r="K387" s="33" t="str">
        <f t="shared" ref="K387:K450" si="20">IF(D387&gt;0.8, "Very Humid", IF(D387&gt;0.5, "Humid", "Comfortable"))</f>
        <v>Comfortable</v>
      </c>
      <c r="L387" s="34"/>
      <c r="M387" s="34"/>
    </row>
    <row r="388" spans="1:13" ht="17.25" thickBot="1">
      <c r="A388" s="32">
        <v>386</v>
      </c>
      <c r="B388" s="32">
        <v>387</v>
      </c>
      <c r="C388" s="32">
        <v>0.21210000000000001</v>
      </c>
      <c r="D388" s="32">
        <v>0.43</v>
      </c>
      <c r="E388" s="32">
        <v>0.1045</v>
      </c>
      <c r="F388" s="32">
        <v>12</v>
      </c>
      <c r="G388" s="32">
        <v>74</v>
      </c>
      <c r="H388" s="32">
        <v>86</v>
      </c>
      <c r="I388" s="33" t="str">
        <f t="shared" si="18"/>
        <v>Medium Demand</v>
      </c>
      <c r="J388" s="8" t="str">
        <f t="shared" si="19"/>
        <v>Mostly Registered</v>
      </c>
      <c r="K388" s="33" t="str">
        <f t="shared" si="20"/>
        <v>Comfortable</v>
      </c>
      <c r="L388" s="34"/>
      <c r="M388" s="34"/>
    </row>
    <row r="389" spans="1:13" ht="17.25" thickBot="1">
      <c r="A389" s="32">
        <v>387</v>
      </c>
      <c r="B389" s="32">
        <v>388</v>
      </c>
      <c r="C389" s="32">
        <v>0.21210000000000001</v>
      </c>
      <c r="D389" s="32">
        <v>0.47</v>
      </c>
      <c r="E389" s="32">
        <v>0.16420000000000001</v>
      </c>
      <c r="F389" s="32">
        <v>21</v>
      </c>
      <c r="G389" s="32">
        <v>72</v>
      </c>
      <c r="H389" s="32">
        <v>93</v>
      </c>
      <c r="I389" s="33" t="str">
        <f t="shared" si="18"/>
        <v>Medium Demand</v>
      </c>
      <c r="J389" s="8" t="str">
        <f t="shared" si="19"/>
        <v>Mostly Registered</v>
      </c>
      <c r="K389" s="33" t="str">
        <f t="shared" si="20"/>
        <v>Comfortable</v>
      </c>
      <c r="L389" s="34"/>
      <c r="M389" s="34"/>
    </row>
    <row r="390" spans="1:13" ht="17.25" thickBot="1">
      <c r="A390" s="32">
        <v>388</v>
      </c>
      <c r="B390" s="32">
        <v>389</v>
      </c>
      <c r="C390" s="32">
        <v>0.21210000000000001</v>
      </c>
      <c r="D390" s="32">
        <v>0.47</v>
      </c>
      <c r="E390" s="32">
        <v>0.16420000000000001</v>
      </c>
      <c r="F390" s="32">
        <v>6</v>
      </c>
      <c r="G390" s="32">
        <v>76</v>
      </c>
      <c r="H390" s="32">
        <v>82</v>
      </c>
      <c r="I390" s="33" t="str">
        <f t="shared" si="18"/>
        <v>Medium Demand</v>
      </c>
      <c r="J390" s="8" t="str">
        <f t="shared" si="19"/>
        <v>Mostly Registered</v>
      </c>
      <c r="K390" s="33" t="str">
        <f t="shared" si="20"/>
        <v>Comfortable</v>
      </c>
      <c r="L390" s="34"/>
      <c r="M390" s="34"/>
    </row>
    <row r="391" spans="1:13" ht="17.25" thickBot="1">
      <c r="A391" s="32">
        <v>389</v>
      </c>
      <c r="B391" s="32">
        <v>390</v>
      </c>
      <c r="C391" s="32">
        <v>0.19700000000000001</v>
      </c>
      <c r="D391" s="32">
        <v>0.51</v>
      </c>
      <c r="E391" s="32">
        <v>0.19400000000000001</v>
      </c>
      <c r="F391" s="32">
        <v>4</v>
      </c>
      <c r="G391" s="32">
        <v>67</v>
      </c>
      <c r="H391" s="32">
        <v>71</v>
      </c>
      <c r="I391" s="33" t="str">
        <f t="shared" si="18"/>
        <v>Medium Demand</v>
      </c>
      <c r="J391" s="8" t="str">
        <f t="shared" si="19"/>
        <v>Mostly Registered</v>
      </c>
      <c r="K391" s="33" t="str">
        <f t="shared" si="20"/>
        <v>Humid</v>
      </c>
      <c r="L391" s="34"/>
      <c r="M391" s="34"/>
    </row>
    <row r="392" spans="1:13" ht="17.25" thickBot="1">
      <c r="A392" s="32">
        <v>390</v>
      </c>
      <c r="B392" s="32">
        <v>391</v>
      </c>
      <c r="C392" s="32">
        <v>0.16669999999999999</v>
      </c>
      <c r="D392" s="32">
        <v>0.55000000000000004</v>
      </c>
      <c r="E392" s="32">
        <v>0.25369999999999998</v>
      </c>
      <c r="F392" s="32">
        <v>7</v>
      </c>
      <c r="G392" s="32">
        <v>85</v>
      </c>
      <c r="H392" s="32">
        <v>92</v>
      </c>
      <c r="I392" s="33" t="str">
        <f t="shared" si="18"/>
        <v>Medium Demand</v>
      </c>
      <c r="J392" s="8" t="str">
        <f t="shared" si="19"/>
        <v>Mostly Registered</v>
      </c>
      <c r="K392" s="33" t="str">
        <f t="shared" si="20"/>
        <v>Humid</v>
      </c>
      <c r="L392" s="34"/>
      <c r="M392" s="34"/>
    </row>
    <row r="393" spans="1:13" ht="17.25" thickBot="1">
      <c r="A393" s="32">
        <v>391</v>
      </c>
      <c r="B393" s="32">
        <v>392</v>
      </c>
      <c r="C393" s="32">
        <v>0.18179999999999999</v>
      </c>
      <c r="D393" s="32">
        <v>0.59</v>
      </c>
      <c r="E393" s="32">
        <v>0.19400000000000001</v>
      </c>
      <c r="F393" s="32">
        <v>2</v>
      </c>
      <c r="G393" s="32">
        <v>58</v>
      </c>
      <c r="H393" s="32">
        <v>60</v>
      </c>
      <c r="I393" s="33" t="str">
        <f t="shared" si="18"/>
        <v>Medium Demand</v>
      </c>
      <c r="J393" s="8" t="str">
        <f t="shared" si="19"/>
        <v>Mostly Registered</v>
      </c>
      <c r="K393" s="33" t="str">
        <f t="shared" si="20"/>
        <v>Humid</v>
      </c>
      <c r="L393" s="34"/>
      <c r="M393" s="34"/>
    </row>
    <row r="394" spans="1:13" ht="17.25" thickBot="1">
      <c r="A394" s="32">
        <v>392</v>
      </c>
      <c r="B394" s="32">
        <v>393</v>
      </c>
      <c r="C394" s="32">
        <v>0.1515</v>
      </c>
      <c r="D394" s="32">
        <v>0.8</v>
      </c>
      <c r="E394" s="32">
        <v>0.19400000000000001</v>
      </c>
      <c r="F394" s="32">
        <v>4</v>
      </c>
      <c r="G394" s="32">
        <v>29</v>
      </c>
      <c r="H394" s="32">
        <v>33</v>
      </c>
      <c r="I394" s="33" t="str">
        <f t="shared" si="18"/>
        <v>Low Demand</v>
      </c>
      <c r="J394" s="8" t="str">
        <f t="shared" si="19"/>
        <v>Mostly Registered</v>
      </c>
      <c r="K394" s="33" t="str">
        <f t="shared" si="20"/>
        <v>Humid</v>
      </c>
      <c r="L394" s="34"/>
      <c r="M394" s="34"/>
    </row>
    <row r="395" spans="1:13" ht="17.25" thickBot="1">
      <c r="A395" s="32">
        <v>393</v>
      </c>
      <c r="B395" s="32">
        <v>394</v>
      </c>
      <c r="C395" s="32">
        <v>0.1515</v>
      </c>
      <c r="D395" s="32">
        <v>0.8</v>
      </c>
      <c r="E395" s="32">
        <v>0.19400000000000001</v>
      </c>
      <c r="F395" s="32">
        <v>3</v>
      </c>
      <c r="G395" s="32">
        <v>24</v>
      </c>
      <c r="H395" s="32">
        <v>27</v>
      </c>
      <c r="I395" s="33" t="str">
        <f t="shared" si="18"/>
        <v>Low Demand</v>
      </c>
      <c r="J395" s="8" t="str">
        <f t="shared" si="19"/>
        <v>Mostly Registered</v>
      </c>
      <c r="K395" s="33" t="str">
        <f t="shared" si="20"/>
        <v>Humid</v>
      </c>
      <c r="L395" s="34"/>
      <c r="M395" s="34"/>
    </row>
    <row r="396" spans="1:13" ht="17.25" thickBot="1">
      <c r="A396" s="32">
        <v>394</v>
      </c>
      <c r="B396" s="32">
        <v>395</v>
      </c>
      <c r="C396" s="32">
        <v>0.1212</v>
      </c>
      <c r="D396" s="32">
        <v>0.93</v>
      </c>
      <c r="E396" s="32">
        <v>0.25369999999999998</v>
      </c>
      <c r="F396" s="32">
        <v>0</v>
      </c>
      <c r="G396" s="32">
        <v>13</v>
      </c>
      <c r="H396" s="32">
        <v>13</v>
      </c>
      <c r="I396" s="33" t="str">
        <f t="shared" si="18"/>
        <v>Low Demand</v>
      </c>
      <c r="J396" s="8" t="str">
        <f t="shared" si="19"/>
        <v>Mostly Registered</v>
      </c>
      <c r="K396" s="33" t="str">
        <f t="shared" si="20"/>
        <v>Very Humid</v>
      </c>
      <c r="L396" s="34"/>
      <c r="M396" s="34"/>
    </row>
    <row r="397" spans="1:13" ht="17.25" thickBot="1">
      <c r="A397" s="32">
        <v>395</v>
      </c>
      <c r="B397" s="32">
        <v>396</v>
      </c>
      <c r="C397" s="32">
        <v>0.13639999999999999</v>
      </c>
      <c r="D397" s="32">
        <v>0.86</v>
      </c>
      <c r="E397" s="32">
        <v>0.28360000000000002</v>
      </c>
      <c r="F397" s="32">
        <v>1</v>
      </c>
      <c r="G397" s="32">
        <v>3</v>
      </c>
      <c r="H397" s="32">
        <v>4</v>
      </c>
      <c r="I397" s="33" t="str">
        <f t="shared" si="18"/>
        <v>Low Demand</v>
      </c>
      <c r="J397" s="8" t="str">
        <f t="shared" si="19"/>
        <v>Mostly Registered</v>
      </c>
      <c r="K397" s="33" t="str">
        <f t="shared" si="20"/>
        <v>Very Humid</v>
      </c>
      <c r="L397" s="34"/>
      <c r="M397" s="34"/>
    </row>
    <row r="398" spans="1:13" ht="17.25" thickBot="1">
      <c r="A398" s="32">
        <v>396</v>
      </c>
      <c r="B398" s="32">
        <v>397</v>
      </c>
      <c r="C398" s="32">
        <v>0.18179999999999999</v>
      </c>
      <c r="D398" s="32">
        <v>0.86</v>
      </c>
      <c r="E398" s="32">
        <v>0.32840000000000003</v>
      </c>
      <c r="F398" s="32">
        <v>0</v>
      </c>
      <c r="G398" s="32">
        <v>3</v>
      </c>
      <c r="H398" s="32">
        <v>3</v>
      </c>
      <c r="I398" s="33" t="str">
        <f t="shared" si="18"/>
        <v>Low Demand</v>
      </c>
      <c r="J398" s="8" t="str">
        <f t="shared" si="19"/>
        <v>Mostly Registered</v>
      </c>
      <c r="K398" s="33" t="str">
        <f t="shared" si="20"/>
        <v>Very Humid</v>
      </c>
      <c r="L398" s="34"/>
      <c r="M398" s="34"/>
    </row>
    <row r="399" spans="1:13" ht="17.25" thickBot="1">
      <c r="A399" s="32">
        <v>397</v>
      </c>
      <c r="B399" s="32">
        <v>398</v>
      </c>
      <c r="C399" s="32">
        <v>0.19700000000000001</v>
      </c>
      <c r="D399" s="32">
        <v>0.86</v>
      </c>
      <c r="E399" s="32">
        <v>0.22389999999999999</v>
      </c>
      <c r="F399" s="32">
        <v>0</v>
      </c>
      <c r="G399" s="32">
        <v>22</v>
      </c>
      <c r="H399" s="32">
        <v>22</v>
      </c>
      <c r="I399" s="33" t="str">
        <f t="shared" si="18"/>
        <v>Low Demand</v>
      </c>
      <c r="J399" s="8" t="str">
        <f t="shared" si="19"/>
        <v>Mostly Registered</v>
      </c>
      <c r="K399" s="33" t="str">
        <f t="shared" si="20"/>
        <v>Very Humid</v>
      </c>
      <c r="L399" s="34"/>
      <c r="M399" s="34"/>
    </row>
    <row r="400" spans="1:13" ht="17.25" thickBot="1">
      <c r="A400" s="32">
        <v>398</v>
      </c>
      <c r="B400" s="32">
        <v>399</v>
      </c>
      <c r="C400" s="32">
        <v>0.2273</v>
      </c>
      <c r="D400" s="32">
        <v>0.8</v>
      </c>
      <c r="E400" s="32">
        <v>0.16420000000000001</v>
      </c>
      <c r="F400" s="32">
        <v>2</v>
      </c>
      <c r="G400" s="32">
        <v>26</v>
      </c>
      <c r="H400" s="32">
        <v>28</v>
      </c>
      <c r="I400" s="33" t="str">
        <f t="shared" si="18"/>
        <v>Low Demand</v>
      </c>
      <c r="J400" s="8" t="str">
        <f t="shared" si="19"/>
        <v>Mostly Registered</v>
      </c>
      <c r="K400" s="33" t="str">
        <f t="shared" si="20"/>
        <v>Humid</v>
      </c>
      <c r="L400" s="34"/>
      <c r="M400" s="34"/>
    </row>
    <row r="401" spans="1:13" ht="17.25" thickBot="1">
      <c r="A401" s="32">
        <v>399</v>
      </c>
      <c r="B401" s="32">
        <v>400</v>
      </c>
      <c r="C401" s="32">
        <v>0.2273</v>
      </c>
      <c r="D401" s="32">
        <v>0.87</v>
      </c>
      <c r="E401" s="32">
        <v>0.16420000000000001</v>
      </c>
      <c r="F401" s="32">
        <v>3</v>
      </c>
      <c r="G401" s="32">
        <v>32</v>
      </c>
      <c r="H401" s="32">
        <v>35</v>
      </c>
      <c r="I401" s="33" t="str">
        <f t="shared" si="18"/>
        <v>Low Demand</v>
      </c>
      <c r="J401" s="8" t="str">
        <f t="shared" si="19"/>
        <v>Mostly Registered</v>
      </c>
      <c r="K401" s="33" t="str">
        <f t="shared" si="20"/>
        <v>Very Humid</v>
      </c>
      <c r="L401" s="34"/>
      <c r="M401" s="34"/>
    </row>
    <row r="402" spans="1:13" ht="17.25" thickBot="1">
      <c r="A402" s="32">
        <v>400</v>
      </c>
      <c r="B402" s="32">
        <v>401</v>
      </c>
      <c r="C402" s="32">
        <v>0.2273</v>
      </c>
      <c r="D402" s="32">
        <v>0.87</v>
      </c>
      <c r="E402" s="32">
        <v>0.19400000000000001</v>
      </c>
      <c r="F402" s="32">
        <v>0</v>
      </c>
      <c r="G402" s="32">
        <v>61</v>
      </c>
      <c r="H402" s="32">
        <v>61</v>
      </c>
      <c r="I402" s="33" t="str">
        <f t="shared" si="18"/>
        <v>Medium Demand</v>
      </c>
      <c r="J402" s="8" t="str">
        <f t="shared" si="19"/>
        <v>Mostly Registered</v>
      </c>
      <c r="K402" s="33" t="str">
        <f t="shared" si="20"/>
        <v>Very Humid</v>
      </c>
      <c r="L402" s="34"/>
      <c r="M402" s="34"/>
    </row>
    <row r="403" spans="1:13" ht="17.25" thickBot="1">
      <c r="A403" s="32">
        <v>401</v>
      </c>
      <c r="B403" s="32">
        <v>402</v>
      </c>
      <c r="C403" s="32">
        <v>0.2273</v>
      </c>
      <c r="D403" s="32">
        <v>0.82</v>
      </c>
      <c r="E403" s="32">
        <v>0.19400000000000001</v>
      </c>
      <c r="F403" s="32">
        <v>1</v>
      </c>
      <c r="G403" s="32">
        <v>124</v>
      </c>
      <c r="H403" s="32">
        <v>125</v>
      </c>
      <c r="I403" s="33" t="str">
        <f t="shared" si="18"/>
        <v>Medium Demand</v>
      </c>
      <c r="J403" s="8" t="str">
        <f t="shared" si="19"/>
        <v>Mostly Registered</v>
      </c>
      <c r="K403" s="33" t="str">
        <f t="shared" si="20"/>
        <v>Very Humid</v>
      </c>
      <c r="L403" s="34"/>
      <c r="M403" s="34"/>
    </row>
    <row r="404" spans="1:13" ht="17.25" thickBot="1">
      <c r="A404" s="32">
        <v>402</v>
      </c>
      <c r="B404" s="32">
        <v>403</v>
      </c>
      <c r="C404" s="32">
        <v>0.2273</v>
      </c>
      <c r="D404" s="32">
        <v>0.8</v>
      </c>
      <c r="E404" s="32">
        <v>0.16420000000000001</v>
      </c>
      <c r="F404" s="32">
        <v>1</v>
      </c>
      <c r="G404" s="32">
        <v>132</v>
      </c>
      <c r="H404" s="32">
        <v>133</v>
      </c>
      <c r="I404" s="33" t="str">
        <f t="shared" si="18"/>
        <v>Medium Demand</v>
      </c>
      <c r="J404" s="8" t="str">
        <f t="shared" si="19"/>
        <v>Mostly Registered</v>
      </c>
      <c r="K404" s="33" t="str">
        <f t="shared" si="20"/>
        <v>Humid</v>
      </c>
      <c r="L404" s="34"/>
      <c r="M404" s="34"/>
    </row>
    <row r="405" spans="1:13" ht="17.25" thickBot="1">
      <c r="A405" s="32">
        <v>403</v>
      </c>
      <c r="B405" s="32">
        <v>404</v>
      </c>
      <c r="C405" s="32">
        <v>0.2273</v>
      </c>
      <c r="D405" s="32">
        <v>0.8</v>
      </c>
      <c r="E405" s="32">
        <v>0.1343</v>
      </c>
      <c r="F405" s="32">
        <v>1</v>
      </c>
      <c r="G405" s="32">
        <v>98</v>
      </c>
      <c r="H405" s="32">
        <v>99</v>
      </c>
      <c r="I405" s="33" t="str">
        <f t="shared" si="18"/>
        <v>Medium Demand</v>
      </c>
      <c r="J405" s="8" t="str">
        <f t="shared" si="19"/>
        <v>Mostly Registered</v>
      </c>
      <c r="K405" s="33" t="str">
        <f t="shared" si="20"/>
        <v>Humid</v>
      </c>
      <c r="L405" s="34"/>
      <c r="M405" s="34"/>
    </row>
    <row r="406" spans="1:13" ht="17.25" thickBot="1">
      <c r="A406" s="32">
        <v>404</v>
      </c>
      <c r="B406" s="32">
        <v>405</v>
      </c>
      <c r="C406" s="32">
        <v>0.2727</v>
      </c>
      <c r="D406" s="32">
        <v>0.87</v>
      </c>
      <c r="E406" s="32">
        <v>0</v>
      </c>
      <c r="F406" s="32">
        <v>0</v>
      </c>
      <c r="G406" s="32">
        <v>83</v>
      </c>
      <c r="H406" s="32">
        <v>83</v>
      </c>
      <c r="I406" s="33" t="str">
        <f t="shared" si="18"/>
        <v>Medium Demand</v>
      </c>
      <c r="J406" s="8" t="str">
        <f t="shared" si="19"/>
        <v>Mostly Registered</v>
      </c>
      <c r="K406" s="33" t="str">
        <f t="shared" si="20"/>
        <v>Very Humid</v>
      </c>
      <c r="L406" s="34"/>
      <c r="M406" s="34"/>
    </row>
    <row r="407" spans="1:13" ht="17.25" thickBot="1">
      <c r="A407" s="32">
        <v>405</v>
      </c>
      <c r="B407" s="32">
        <v>406</v>
      </c>
      <c r="C407" s="32">
        <v>0.2424</v>
      </c>
      <c r="D407" s="32">
        <v>0.93</v>
      </c>
      <c r="E407" s="32">
        <v>0.1045</v>
      </c>
      <c r="F407" s="32">
        <v>0</v>
      </c>
      <c r="G407" s="32">
        <v>41</v>
      </c>
      <c r="H407" s="32">
        <v>41</v>
      </c>
      <c r="I407" s="33" t="str">
        <f t="shared" si="18"/>
        <v>Low Demand</v>
      </c>
      <c r="J407" s="8" t="str">
        <f t="shared" si="19"/>
        <v>Mostly Registered</v>
      </c>
      <c r="K407" s="33" t="str">
        <f t="shared" si="20"/>
        <v>Very Humid</v>
      </c>
      <c r="L407" s="34"/>
      <c r="M407" s="34"/>
    </row>
    <row r="408" spans="1:13" ht="17.25" thickBot="1">
      <c r="A408" s="32">
        <v>406</v>
      </c>
      <c r="B408" s="32">
        <v>407</v>
      </c>
      <c r="C408" s="32">
        <v>0.2576</v>
      </c>
      <c r="D408" s="32">
        <v>0.93</v>
      </c>
      <c r="E408" s="32">
        <v>8.9599999999999999E-2</v>
      </c>
      <c r="F408" s="32">
        <v>0</v>
      </c>
      <c r="G408" s="32">
        <v>33</v>
      </c>
      <c r="H408" s="32">
        <v>33</v>
      </c>
      <c r="I408" s="33" t="str">
        <f t="shared" si="18"/>
        <v>Low Demand</v>
      </c>
      <c r="J408" s="8" t="str">
        <f t="shared" si="19"/>
        <v>Mostly Registered</v>
      </c>
      <c r="K408" s="33" t="str">
        <f t="shared" si="20"/>
        <v>Very Humid</v>
      </c>
      <c r="L408" s="34"/>
      <c r="M408" s="34"/>
    </row>
    <row r="409" spans="1:13" ht="17.25" thickBot="1">
      <c r="A409" s="32">
        <v>407</v>
      </c>
      <c r="B409" s="32">
        <v>408</v>
      </c>
      <c r="C409" s="32">
        <v>0.2727</v>
      </c>
      <c r="D409" s="32">
        <v>0.93</v>
      </c>
      <c r="E409" s="32">
        <v>0</v>
      </c>
      <c r="F409" s="32">
        <v>1</v>
      </c>
      <c r="G409" s="32">
        <v>19</v>
      </c>
      <c r="H409" s="32">
        <v>20</v>
      </c>
      <c r="I409" s="33" t="str">
        <f t="shared" si="18"/>
        <v>Low Demand</v>
      </c>
      <c r="J409" s="8" t="str">
        <f t="shared" si="19"/>
        <v>Mostly Registered</v>
      </c>
      <c r="K409" s="33" t="str">
        <f t="shared" si="20"/>
        <v>Very Humid</v>
      </c>
      <c r="L409" s="34"/>
      <c r="M409" s="34"/>
    </row>
    <row r="410" spans="1:13" ht="17.25" thickBot="1">
      <c r="A410" s="32">
        <v>408</v>
      </c>
      <c r="B410" s="32">
        <v>409</v>
      </c>
      <c r="C410" s="32">
        <v>0.2727</v>
      </c>
      <c r="D410" s="32">
        <v>0.93</v>
      </c>
      <c r="E410" s="32">
        <v>0</v>
      </c>
      <c r="F410" s="32">
        <v>0</v>
      </c>
      <c r="G410" s="32">
        <v>3</v>
      </c>
      <c r="H410" s="32">
        <v>3</v>
      </c>
      <c r="I410" s="33" t="str">
        <f t="shared" si="18"/>
        <v>Low Demand</v>
      </c>
      <c r="J410" s="8" t="str">
        <f t="shared" si="19"/>
        <v>Mostly Registered</v>
      </c>
      <c r="K410" s="33" t="str">
        <f t="shared" si="20"/>
        <v>Very Humid</v>
      </c>
      <c r="L410" s="34"/>
      <c r="M410" s="34"/>
    </row>
    <row r="411" spans="1:13" ht="17.25" thickBot="1">
      <c r="A411" s="32">
        <v>409</v>
      </c>
      <c r="B411" s="32">
        <v>410</v>
      </c>
      <c r="C411" s="32">
        <v>0.2273</v>
      </c>
      <c r="D411" s="32">
        <v>0.93</v>
      </c>
      <c r="E411" s="32">
        <v>0.1343</v>
      </c>
      <c r="F411" s="32">
        <v>1</v>
      </c>
      <c r="G411" s="32">
        <v>6</v>
      </c>
      <c r="H411" s="32">
        <v>7</v>
      </c>
      <c r="I411" s="33" t="str">
        <f t="shared" si="18"/>
        <v>Low Demand</v>
      </c>
      <c r="J411" s="8" t="str">
        <f t="shared" si="19"/>
        <v>Mostly Registered</v>
      </c>
      <c r="K411" s="33" t="str">
        <f t="shared" si="20"/>
        <v>Very Humid</v>
      </c>
      <c r="L411" s="34"/>
      <c r="M411" s="34"/>
    </row>
    <row r="412" spans="1:13" ht="17.25" thickBot="1">
      <c r="A412" s="32">
        <v>410</v>
      </c>
      <c r="B412" s="32">
        <v>411</v>
      </c>
      <c r="C412" s="32">
        <v>0.2273</v>
      </c>
      <c r="D412" s="32">
        <v>0.93</v>
      </c>
      <c r="E412" s="32">
        <v>0.1343</v>
      </c>
      <c r="F412" s="32">
        <v>0</v>
      </c>
      <c r="G412" s="32">
        <v>3</v>
      </c>
      <c r="H412" s="32">
        <v>3</v>
      </c>
      <c r="I412" s="33" t="str">
        <f t="shared" si="18"/>
        <v>Low Demand</v>
      </c>
      <c r="J412" s="8" t="str">
        <f t="shared" si="19"/>
        <v>Mostly Registered</v>
      </c>
      <c r="K412" s="33" t="str">
        <f t="shared" si="20"/>
        <v>Very Humid</v>
      </c>
      <c r="L412" s="34"/>
      <c r="M412" s="34"/>
    </row>
    <row r="413" spans="1:13" ht="17.25" thickBot="1">
      <c r="A413" s="32">
        <v>411</v>
      </c>
      <c r="B413" s="32">
        <v>412</v>
      </c>
      <c r="C413" s="32">
        <v>0.2273</v>
      </c>
      <c r="D413" s="32">
        <v>0.93</v>
      </c>
      <c r="E413" s="32">
        <v>0.1343</v>
      </c>
      <c r="F413" s="32">
        <v>1</v>
      </c>
      <c r="G413" s="32">
        <v>1</v>
      </c>
      <c r="H413" s="32">
        <v>2</v>
      </c>
      <c r="I413" s="33" t="str">
        <f t="shared" si="18"/>
        <v>Low Demand</v>
      </c>
      <c r="J413" s="8" t="str">
        <f t="shared" si="19"/>
        <v>Mostly Registered</v>
      </c>
      <c r="K413" s="33" t="str">
        <f t="shared" si="20"/>
        <v>Very Humid</v>
      </c>
      <c r="L413" s="34"/>
      <c r="M413" s="34"/>
    </row>
    <row r="414" spans="1:13" ht="17.25" thickBot="1">
      <c r="A414" s="32">
        <v>412</v>
      </c>
      <c r="B414" s="32">
        <v>413</v>
      </c>
      <c r="C414" s="32">
        <v>0.2576</v>
      </c>
      <c r="D414" s="32">
        <v>0.93</v>
      </c>
      <c r="E414" s="32">
        <v>8.9599999999999999E-2</v>
      </c>
      <c r="F414" s="32">
        <v>0</v>
      </c>
      <c r="G414" s="32">
        <v>7</v>
      </c>
      <c r="H414" s="32">
        <v>7</v>
      </c>
      <c r="I414" s="33" t="str">
        <f t="shared" si="18"/>
        <v>Low Demand</v>
      </c>
      <c r="J414" s="8" t="str">
        <f t="shared" si="19"/>
        <v>Mostly Registered</v>
      </c>
      <c r="K414" s="33" t="str">
        <f t="shared" si="20"/>
        <v>Very Humid</v>
      </c>
      <c r="L414" s="34"/>
      <c r="M414" s="34"/>
    </row>
    <row r="415" spans="1:13" ht="17.25" thickBot="1">
      <c r="A415" s="32">
        <v>413</v>
      </c>
      <c r="B415" s="32">
        <v>414</v>
      </c>
      <c r="C415" s="32">
        <v>0.2576</v>
      </c>
      <c r="D415" s="32">
        <v>0.93</v>
      </c>
      <c r="E415" s="32">
        <v>8.9599999999999999E-2</v>
      </c>
      <c r="F415" s="32">
        <v>0</v>
      </c>
      <c r="G415" s="32">
        <v>32</v>
      </c>
      <c r="H415" s="32">
        <v>32</v>
      </c>
      <c r="I415" s="33" t="str">
        <f t="shared" si="18"/>
        <v>Low Demand</v>
      </c>
      <c r="J415" s="8" t="str">
        <f t="shared" si="19"/>
        <v>Mostly Registered</v>
      </c>
      <c r="K415" s="33" t="str">
        <f t="shared" si="20"/>
        <v>Very Humid</v>
      </c>
      <c r="L415" s="34"/>
      <c r="M415" s="34"/>
    </row>
    <row r="416" spans="1:13" ht="17.25" thickBot="1">
      <c r="A416" s="32">
        <v>414</v>
      </c>
      <c r="B416" s="32">
        <v>415</v>
      </c>
      <c r="C416" s="32">
        <v>0.2576</v>
      </c>
      <c r="D416" s="32">
        <v>0.92</v>
      </c>
      <c r="E416" s="32">
        <v>0.1045</v>
      </c>
      <c r="F416" s="32">
        <v>1</v>
      </c>
      <c r="G416" s="32">
        <v>89</v>
      </c>
      <c r="H416" s="32">
        <v>90</v>
      </c>
      <c r="I416" s="33" t="str">
        <f t="shared" si="18"/>
        <v>Medium Demand</v>
      </c>
      <c r="J416" s="8" t="str">
        <f t="shared" si="19"/>
        <v>Mostly Registered</v>
      </c>
      <c r="K416" s="33" t="str">
        <f t="shared" si="20"/>
        <v>Very Humid</v>
      </c>
      <c r="L416" s="34"/>
      <c r="M416" s="34"/>
    </row>
    <row r="417" spans="1:13" ht="17.25" thickBot="1">
      <c r="A417" s="32">
        <v>415</v>
      </c>
      <c r="B417" s="32">
        <v>416</v>
      </c>
      <c r="C417" s="32">
        <v>0.2576</v>
      </c>
      <c r="D417" s="32">
        <v>0.93</v>
      </c>
      <c r="E417" s="32">
        <v>0.1045</v>
      </c>
      <c r="F417" s="32">
        <v>1</v>
      </c>
      <c r="G417" s="32">
        <v>196</v>
      </c>
      <c r="H417" s="32">
        <v>197</v>
      </c>
      <c r="I417" s="33" t="str">
        <f t="shared" si="18"/>
        <v>High Demand</v>
      </c>
      <c r="J417" s="8" t="str">
        <f t="shared" si="19"/>
        <v>Mostly Registered</v>
      </c>
      <c r="K417" s="33" t="str">
        <f t="shared" si="20"/>
        <v>Very Humid</v>
      </c>
      <c r="L417" s="34"/>
      <c r="M417" s="34"/>
    </row>
    <row r="418" spans="1:13" ht="17.25" thickBot="1">
      <c r="A418" s="32">
        <v>416</v>
      </c>
      <c r="B418" s="32">
        <v>417</v>
      </c>
      <c r="C418" s="32">
        <v>0.2576</v>
      </c>
      <c r="D418" s="32">
        <v>0.93</v>
      </c>
      <c r="E418" s="32">
        <v>0.1045</v>
      </c>
      <c r="F418" s="32">
        <v>2</v>
      </c>
      <c r="G418" s="32">
        <v>107</v>
      </c>
      <c r="H418" s="32">
        <v>109</v>
      </c>
      <c r="I418" s="33" t="str">
        <f t="shared" si="18"/>
        <v>Medium Demand</v>
      </c>
      <c r="J418" s="8" t="str">
        <f t="shared" si="19"/>
        <v>Mostly Registered</v>
      </c>
      <c r="K418" s="33" t="str">
        <f t="shared" si="20"/>
        <v>Very Humid</v>
      </c>
      <c r="L418" s="34"/>
      <c r="M418" s="34"/>
    </row>
    <row r="419" spans="1:13" ht="17.25" thickBot="1">
      <c r="A419" s="32">
        <v>417</v>
      </c>
      <c r="B419" s="32">
        <v>418</v>
      </c>
      <c r="C419" s="32">
        <v>0.2727</v>
      </c>
      <c r="D419" s="32">
        <v>0.93</v>
      </c>
      <c r="E419" s="32">
        <v>0.1343</v>
      </c>
      <c r="F419" s="32">
        <v>1</v>
      </c>
      <c r="G419" s="32">
        <v>46</v>
      </c>
      <c r="H419" s="32">
        <v>47</v>
      </c>
      <c r="I419" s="33" t="str">
        <f t="shared" si="18"/>
        <v>Low Demand</v>
      </c>
      <c r="J419" s="8" t="str">
        <f t="shared" si="19"/>
        <v>Mostly Registered</v>
      </c>
      <c r="K419" s="33" t="str">
        <f t="shared" si="20"/>
        <v>Very Humid</v>
      </c>
      <c r="L419" s="34"/>
      <c r="M419" s="34"/>
    </row>
    <row r="420" spans="1:13" ht="17.25" thickBot="1">
      <c r="A420" s="32">
        <v>418</v>
      </c>
      <c r="B420" s="32">
        <v>419</v>
      </c>
      <c r="C420" s="32">
        <v>0.30299999999999999</v>
      </c>
      <c r="D420" s="32">
        <v>0.87</v>
      </c>
      <c r="E420" s="32">
        <v>8.9599999999999999E-2</v>
      </c>
      <c r="F420" s="32">
        <v>5</v>
      </c>
      <c r="G420" s="32">
        <v>47</v>
      </c>
      <c r="H420" s="32">
        <v>52</v>
      </c>
      <c r="I420" s="33" t="str">
        <f t="shared" si="18"/>
        <v>Medium Demand</v>
      </c>
      <c r="J420" s="8" t="str">
        <f t="shared" si="19"/>
        <v>Mostly Registered</v>
      </c>
      <c r="K420" s="33" t="str">
        <f t="shared" si="20"/>
        <v>Very Humid</v>
      </c>
      <c r="L420" s="34"/>
      <c r="M420" s="34"/>
    </row>
    <row r="421" spans="1:13" ht="17.25" thickBot="1">
      <c r="A421" s="32">
        <v>419</v>
      </c>
      <c r="B421" s="32">
        <v>420</v>
      </c>
      <c r="C421" s="32">
        <v>0.31819999999999998</v>
      </c>
      <c r="D421" s="32">
        <v>0.81</v>
      </c>
      <c r="E421" s="32">
        <v>8.9599999999999999E-2</v>
      </c>
      <c r="F421" s="32">
        <v>5</v>
      </c>
      <c r="G421" s="32">
        <v>65</v>
      </c>
      <c r="H421" s="32">
        <v>70</v>
      </c>
      <c r="I421" s="33" t="str">
        <f t="shared" si="18"/>
        <v>Medium Demand</v>
      </c>
      <c r="J421" s="8" t="str">
        <f t="shared" si="19"/>
        <v>Mostly Registered</v>
      </c>
      <c r="K421" s="33" t="str">
        <f t="shared" si="20"/>
        <v>Very Humid</v>
      </c>
      <c r="L421" s="34"/>
      <c r="M421" s="34"/>
    </row>
    <row r="422" spans="1:13" ht="17.25" thickBot="1">
      <c r="A422" s="32">
        <v>420</v>
      </c>
      <c r="B422" s="32">
        <v>421</v>
      </c>
      <c r="C422" s="32">
        <v>0.40910000000000002</v>
      </c>
      <c r="D422" s="32">
        <v>0.62</v>
      </c>
      <c r="E422" s="32">
        <v>0.28360000000000002</v>
      </c>
      <c r="F422" s="32">
        <v>11</v>
      </c>
      <c r="G422" s="32">
        <v>67</v>
      </c>
      <c r="H422" s="32">
        <v>78</v>
      </c>
      <c r="I422" s="33" t="str">
        <f t="shared" si="18"/>
        <v>Medium Demand</v>
      </c>
      <c r="J422" s="8" t="str">
        <f t="shared" si="19"/>
        <v>Mostly Registered</v>
      </c>
      <c r="K422" s="33" t="str">
        <f t="shared" si="20"/>
        <v>Humid</v>
      </c>
      <c r="L422" s="34"/>
      <c r="M422" s="34"/>
    </row>
    <row r="423" spans="1:13" ht="17.25" thickBot="1">
      <c r="A423" s="32">
        <v>421</v>
      </c>
      <c r="B423" s="32">
        <v>422</v>
      </c>
      <c r="C423" s="32">
        <v>0.40910000000000002</v>
      </c>
      <c r="D423" s="32">
        <v>0.57999999999999996</v>
      </c>
      <c r="E423" s="32">
        <v>0.25369999999999998</v>
      </c>
      <c r="F423" s="32">
        <v>7</v>
      </c>
      <c r="G423" s="32">
        <v>68</v>
      </c>
      <c r="H423" s="32">
        <v>75</v>
      </c>
      <c r="I423" s="33" t="str">
        <f t="shared" si="18"/>
        <v>Medium Demand</v>
      </c>
      <c r="J423" s="8" t="str">
        <f t="shared" si="19"/>
        <v>Mostly Registered</v>
      </c>
      <c r="K423" s="33" t="str">
        <f t="shared" si="20"/>
        <v>Humid</v>
      </c>
      <c r="L423" s="34"/>
      <c r="M423" s="34"/>
    </row>
    <row r="424" spans="1:13" ht="17.25" thickBot="1">
      <c r="A424" s="32">
        <v>422</v>
      </c>
      <c r="B424" s="32">
        <v>423</v>
      </c>
      <c r="C424" s="32">
        <v>0.40910000000000002</v>
      </c>
      <c r="D424" s="32">
        <v>0.54</v>
      </c>
      <c r="E424" s="32">
        <v>0.28360000000000002</v>
      </c>
      <c r="F424" s="32">
        <v>4</v>
      </c>
      <c r="G424" s="32">
        <v>78</v>
      </c>
      <c r="H424" s="32">
        <v>82</v>
      </c>
      <c r="I424" s="33" t="str">
        <f t="shared" si="18"/>
        <v>Medium Demand</v>
      </c>
      <c r="J424" s="8" t="str">
        <f t="shared" si="19"/>
        <v>Mostly Registered</v>
      </c>
      <c r="K424" s="33" t="str">
        <f t="shared" si="20"/>
        <v>Humid</v>
      </c>
      <c r="L424" s="34"/>
      <c r="M424" s="34"/>
    </row>
    <row r="425" spans="1:13" ht="17.25" thickBot="1">
      <c r="A425" s="32">
        <v>423</v>
      </c>
      <c r="B425" s="32">
        <v>424</v>
      </c>
      <c r="C425" s="32">
        <v>0.39389999999999997</v>
      </c>
      <c r="D425" s="32">
        <v>0.57999999999999996</v>
      </c>
      <c r="E425" s="32">
        <v>0.3881</v>
      </c>
      <c r="F425" s="32">
        <v>10</v>
      </c>
      <c r="G425" s="32">
        <v>94</v>
      </c>
      <c r="H425" s="32">
        <v>104</v>
      </c>
      <c r="I425" s="33" t="str">
        <f t="shared" si="18"/>
        <v>Medium Demand</v>
      </c>
      <c r="J425" s="8" t="str">
        <f t="shared" si="19"/>
        <v>Mostly Registered</v>
      </c>
      <c r="K425" s="33" t="str">
        <f t="shared" si="20"/>
        <v>Humid</v>
      </c>
      <c r="L425" s="34"/>
      <c r="M425" s="34"/>
    </row>
    <row r="426" spans="1:13" ht="17.25" thickBot="1">
      <c r="A426" s="32">
        <v>424</v>
      </c>
      <c r="B426" s="32">
        <v>425</v>
      </c>
      <c r="C426" s="32">
        <v>0.33329999999999999</v>
      </c>
      <c r="D426" s="32">
        <v>0.56999999999999995</v>
      </c>
      <c r="E426" s="32">
        <v>0.32840000000000003</v>
      </c>
      <c r="F426" s="32">
        <v>7</v>
      </c>
      <c r="G426" s="32">
        <v>190</v>
      </c>
      <c r="H426" s="32">
        <v>197</v>
      </c>
      <c r="I426" s="33" t="str">
        <f t="shared" si="18"/>
        <v>High Demand</v>
      </c>
      <c r="J426" s="8" t="str">
        <f t="shared" si="19"/>
        <v>Mostly Registered</v>
      </c>
      <c r="K426" s="33" t="str">
        <f t="shared" si="20"/>
        <v>Humid</v>
      </c>
      <c r="L426" s="34"/>
      <c r="M426" s="34"/>
    </row>
    <row r="427" spans="1:13" ht="17.25" thickBot="1">
      <c r="A427" s="32">
        <v>425</v>
      </c>
      <c r="B427" s="32">
        <v>426</v>
      </c>
      <c r="C427" s="32">
        <v>0.31819999999999998</v>
      </c>
      <c r="D427" s="32">
        <v>0.61</v>
      </c>
      <c r="E427" s="32">
        <v>0.28360000000000002</v>
      </c>
      <c r="F427" s="32">
        <v>5</v>
      </c>
      <c r="G427" s="32">
        <v>156</v>
      </c>
      <c r="H427" s="32">
        <v>161</v>
      </c>
      <c r="I427" s="33" t="str">
        <f t="shared" si="18"/>
        <v>High Demand</v>
      </c>
      <c r="J427" s="8" t="str">
        <f t="shared" si="19"/>
        <v>Mostly Registered</v>
      </c>
      <c r="K427" s="33" t="str">
        <f t="shared" si="20"/>
        <v>Humid</v>
      </c>
      <c r="L427" s="34"/>
      <c r="M427" s="34"/>
    </row>
    <row r="428" spans="1:13" ht="17.25" thickBot="1">
      <c r="A428" s="32">
        <v>426</v>
      </c>
      <c r="B428" s="32">
        <v>427</v>
      </c>
      <c r="C428" s="32">
        <v>0.28789999999999999</v>
      </c>
      <c r="D428" s="32">
        <v>0.56999999999999995</v>
      </c>
      <c r="E428" s="32">
        <v>0.41789999999999999</v>
      </c>
      <c r="F428" s="32">
        <v>4</v>
      </c>
      <c r="G428" s="32">
        <v>108</v>
      </c>
      <c r="H428" s="32">
        <v>112</v>
      </c>
      <c r="I428" s="33" t="str">
        <f t="shared" si="18"/>
        <v>Medium Demand</v>
      </c>
      <c r="J428" s="8" t="str">
        <f t="shared" si="19"/>
        <v>Mostly Registered</v>
      </c>
      <c r="K428" s="33" t="str">
        <f t="shared" si="20"/>
        <v>Humid</v>
      </c>
      <c r="L428" s="34"/>
      <c r="M428" s="34"/>
    </row>
    <row r="429" spans="1:13" ht="17.25" thickBot="1">
      <c r="A429" s="32">
        <v>427</v>
      </c>
      <c r="B429" s="32">
        <v>428</v>
      </c>
      <c r="C429" s="32">
        <v>0.30299999999999999</v>
      </c>
      <c r="D429" s="32">
        <v>0.49</v>
      </c>
      <c r="E429" s="32">
        <v>0.29849999999999999</v>
      </c>
      <c r="F429" s="32">
        <v>2</v>
      </c>
      <c r="G429" s="32">
        <v>74</v>
      </c>
      <c r="H429" s="32">
        <v>76</v>
      </c>
      <c r="I429" s="33" t="str">
        <f t="shared" si="18"/>
        <v>Medium Demand</v>
      </c>
      <c r="J429" s="8" t="str">
        <f t="shared" si="19"/>
        <v>Mostly Registered</v>
      </c>
      <c r="K429" s="33" t="str">
        <f t="shared" si="20"/>
        <v>Comfortable</v>
      </c>
      <c r="L429" s="34"/>
      <c r="M429" s="34"/>
    </row>
    <row r="430" spans="1:13" ht="17.25" thickBot="1">
      <c r="A430" s="32">
        <v>428</v>
      </c>
      <c r="B430" s="32">
        <v>429</v>
      </c>
      <c r="C430" s="32">
        <v>0.28789999999999999</v>
      </c>
      <c r="D430" s="32">
        <v>0.49</v>
      </c>
      <c r="E430" s="32">
        <v>0.41789999999999999</v>
      </c>
      <c r="F430" s="32">
        <v>4</v>
      </c>
      <c r="G430" s="32">
        <v>55</v>
      </c>
      <c r="H430" s="32">
        <v>59</v>
      </c>
      <c r="I430" s="33" t="str">
        <f t="shared" si="18"/>
        <v>Medium Demand</v>
      </c>
      <c r="J430" s="8" t="str">
        <f t="shared" si="19"/>
        <v>Mostly Registered</v>
      </c>
      <c r="K430" s="33" t="str">
        <f t="shared" si="20"/>
        <v>Comfortable</v>
      </c>
      <c r="L430" s="34"/>
      <c r="M430" s="34"/>
    </row>
    <row r="431" spans="1:13" ht="17.25" thickBot="1">
      <c r="A431" s="32">
        <v>429</v>
      </c>
      <c r="B431" s="32">
        <v>430</v>
      </c>
      <c r="C431" s="32">
        <v>0.30299999999999999</v>
      </c>
      <c r="D431" s="32">
        <v>0.52</v>
      </c>
      <c r="E431" s="32">
        <v>0.16420000000000001</v>
      </c>
      <c r="F431" s="32">
        <v>6</v>
      </c>
      <c r="G431" s="32">
        <v>53</v>
      </c>
      <c r="H431" s="32">
        <v>59</v>
      </c>
      <c r="I431" s="33" t="str">
        <f t="shared" si="18"/>
        <v>Medium Demand</v>
      </c>
      <c r="J431" s="8" t="str">
        <f t="shared" si="19"/>
        <v>Mostly Registered</v>
      </c>
      <c r="K431" s="33" t="str">
        <f t="shared" si="20"/>
        <v>Humid</v>
      </c>
      <c r="L431" s="34"/>
      <c r="M431" s="34"/>
    </row>
    <row r="432" spans="1:13" ht="17.25" thickBot="1">
      <c r="A432" s="32">
        <v>430</v>
      </c>
      <c r="B432" s="32">
        <v>431</v>
      </c>
      <c r="C432" s="32">
        <v>0.2727</v>
      </c>
      <c r="D432" s="32">
        <v>0.52</v>
      </c>
      <c r="E432" s="32">
        <v>0.4627</v>
      </c>
      <c r="F432" s="32">
        <v>1</v>
      </c>
      <c r="G432" s="32">
        <v>27</v>
      </c>
      <c r="H432" s="32">
        <v>28</v>
      </c>
      <c r="I432" s="33" t="str">
        <f t="shared" si="18"/>
        <v>Low Demand</v>
      </c>
      <c r="J432" s="8" t="str">
        <f t="shared" si="19"/>
        <v>Mostly Registered</v>
      </c>
      <c r="K432" s="33" t="str">
        <f t="shared" si="20"/>
        <v>Humid</v>
      </c>
      <c r="L432" s="34"/>
      <c r="M432" s="34"/>
    </row>
    <row r="433" spans="1:13" ht="17.25" thickBot="1">
      <c r="A433" s="32">
        <v>431</v>
      </c>
      <c r="B433" s="32">
        <v>432</v>
      </c>
      <c r="C433" s="32">
        <v>0.2273</v>
      </c>
      <c r="D433" s="32">
        <v>0.56000000000000005</v>
      </c>
      <c r="E433" s="32">
        <v>0.3881</v>
      </c>
      <c r="F433" s="32">
        <v>5</v>
      </c>
      <c r="G433" s="32">
        <v>8</v>
      </c>
      <c r="H433" s="32">
        <v>13</v>
      </c>
      <c r="I433" s="33" t="str">
        <f t="shared" si="18"/>
        <v>Low Demand</v>
      </c>
      <c r="J433" s="8" t="str">
        <f t="shared" si="19"/>
        <v>Mostly Registered</v>
      </c>
      <c r="K433" s="33" t="str">
        <f t="shared" si="20"/>
        <v>Humid</v>
      </c>
      <c r="L433" s="34"/>
      <c r="M433" s="34"/>
    </row>
    <row r="434" spans="1:13" ht="17.25" thickBot="1">
      <c r="A434" s="32">
        <v>432</v>
      </c>
      <c r="B434" s="32">
        <v>433</v>
      </c>
      <c r="C434" s="32">
        <v>0.2727</v>
      </c>
      <c r="D434" s="32">
        <v>0.56000000000000005</v>
      </c>
      <c r="E434" s="32">
        <v>0</v>
      </c>
      <c r="F434" s="32">
        <v>2</v>
      </c>
      <c r="G434" s="32">
        <v>3</v>
      </c>
      <c r="H434" s="32">
        <v>5</v>
      </c>
      <c r="I434" s="33" t="str">
        <f t="shared" si="18"/>
        <v>Low Demand</v>
      </c>
      <c r="J434" s="8" t="str">
        <f t="shared" si="19"/>
        <v>Mostly Registered</v>
      </c>
      <c r="K434" s="33" t="str">
        <f t="shared" si="20"/>
        <v>Humid</v>
      </c>
      <c r="L434" s="34"/>
      <c r="M434" s="34"/>
    </row>
    <row r="435" spans="1:13" ht="17.25" thickBot="1">
      <c r="A435" s="32">
        <v>433</v>
      </c>
      <c r="B435" s="32">
        <v>434</v>
      </c>
      <c r="C435" s="32">
        <v>0.2727</v>
      </c>
      <c r="D435" s="32">
        <v>0.56000000000000005</v>
      </c>
      <c r="E435" s="32">
        <v>0</v>
      </c>
      <c r="F435" s="32">
        <v>0</v>
      </c>
      <c r="G435" s="32">
        <v>2</v>
      </c>
      <c r="H435" s="32">
        <v>2</v>
      </c>
      <c r="I435" s="33" t="str">
        <f t="shared" si="18"/>
        <v>Low Demand</v>
      </c>
      <c r="J435" s="8" t="str">
        <f t="shared" si="19"/>
        <v>Mostly Registered</v>
      </c>
      <c r="K435" s="33" t="str">
        <f t="shared" si="20"/>
        <v>Humid</v>
      </c>
      <c r="L435" s="34"/>
      <c r="M435" s="34"/>
    </row>
    <row r="436" spans="1:13" ht="17.25" thickBot="1">
      <c r="A436" s="32">
        <v>434</v>
      </c>
      <c r="B436" s="32">
        <v>435</v>
      </c>
      <c r="C436" s="32">
        <v>0.2576</v>
      </c>
      <c r="D436" s="32">
        <v>0.56000000000000005</v>
      </c>
      <c r="E436" s="32">
        <v>0.16420000000000001</v>
      </c>
      <c r="F436" s="32">
        <v>0</v>
      </c>
      <c r="G436" s="32">
        <v>1</v>
      </c>
      <c r="H436" s="32">
        <v>1</v>
      </c>
      <c r="I436" s="33" t="str">
        <f t="shared" si="18"/>
        <v>Low Demand</v>
      </c>
      <c r="J436" s="8" t="str">
        <f t="shared" si="19"/>
        <v>Mostly Registered</v>
      </c>
      <c r="K436" s="33" t="str">
        <f t="shared" si="20"/>
        <v>Humid</v>
      </c>
      <c r="L436" s="34"/>
      <c r="M436" s="34"/>
    </row>
    <row r="437" spans="1:13" ht="17.25" thickBot="1">
      <c r="A437" s="32">
        <v>435</v>
      </c>
      <c r="B437" s="32">
        <v>436</v>
      </c>
      <c r="C437" s="32">
        <v>0.2576</v>
      </c>
      <c r="D437" s="32">
        <v>0.56000000000000005</v>
      </c>
      <c r="E437" s="32">
        <v>0.16420000000000001</v>
      </c>
      <c r="F437" s="32">
        <v>0</v>
      </c>
      <c r="G437" s="32">
        <v>1</v>
      </c>
      <c r="H437" s="32">
        <v>1</v>
      </c>
      <c r="I437" s="33" t="str">
        <f t="shared" si="18"/>
        <v>Low Demand</v>
      </c>
      <c r="J437" s="8" t="str">
        <f t="shared" si="19"/>
        <v>Mostly Registered</v>
      </c>
      <c r="K437" s="33" t="str">
        <f t="shared" si="20"/>
        <v>Humid</v>
      </c>
      <c r="L437" s="34"/>
      <c r="M437" s="34"/>
    </row>
    <row r="438" spans="1:13" ht="17.25" thickBot="1">
      <c r="A438" s="32">
        <v>436</v>
      </c>
      <c r="B438" s="32">
        <v>437</v>
      </c>
      <c r="C438" s="32">
        <v>0.2273</v>
      </c>
      <c r="D438" s="32">
        <v>0.6</v>
      </c>
      <c r="E438" s="32">
        <v>0.22389999999999999</v>
      </c>
      <c r="F438" s="32">
        <v>0</v>
      </c>
      <c r="G438" s="32">
        <v>6</v>
      </c>
      <c r="H438" s="32">
        <v>6</v>
      </c>
      <c r="I438" s="33" t="str">
        <f t="shared" si="18"/>
        <v>Low Demand</v>
      </c>
      <c r="J438" s="8" t="str">
        <f t="shared" si="19"/>
        <v>Mostly Registered</v>
      </c>
      <c r="K438" s="33" t="str">
        <f t="shared" si="20"/>
        <v>Humid</v>
      </c>
      <c r="L438" s="34"/>
      <c r="M438" s="34"/>
    </row>
    <row r="439" spans="1:13" ht="17.25" thickBot="1">
      <c r="A439" s="32">
        <v>437</v>
      </c>
      <c r="B439" s="32">
        <v>438</v>
      </c>
      <c r="C439" s="32">
        <v>0.21210000000000001</v>
      </c>
      <c r="D439" s="32">
        <v>0.6</v>
      </c>
      <c r="E439" s="32">
        <v>0.22389999999999999</v>
      </c>
      <c r="F439" s="32">
        <v>0</v>
      </c>
      <c r="G439" s="32">
        <v>35</v>
      </c>
      <c r="H439" s="32">
        <v>35</v>
      </c>
      <c r="I439" s="33" t="str">
        <f t="shared" si="18"/>
        <v>Low Demand</v>
      </c>
      <c r="J439" s="8" t="str">
        <f t="shared" si="19"/>
        <v>Mostly Registered</v>
      </c>
      <c r="K439" s="33" t="str">
        <f t="shared" si="20"/>
        <v>Humid</v>
      </c>
      <c r="L439" s="34"/>
      <c r="M439" s="34"/>
    </row>
    <row r="440" spans="1:13" ht="17.25" thickBot="1">
      <c r="A440" s="32">
        <v>438</v>
      </c>
      <c r="B440" s="32">
        <v>439</v>
      </c>
      <c r="C440" s="32">
        <v>0.21210000000000001</v>
      </c>
      <c r="D440" s="32">
        <v>0.55000000000000004</v>
      </c>
      <c r="E440" s="32">
        <v>0.22389999999999999</v>
      </c>
      <c r="F440" s="32">
        <v>1</v>
      </c>
      <c r="G440" s="32">
        <v>100</v>
      </c>
      <c r="H440" s="32">
        <v>101</v>
      </c>
      <c r="I440" s="33" t="str">
        <f t="shared" si="18"/>
        <v>Medium Demand</v>
      </c>
      <c r="J440" s="8" t="str">
        <f t="shared" si="19"/>
        <v>Mostly Registered</v>
      </c>
      <c r="K440" s="33" t="str">
        <f t="shared" si="20"/>
        <v>Humid</v>
      </c>
      <c r="L440" s="34"/>
      <c r="M440" s="34"/>
    </row>
    <row r="441" spans="1:13" ht="17.25" thickBot="1">
      <c r="A441" s="32">
        <v>439</v>
      </c>
      <c r="B441" s="32">
        <v>440</v>
      </c>
      <c r="C441" s="32">
        <v>0.21210000000000001</v>
      </c>
      <c r="D441" s="32">
        <v>0.55000000000000004</v>
      </c>
      <c r="E441" s="32">
        <v>0.28360000000000002</v>
      </c>
      <c r="F441" s="32">
        <v>2</v>
      </c>
      <c r="G441" s="32">
        <v>247</v>
      </c>
      <c r="H441" s="32">
        <v>249</v>
      </c>
      <c r="I441" s="33" t="str">
        <f t="shared" si="18"/>
        <v>High Demand</v>
      </c>
      <c r="J441" s="8" t="str">
        <f t="shared" si="19"/>
        <v>Mostly Registered</v>
      </c>
      <c r="K441" s="33" t="str">
        <f t="shared" si="20"/>
        <v>Humid</v>
      </c>
      <c r="L441" s="34"/>
      <c r="M441" s="34"/>
    </row>
    <row r="442" spans="1:13" ht="17.25" thickBot="1">
      <c r="A442" s="32">
        <v>440</v>
      </c>
      <c r="B442" s="32">
        <v>441</v>
      </c>
      <c r="C442" s="32">
        <v>0.2273</v>
      </c>
      <c r="D442" s="32">
        <v>0.52</v>
      </c>
      <c r="E442" s="32">
        <v>0.22389999999999999</v>
      </c>
      <c r="F442" s="32">
        <v>3</v>
      </c>
      <c r="G442" s="32">
        <v>140</v>
      </c>
      <c r="H442" s="32">
        <v>143</v>
      </c>
      <c r="I442" s="33" t="str">
        <f t="shared" si="18"/>
        <v>Medium Demand</v>
      </c>
      <c r="J442" s="8" t="str">
        <f t="shared" si="19"/>
        <v>Mostly Registered</v>
      </c>
      <c r="K442" s="33" t="str">
        <f t="shared" si="20"/>
        <v>Humid</v>
      </c>
      <c r="L442" s="34"/>
      <c r="M442" s="34"/>
    </row>
    <row r="443" spans="1:13" ht="17.25" thickBot="1">
      <c r="A443" s="32">
        <v>441</v>
      </c>
      <c r="B443" s="32">
        <v>442</v>
      </c>
      <c r="C443" s="32">
        <v>0.2273</v>
      </c>
      <c r="D443" s="32">
        <v>0.48</v>
      </c>
      <c r="E443" s="32">
        <v>0.29849999999999999</v>
      </c>
      <c r="F443" s="32">
        <v>1</v>
      </c>
      <c r="G443" s="32">
        <v>56</v>
      </c>
      <c r="H443" s="32">
        <v>57</v>
      </c>
      <c r="I443" s="33" t="str">
        <f t="shared" si="18"/>
        <v>Medium Demand</v>
      </c>
      <c r="J443" s="8" t="str">
        <f t="shared" si="19"/>
        <v>Mostly Registered</v>
      </c>
      <c r="K443" s="33" t="str">
        <f t="shared" si="20"/>
        <v>Comfortable</v>
      </c>
      <c r="L443" s="34"/>
      <c r="M443" s="34"/>
    </row>
    <row r="444" spans="1:13" ht="17.25" thickBot="1">
      <c r="A444" s="32">
        <v>442</v>
      </c>
      <c r="B444" s="32">
        <v>443</v>
      </c>
      <c r="C444" s="32">
        <v>0.2727</v>
      </c>
      <c r="D444" s="32">
        <v>0.45</v>
      </c>
      <c r="E444" s="32">
        <v>0.16420000000000001</v>
      </c>
      <c r="F444" s="32">
        <v>5</v>
      </c>
      <c r="G444" s="32">
        <v>63</v>
      </c>
      <c r="H444" s="32">
        <v>68</v>
      </c>
      <c r="I444" s="33" t="str">
        <f t="shared" si="18"/>
        <v>Medium Demand</v>
      </c>
      <c r="J444" s="8" t="str">
        <f t="shared" si="19"/>
        <v>Mostly Registered</v>
      </c>
      <c r="K444" s="33" t="str">
        <f t="shared" si="20"/>
        <v>Comfortable</v>
      </c>
      <c r="L444" s="34"/>
      <c r="M444" s="34"/>
    </row>
    <row r="445" spans="1:13" ht="17.25" thickBot="1">
      <c r="A445" s="32">
        <v>443</v>
      </c>
      <c r="B445" s="32">
        <v>444</v>
      </c>
      <c r="C445" s="32">
        <v>0.33329999999999999</v>
      </c>
      <c r="D445" s="32">
        <v>0.42</v>
      </c>
      <c r="E445" s="32">
        <v>0</v>
      </c>
      <c r="F445" s="32">
        <v>7</v>
      </c>
      <c r="G445" s="32">
        <v>77</v>
      </c>
      <c r="H445" s="32">
        <v>84</v>
      </c>
      <c r="I445" s="33" t="str">
        <f t="shared" si="18"/>
        <v>Medium Demand</v>
      </c>
      <c r="J445" s="8" t="str">
        <f t="shared" si="19"/>
        <v>Mostly Registered</v>
      </c>
      <c r="K445" s="33" t="str">
        <f t="shared" si="20"/>
        <v>Comfortable</v>
      </c>
      <c r="L445" s="34"/>
      <c r="M445" s="34"/>
    </row>
    <row r="446" spans="1:13" ht="17.25" thickBot="1">
      <c r="A446" s="32">
        <v>444</v>
      </c>
      <c r="B446" s="32">
        <v>445</v>
      </c>
      <c r="C446" s="32">
        <v>0.28789999999999999</v>
      </c>
      <c r="D446" s="32">
        <v>0.45</v>
      </c>
      <c r="E446" s="32">
        <v>0.1045</v>
      </c>
      <c r="F446" s="32">
        <v>12</v>
      </c>
      <c r="G446" s="32">
        <v>86</v>
      </c>
      <c r="H446" s="32">
        <v>98</v>
      </c>
      <c r="I446" s="33" t="str">
        <f t="shared" si="18"/>
        <v>Medium Demand</v>
      </c>
      <c r="J446" s="8" t="str">
        <f t="shared" si="19"/>
        <v>Mostly Registered</v>
      </c>
      <c r="K446" s="33" t="str">
        <f t="shared" si="20"/>
        <v>Comfortable</v>
      </c>
      <c r="L446" s="34"/>
      <c r="M446" s="34"/>
    </row>
    <row r="447" spans="1:13" ht="17.25" thickBot="1">
      <c r="A447" s="32">
        <v>445</v>
      </c>
      <c r="B447" s="32">
        <v>446</v>
      </c>
      <c r="C447" s="32">
        <v>0.30299999999999999</v>
      </c>
      <c r="D447" s="32">
        <v>0.45</v>
      </c>
      <c r="E447" s="32">
        <v>0.1343</v>
      </c>
      <c r="F447" s="32">
        <v>6</v>
      </c>
      <c r="G447" s="32">
        <v>75</v>
      </c>
      <c r="H447" s="32">
        <v>81</v>
      </c>
      <c r="I447" s="33" t="str">
        <f t="shared" si="18"/>
        <v>Medium Demand</v>
      </c>
      <c r="J447" s="8" t="str">
        <f t="shared" si="19"/>
        <v>Mostly Registered</v>
      </c>
      <c r="K447" s="33" t="str">
        <f t="shared" si="20"/>
        <v>Comfortable</v>
      </c>
      <c r="L447" s="34"/>
      <c r="M447" s="34"/>
    </row>
    <row r="448" spans="1:13" ht="17.25" thickBot="1">
      <c r="A448" s="32">
        <v>446</v>
      </c>
      <c r="B448" s="32">
        <v>447</v>
      </c>
      <c r="C448" s="32">
        <v>0.31819999999999998</v>
      </c>
      <c r="D448" s="32">
        <v>0.45</v>
      </c>
      <c r="E448" s="32">
        <v>0.19400000000000001</v>
      </c>
      <c r="F448" s="32">
        <v>8</v>
      </c>
      <c r="G448" s="32">
        <v>62</v>
      </c>
      <c r="H448" s="32">
        <v>70</v>
      </c>
      <c r="I448" s="33" t="str">
        <f t="shared" si="18"/>
        <v>Medium Demand</v>
      </c>
      <c r="J448" s="8" t="str">
        <f t="shared" si="19"/>
        <v>Mostly Registered</v>
      </c>
      <c r="K448" s="33" t="str">
        <f t="shared" si="20"/>
        <v>Comfortable</v>
      </c>
      <c r="L448" s="34"/>
      <c r="M448" s="34"/>
    </row>
    <row r="449" spans="1:13" ht="17.25" thickBot="1">
      <c r="A449" s="32">
        <v>447</v>
      </c>
      <c r="B449" s="32">
        <v>448</v>
      </c>
      <c r="C449" s="32">
        <v>0.30299999999999999</v>
      </c>
      <c r="D449" s="32">
        <v>0.49</v>
      </c>
      <c r="E449" s="32">
        <v>0.1343</v>
      </c>
      <c r="F449" s="32">
        <v>8</v>
      </c>
      <c r="G449" s="32">
        <v>83</v>
      </c>
      <c r="H449" s="32">
        <v>91</v>
      </c>
      <c r="I449" s="33" t="str">
        <f t="shared" si="18"/>
        <v>Medium Demand</v>
      </c>
      <c r="J449" s="8" t="str">
        <f t="shared" si="19"/>
        <v>Mostly Registered</v>
      </c>
      <c r="K449" s="33" t="str">
        <f t="shared" si="20"/>
        <v>Comfortable</v>
      </c>
      <c r="L449" s="34"/>
      <c r="M449" s="34"/>
    </row>
    <row r="450" spans="1:13" ht="17.25" thickBot="1">
      <c r="A450" s="32">
        <v>448</v>
      </c>
      <c r="B450" s="32">
        <v>449</v>
      </c>
      <c r="C450" s="32">
        <v>0.31819999999999998</v>
      </c>
      <c r="D450" s="32">
        <v>0.49</v>
      </c>
      <c r="E450" s="32">
        <v>0.1045</v>
      </c>
      <c r="F450" s="32">
        <v>8</v>
      </c>
      <c r="G450" s="32">
        <v>207</v>
      </c>
      <c r="H450" s="32">
        <v>215</v>
      </c>
      <c r="I450" s="33" t="str">
        <f t="shared" si="18"/>
        <v>High Demand</v>
      </c>
      <c r="J450" s="8" t="str">
        <f t="shared" si="19"/>
        <v>Mostly Registered</v>
      </c>
      <c r="K450" s="33" t="str">
        <f t="shared" si="20"/>
        <v>Comfortable</v>
      </c>
      <c r="L450" s="34"/>
      <c r="M450" s="34"/>
    </row>
    <row r="451" spans="1:13" ht="17.25" thickBot="1">
      <c r="A451" s="32">
        <v>449</v>
      </c>
      <c r="B451" s="32">
        <v>450</v>
      </c>
      <c r="C451" s="32">
        <v>0.2576</v>
      </c>
      <c r="D451" s="32">
        <v>0.56000000000000005</v>
      </c>
      <c r="E451" s="32">
        <v>0.19400000000000001</v>
      </c>
      <c r="F451" s="32">
        <v>1</v>
      </c>
      <c r="G451" s="32">
        <v>184</v>
      </c>
      <c r="H451" s="32">
        <v>185</v>
      </c>
      <c r="I451" s="33" t="str">
        <f t="shared" ref="I451:I514" si="21">IF(H451&gt;150, "High Demand", IF(H451&gt;50, "Medium Demand", "Low Demand"))</f>
        <v>High Demand</v>
      </c>
      <c r="J451" s="8" t="str">
        <f t="shared" ref="J451:J514" si="22">IF(F451&gt;G451, "Mostly Casual", "Mostly Registered")</f>
        <v>Mostly Registered</v>
      </c>
      <c r="K451" s="33" t="str">
        <f t="shared" ref="K451:K514" si="23">IF(D451&gt;0.8, "Very Humid", IF(D451&gt;0.5, "Humid", "Comfortable"))</f>
        <v>Humid</v>
      </c>
      <c r="L451" s="34"/>
      <c r="M451" s="34"/>
    </row>
    <row r="452" spans="1:13" ht="17.25" thickBot="1">
      <c r="A452" s="32">
        <v>450</v>
      </c>
      <c r="B452" s="32">
        <v>451</v>
      </c>
      <c r="C452" s="32">
        <v>0.2273</v>
      </c>
      <c r="D452" s="32">
        <v>0.56000000000000005</v>
      </c>
      <c r="E452" s="32">
        <v>0.32840000000000003</v>
      </c>
      <c r="F452" s="32">
        <v>6</v>
      </c>
      <c r="G452" s="32">
        <v>146</v>
      </c>
      <c r="H452" s="32">
        <v>152</v>
      </c>
      <c r="I452" s="33" t="str">
        <f t="shared" si="21"/>
        <v>High Demand</v>
      </c>
      <c r="J452" s="8" t="str">
        <f t="shared" si="22"/>
        <v>Mostly Registered</v>
      </c>
      <c r="K452" s="33" t="str">
        <f t="shared" si="23"/>
        <v>Humid</v>
      </c>
      <c r="L452" s="34"/>
      <c r="M452" s="34"/>
    </row>
    <row r="453" spans="1:13" ht="17.25" thickBot="1">
      <c r="A453" s="32">
        <v>451</v>
      </c>
      <c r="B453" s="32">
        <v>452</v>
      </c>
      <c r="C453" s="32">
        <v>0.2424</v>
      </c>
      <c r="D453" s="32">
        <v>0.6</v>
      </c>
      <c r="E453" s="32">
        <v>0.28360000000000002</v>
      </c>
      <c r="F453" s="32">
        <v>2</v>
      </c>
      <c r="G453" s="32">
        <v>124</v>
      </c>
      <c r="H453" s="32">
        <v>126</v>
      </c>
      <c r="I453" s="33" t="str">
        <f t="shared" si="21"/>
        <v>Medium Demand</v>
      </c>
      <c r="J453" s="8" t="str">
        <f t="shared" si="22"/>
        <v>Mostly Registered</v>
      </c>
      <c r="K453" s="33" t="str">
        <f t="shared" si="23"/>
        <v>Humid</v>
      </c>
      <c r="L453" s="34"/>
      <c r="M453" s="34"/>
    </row>
    <row r="454" spans="1:13" ht="17.25" thickBot="1">
      <c r="A454" s="32">
        <v>452</v>
      </c>
      <c r="B454" s="32">
        <v>453</v>
      </c>
      <c r="C454" s="32">
        <v>0.2273</v>
      </c>
      <c r="D454" s="32">
        <v>0.6</v>
      </c>
      <c r="E454" s="32">
        <v>0.25369999999999998</v>
      </c>
      <c r="F454" s="32">
        <v>3</v>
      </c>
      <c r="G454" s="32">
        <v>54</v>
      </c>
      <c r="H454" s="32">
        <v>57</v>
      </c>
      <c r="I454" s="33" t="str">
        <f t="shared" si="21"/>
        <v>Medium Demand</v>
      </c>
      <c r="J454" s="8" t="str">
        <f t="shared" si="22"/>
        <v>Mostly Registered</v>
      </c>
      <c r="K454" s="33" t="str">
        <f t="shared" si="23"/>
        <v>Humid</v>
      </c>
      <c r="L454" s="34"/>
      <c r="M454" s="34"/>
    </row>
    <row r="455" spans="1:13" ht="17.25" thickBot="1">
      <c r="A455" s="32">
        <v>453</v>
      </c>
      <c r="B455" s="32">
        <v>454</v>
      </c>
      <c r="C455" s="32">
        <v>0.21210000000000001</v>
      </c>
      <c r="D455" s="32">
        <v>0.65</v>
      </c>
      <c r="E455" s="32">
        <v>0.28360000000000002</v>
      </c>
      <c r="F455" s="32">
        <v>0</v>
      </c>
      <c r="G455" s="32">
        <v>56</v>
      </c>
      <c r="H455" s="32">
        <v>56</v>
      </c>
      <c r="I455" s="33" t="str">
        <f t="shared" si="21"/>
        <v>Medium Demand</v>
      </c>
      <c r="J455" s="8" t="str">
        <f t="shared" si="22"/>
        <v>Mostly Registered</v>
      </c>
      <c r="K455" s="33" t="str">
        <f t="shared" si="23"/>
        <v>Humid</v>
      </c>
      <c r="L455" s="34"/>
      <c r="M455" s="34"/>
    </row>
    <row r="456" spans="1:13" ht="17.25" thickBot="1">
      <c r="A456" s="32">
        <v>454</v>
      </c>
      <c r="B456" s="32">
        <v>455</v>
      </c>
      <c r="C456" s="32">
        <v>0.21210000000000001</v>
      </c>
      <c r="D456" s="32">
        <v>0.65</v>
      </c>
      <c r="E456" s="32">
        <v>0.32840000000000003</v>
      </c>
      <c r="F456" s="32">
        <v>3</v>
      </c>
      <c r="G456" s="32">
        <v>28</v>
      </c>
      <c r="H456" s="32">
        <v>31</v>
      </c>
      <c r="I456" s="33" t="str">
        <f t="shared" si="21"/>
        <v>Low Demand</v>
      </c>
      <c r="J456" s="8" t="str">
        <f t="shared" si="22"/>
        <v>Mostly Registered</v>
      </c>
      <c r="K456" s="33" t="str">
        <f t="shared" si="23"/>
        <v>Humid</v>
      </c>
      <c r="L456" s="34"/>
      <c r="M456" s="34"/>
    </row>
    <row r="457" spans="1:13" ht="17.25" thickBot="1">
      <c r="A457" s="32">
        <v>455</v>
      </c>
      <c r="B457" s="32">
        <v>456</v>
      </c>
      <c r="C457" s="32">
        <v>0.2273</v>
      </c>
      <c r="D457" s="32">
        <v>0.7</v>
      </c>
      <c r="E457" s="32">
        <v>0.25369999999999998</v>
      </c>
      <c r="F457" s="32">
        <v>1</v>
      </c>
      <c r="G457" s="32">
        <v>20</v>
      </c>
      <c r="H457" s="32">
        <v>21</v>
      </c>
      <c r="I457" s="33" t="str">
        <f t="shared" si="21"/>
        <v>Low Demand</v>
      </c>
      <c r="J457" s="8" t="str">
        <f t="shared" si="22"/>
        <v>Mostly Registered</v>
      </c>
      <c r="K457" s="33" t="str">
        <f t="shared" si="23"/>
        <v>Humid</v>
      </c>
      <c r="L457" s="34"/>
      <c r="M457" s="34"/>
    </row>
    <row r="458" spans="1:13" ht="17.25" thickBot="1">
      <c r="A458" s="32">
        <v>456</v>
      </c>
      <c r="B458" s="32">
        <v>457</v>
      </c>
      <c r="C458" s="32">
        <v>0.2273</v>
      </c>
      <c r="D458" s="32">
        <v>0.7</v>
      </c>
      <c r="E458" s="32">
        <v>0.25369999999999998</v>
      </c>
      <c r="F458" s="32">
        <v>0</v>
      </c>
      <c r="G458" s="32">
        <v>6</v>
      </c>
      <c r="H458" s="32">
        <v>6</v>
      </c>
      <c r="I458" s="33" t="str">
        <f t="shared" si="21"/>
        <v>Low Demand</v>
      </c>
      <c r="J458" s="8" t="str">
        <f t="shared" si="22"/>
        <v>Mostly Registered</v>
      </c>
      <c r="K458" s="33" t="str">
        <f t="shared" si="23"/>
        <v>Humid</v>
      </c>
      <c r="L458" s="34"/>
      <c r="M458" s="34"/>
    </row>
    <row r="459" spans="1:13" ht="17.25" thickBot="1">
      <c r="A459" s="32">
        <v>457</v>
      </c>
      <c r="B459" s="32">
        <v>458</v>
      </c>
      <c r="C459" s="32">
        <v>0.2424</v>
      </c>
      <c r="D459" s="32">
        <v>0.75</v>
      </c>
      <c r="E459" s="32">
        <v>0.16420000000000001</v>
      </c>
      <c r="F459" s="32">
        <v>0</v>
      </c>
      <c r="G459" s="32">
        <v>2</v>
      </c>
      <c r="H459" s="32">
        <v>2</v>
      </c>
      <c r="I459" s="33" t="str">
        <f t="shared" si="21"/>
        <v>Low Demand</v>
      </c>
      <c r="J459" s="8" t="str">
        <f t="shared" si="22"/>
        <v>Mostly Registered</v>
      </c>
      <c r="K459" s="33" t="str">
        <f t="shared" si="23"/>
        <v>Humid</v>
      </c>
      <c r="L459" s="34"/>
      <c r="M459" s="34"/>
    </row>
    <row r="460" spans="1:13" ht="17.25" thickBot="1">
      <c r="A460" s="32">
        <v>458</v>
      </c>
      <c r="B460" s="32">
        <v>459</v>
      </c>
      <c r="C460" s="32">
        <v>0.21210000000000001</v>
      </c>
      <c r="D460" s="32">
        <v>0.8</v>
      </c>
      <c r="E460" s="32">
        <v>0.29849999999999999</v>
      </c>
      <c r="F460" s="32">
        <v>0</v>
      </c>
      <c r="G460" s="32">
        <v>1</v>
      </c>
      <c r="H460" s="32">
        <v>1</v>
      </c>
      <c r="I460" s="33" t="str">
        <f t="shared" si="21"/>
        <v>Low Demand</v>
      </c>
      <c r="J460" s="8" t="str">
        <f t="shared" si="22"/>
        <v>Mostly Registered</v>
      </c>
      <c r="K460" s="33" t="str">
        <f t="shared" si="23"/>
        <v>Humid</v>
      </c>
      <c r="L460" s="34"/>
      <c r="M460" s="34"/>
    </row>
    <row r="461" spans="1:13" ht="17.25" thickBot="1">
      <c r="A461" s="32">
        <v>459</v>
      </c>
      <c r="B461" s="32">
        <v>460</v>
      </c>
      <c r="C461" s="32">
        <v>0.2576</v>
      </c>
      <c r="D461" s="32">
        <v>0.87</v>
      </c>
      <c r="E461" s="32">
        <v>8.9599999999999999E-2</v>
      </c>
      <c r="F461" s="32">
        <v>0</v>
      </c>
      <c r="G461" s="32">
        <v>1</v>
      </c>
      <c r="H461" s="32">
        <v>1</v>
      </c>
      <c r="I461" s="33" t="str">
        <f t="shared" si="21"/>
        <v>Low Demand</v>
      </c>
      <c r="J461" s="8" t="str">
        <f t="shared" si="22"/>
        <v>Mostly Registered</v>
      </c>
      <c r="K461" s="33" t="str">
        <f t="shared" si="23"/>
        <v>Very Humid</v>
      </c>
      <c r="L461" s="34"/>
      <c r="M461" s="34"/>
    </row>
    <row r="462" spans="1:13" ht="17.25" thickBot="1">
      <c r="A462" s="32">
        <v>460</v>
      </c>
      <c r="B462" s="32">
        <v>461</v>
      </c>
      <c r="C462" s="32">
        <v>0.19700000000000001</v>
      </c>
      <c r="D462" s="32">
        <v>0.6</v>
      </c>
      <c r="E462" s="32">
        <v>0.41789999999999999</v>
      </c>
      <c r="F462" s="32">
        <v>1</v>
      </c>
      <c r="G462" s="32">
        <v>4</v>
      </c>
      <c r="H462" s="32">
        <v>5</v>
      </c>
      <c r="I462" s="33" t="str">
        <f t="shared" si="21"/>
        <v>Low Demand</v>
      </c>
      <c r="J462" s="8" t="str">
        <f t="shared" si="22"/>
        <v>Mostly Registered</v>
      </c>
      <c r="K462" s="33" t="str">
        <f t="shared" si="23"/>
        <v>Humid</v>
      </c>
      <c r="L462" s="34"/>
      <c r="M462" s="34"/>
    </row>
    <row r="463" spans="1:13" ht="17.25" thickBot="1">
      <c r="A463" s="32">
        <v>461</v>
      </c>
      <c r="B463" s="32">
        <v>462</v>
      </c>
      <c r="C463" s="32">
        <v>0.21210000000000001</v>
      </c>
      <c r="D463" s="32">
        <v>0.55000000000000004</v>
      </c>
      <c r="E463" s="32">
        <v>0.25369999999999998</v>
      </c>
      <c r="F463" s="32">
        <v>0</v>
      </c>
      <c r="G463" s="32">
        <v>27</v>
      </c>
      <c r="H463" s="32">
        <v>27</v>
      </c>
      <c r="I463" s="33" t="str">
        <f t="shared" si="21"/>
        <v>Low Demand</v>
      </c>
      <c r="J463" s="8" t="str">
        <f t="shared" si="22"/>
        <v>Mostly Registered</v>
      </c>
      <c r="K463" s="33" t="str">
        <f t="shared" si="23"/>
        <v>Humid</v>
      </c>
      <c r="L463" s="34"/>
      <c r="M463" s="34"/>
    </row>
    <row r="464" spans="1:13" ht="17.25" thickBot="1">
      <c r="A464" s="32">
        <v>462</v>
      </c>
      <c r="B464" s="32">
        <v>463</v>
      </c>
      <c r="C464" s="32">
        <v>0.18179999999999999</v>
      </c>
      <c r="D464" s="32">
        <v>0.51</v>
      </c>
      <c r="E464" s="32">
        <v>0.28360000000000002</v>
      </c>
      <c r="F464" s="32">
        <v>2</v>
      </c>
      <c r="G464" s="32">
        <v>66</v>
      </c>
      <c r="H464" s="32">
        <v>68</v>
      </c>
      <c r="I464" s="33" t="str">
        <f t="shared" si="21"/>
        <v>Medium Demand</v>
      </c>
      <c r="J464" s="8" t="str">
        <f t="shared" si="22"/>
        <v>Mostly Registered</v>
      </c>
      <c r="K464" s="33" t="str">
        <f t="shared" si="23"/>
        <v>Humid</v>
      </c>
      <c r="L464" s="34"/>
      <c r="M464" s="34"/>
    </row>
    <row r="465" spans="1:13" ht="17.25" thickBot="1">
      <c r="A465" s="32">
        <v>463</v>
      </c>
      <c r="B465" s="32">
        <v>464</v>
      </c>
      <c r="C465" s="32">
        <v>0.18179999999999999</v>
      </c>
      <c r="D465" s="32">
        <v>0.47</v>
      </c>
      <c r="E465" s="32">
        <v>0.32840000000000003</v>
      </c>
      <c r="F465" s="32">
        <v>7</v>
      </c>
      <c r="G465" s="32">
        <v>210</v>
      </c>
      <c r="H465" s="32">
        <v>217</v>
      </c>
      <c r="I465" s="33" t="str">
        <f t="shared" si="21"/>
        <v>High Demand</v>
      </c>
      <c r="J465" s="8" t="str">
        <f t="shared" si="22"/>
        <v>Mostly Registered</v>
      </c>
      <c r="K465" s="33" t="str">
        <f t="shared" si="23"/>
        <v>Comfortable</v>
      </c>
      <c r="L465" s="34"/>
      <c r="M465" s="34"/>
    </row>
    <row r="466" spans="1:13" ht="17.25" thickBot="1">
      <c r="A466" s="32">
        <v>464</v>
      </c>
      <c r="B466" s="32">
        <v>465</v>
      </c>
      <c r="C466" s="32">
        <v>0.18179999999999999</v>
      </c>
      <c r="D466" s="32">
        <v>0.51</v>
      </c>
      <c r="E466" s="32">
        <v>0.35820000000000002</v>
      </c>
      <c r="F466" s="32">
        <v>7</v>
      </c>
      <c r="G466" s="32">
        <v>159</v>
      </c>
      <c r="H466" s="32">
        <v>166</v>
      </c>
      <c r="I466" s="33" t="str">
        <f t="shared" si="21"/>
        <v>High Demand</v>
      </c>
      <c r="J466" s="8" t="str">
        <f t="shared" si="22"/>
        <v>Mostly Registered</v>
      </c>
      <c r="K466" s="33" t="str">
        <f t="shared" si="23"/>
        <v>Humid</v>
      </c>
      <c r="L466" s="34"/>
      <c r="M466" s="34"/>
    </row>
    <row r="467" spans="1:13" ht="17.25" thickBot="1">
      <c r="A467" s="32">
        <v>465</v>
      </c>
      <c r="B467" s="32">
        <v>466</v>
      </c>
      <c r="C467" s="32">
        <v>0.16669999999999999</v>
      </c>
      <c r="D467" s="32">
        <v>0.47</v>
      </c>
      <c r="E467" s="32">
        <v>0.4627</v>
      </c>
      <c r="F467" s="32">
        <v>6</v>
      </c>
      <c r="G467" s="32">
        <v>57</v>
      </c>
      <c r="H467" s="32">
        <v>63</v>
      </c>
      <c r="I467" s="33" t="str">
        <f t="shared" si="21"/>
        <v>Medium Demand</v>
      </c>
      <c r="J467" s="8" t="str">
        <f t="shared" si="22"/>
        <v>Mostly Registered</v>
      </c>
      <c r="K467" s="33" t="str">
        <f t="shared" si="23"/>
        <v>Comfortable</v>
      </c>
      <c r="L467" s="34"/>
      <c r="M467" s="34"/>
    </row>
    <row r="468" spans="1:13" ht="17.25" thickBot="1">
      <c r="A468" s="32">
        <v>466</v>
      </c>
      <c r="B468" s="32">
        <v>467</v>
      </c>
      <c r="C468" s="32">
        <v>0.18179999999999999</v>
      </c>
      <c r="D468" s="32">
        <v>0.41</v>
      </c>
      <c r="E468" s="32">
        <v>0.4627</v>
      </c>
      <c r="F468" s="32">
        <v>6</v>
      </c>
      <c r="G468" s="32">
        <v>53</v>
      </c>
      <c r="H468" s="32">
        <v>59</v>
      </c>
      <c r="I468" s="33" t="str">
        <f t="shared" si="21"/>
        <v>Medium Demand</v>
      </c>
      <c r="J468" s="8" t="str">
        <f t="shared" si="22"/>
        <v>Mostly Registered</v>
      </c>
      <c r="K468" s="33" t="str">
        <f t="shared" si="23"/>
        <v>Comfortable</v>
      </c>
      <c r="L468" s="34"/>
      <c r="M468" s="34"/>
    </row>
    <row r="469" spans="1:13" ht="17.25" thickBot="1">
      <c r="A469" s="32">
        <v>467</v>
      </c>
      <c r="B469" s="32">
        <v>468</v>
      </c>
      <c r="C469" s="32">
        <v>0.18179999999999999</v>
      </c>
      <c r="D469" s="32">
        <v>0.27</v>
      </c>
      <c r="E469" s="32">
        <v>0.58209999999999995</v>
      </c>
      <c r="F469" s="32">
        <v>11</v>
      </c>
      <c r="G469" s="32">
        <v>67</v>
      </c>
      <c r="H469" s="32">
        <v>78</v>
      </c>
      <c r="I469" s="33" t="str">
        <f t="shared" si="21"/>
        <v>Medium Demand</v>
      </c>
      <c r="J469" s="8" t="str">
        <f t="shared" si="22"/>
        <v>Mostly Registered</v>
      </c>
      <c r="K469" s="33" t="str">
        <f t="shared" si="23"/>
        <v>Comfortable</v>
      </c>
      <c r="L469" s="34"/>
      <c r="M469" s="34"/>
    </row>
    <row r="470" spans="1:13" ht="17.25" thickBot="1">
      <c r="A470" s="32">
        <v>468</v>
      </c>
      <c r="B470" s="32">
        <v>469</v>
      </c>
      <c r="C470" s="32">
        <v>0.1515</v>
      </c>
      <c r="D470" s="32">
        <v>0.21</v>
      </c>
      <c r="E470" s="32">
        <v>0.58209999999999995</v>
      </c>
      <c r="F470" s="32">
        <v>8</v>
      </c>
      <c r="G470" s="32">
        <v>65</v>
      </c>
      <c r="H470" s="32">
        <v>73</v>
      </c>
      <c r="I470" s="33" t="str">
        <f t="shared" si="21"/>
        <v>Medium Demand</v>
      </c>
      <c r="J470" s="8" t="str">
        <f t="shared" si="22"/>
        <v>Mostly Registered</v>
      </c>
      <c r="K470" s="33" t="str">
        <f t="shared" si="23"/>
        <v>Comfortable</v>
      </c>
      <c r="L470" s="34"/>
      <c r="M470" s="34"/>
    </row>
    <row r="471" spans="1:13" ht="17.25" thickBot="1">
      <c r="A471" s="32">
        <v>469</v>
      </c>
      <c r="B471" s="32">
        <v>470</v>
      </c>
      <c r="C471" s="32">
        <v>0.1515</v>
      </c>
      <c r="D471" s="32">
        <v>0.25</v>
      </c>
      <c r="E471" s="32">
        <v>0.52239999999999998</v>
      </c>
      <c r="F471" s="32">
        <v>6</v>
      </c>
      <c r="G471" s="32">
        <v>56</v>
      </c>
      <c r="H471" s="32">
        <v>62</v>
      </c>
      <c r="I471" s="33" t="str">
        <f t="shared" si="21"/>
        <v>Medium Demand</v>
      </c>
      <c r="J471" s="8" t="str">
        <f t="shared" si="22"/>
        <v>Mostly Registered</v>
      </c>
      <c r="K471" s="33" t="str">
        <f t="shared" si="23"/>
        <v>Comfortable</v>
      </c>
      <c r="L471" s="34"/>
      <c r="M471" s="34"/>
    </row>
    <row r="472" spans="1:13" ht="17.25" thickBot="1">
      <c r="A472" s="32">
        <v>470</v>
      </c>
      <c r="B472" s="32">
        <v>471</v>
      </c>
      <c r="C472" s="32">
        <v>0.1212</v>
      </c>
      <c r="D472" s="32">
        <v>0.26</v>
      </c>
      <c r="E472" s="32">
        <v>0.44779999999999998</v>
      </c>
      <c r="F472" s="32">
        <v>4</v>
      </c>
      <c r="G472" s="32">
        <v>61</v>
      </c>
      <c r="H472" s="32">
        <v>65</v>
      </c>
      <c r="I472" s="33" t="str">
        <f t="shared" si="21"/>
        <v>Medium Demand</v>
      </c>
      <c r="J472" s="8" t="str">
        <f t="shared" si="22"/>
        <v>Mostly Registered</v>
      </c>
      <c r="K472" s="33" t="str">
        <f t="shared" si="23"/>
        <v>Comfortable</v>
      </c>
      <c r="L472" s="34"/>
      <c r="M472" s="34"/>
    </row>
    <row r="473" spans="1:13" ht="17.25" thickBot="1">
      <c r="A473" s="32">
        <v>471</v>
      </c>
      <c r="B473" s="32">
        <v>472</v>
      </c>
      <c r="C473" s="32">
        <v>0.13639999999999999</v>
      </c>
      <c r="D473" s="32">
        <v>0.26</v>
      </c>
      <c r="E473" s="32">
        <v>0.35820000000000002</v>
      </c>
      <c r="F473" s="32">
        <v>0</v>
      </c>
      <c r="G473" s="32">
        <v>97</v>
      </c>
      <c r="H473" s="32">
        <v>97</v>
      </c>
      <c r="I473" s="33" t="str">
        <f t="shared" si="21"/>
        <v>Medium Demand</v>
      </c>
      <c r="J473" s="8" t="str">
        <f t="shared" si="22"/>
        <v>Mostly Registered</v>
      </c>
      <c r="K473" s="33" t="str">
        <f t="shared" si="23"/>
        <v>Comfortable</v>
      </c>
      <c r="L473" s="34"/>
      <c r="M473" s="34"/>
    </row>
    <row r="474" spans="1:13" ht="17.25" thickBot="1">
      <c r="A474" s="32">
        <v>472</v>
      </c>
      <c r="B474" s="32">
        <v>473</v>
      </c>
      <c r="C474" s="32">
        <v>0.1212</v>
      </c>
      <c r="D474" s="32">
        <v>0.28000000000000003</v>
      </c>
      <c r="E474" s="32">
        <v>0.35820000000000002</v>
      </c>
      <c r="F474" s="32">
        <v>10</v>
      </c>
      <c r="G474" s="32">
        <v>151</v>
      </c>
      <c r="H474" s="32">
        <v>161</v>
      </c>
      <c r="I474" s="33" t="str">
        <f t="shared" si="21"/>
        <v>High Demand</v>
      </c>
      <c r="J474" s="8" t="str">
        <f t="shared" si="22"/>
        <v>Mostly Registered</v>
      </c>
      <c r="K474" s="33" t="str">
        <f t="shared" si="23"/>
        <v>Comfortable</v>
      </c>
      <c r="L474" s="34"/>
      <c r="M474" s="34"/>
    </row>
    <row r="475" spans="1:13" ht="17.25" thickBot="1">
      <c r="A475" s="32">
        <v>473</v>
      </c>
      <c r="B475" s="32">
        <v>474</v>
      </c>
      <c r="C475" s="32">
        <v>0.1212</v>
      </c>
      <c r="D475" s="32">
        <v>0.3</v>
      </c>
      <c r="E475" s="32">
        <v>0.25369999999999998</v>
      </c>
      <c r="F475" s="32">
        <v>1</v>
      </c>
      <c r="G475" s="32">
        <v>119</v>
      </c>
      <c r="H475" s="32">
        <v>120</v>
      </c>
      <c r="I475" s="33" t="str">
        <f t="shared" si="21"/>
        <v>Medium Demand</v>
      </c>
      <c r="J475" s="8" t="str">
        <f t="shared" si="22"/>
        <v>Mostly Registered</v>
      </c>
      <c r="K475" s="33" t="str">
        <f t="shared" si="23"/>
        <v>Comfortable</v>
      </c>
      <c r="L475" s="34"/>
      <c r="M475" s="34"/>
    </row>
    <row r="476" spans="1:13" ht="17.25" thickBot="1">
      <c r="A476" s="32">
        <v>474</v>
      </c>
      <c r="B476" s="32">
        <v>475</v>
      </c>
      <c r="C476" s="32">
        <v>0.1061</v>
      </c>
      <c r="D476" s="32">
        <v>0.3</v>
      </c>
      <c r="E476" s="32">
        <v>0.32840000000000003</v>
      </c>
      <c r="F476" s="32">
        <v>3</v>
      </c>
      <c r="G476" s="32">
        <v>93</v>
      </c>
      <c r="H476" s="32">
        <v>96</v>
      </c>
      <c r="I476" s="33" t="str">
        <f t="shared" si="21"/>
        <v>Medium Demand</v>
      </c>
      <c r="J476" s="8" t="str">
        <f t="shared" si="22"/>
        <v>Mostly Registered</v>
      </c>
      <c r="K476" s="33" t="str">
        <f t="shared" si="23"/>
        <v>Comfortable</v>
      </c>
      <c r="L476" s="34"/>
      <c r="M476" s="34"/>
    </row>
    <row r="477" spans="1:13" ht="17.25" thickBot="1">
      <c r="A477" s="32">
        <v>475</v>
      </c>
      <c r="B477" s="32">
        <v>476</v>
      </c>
      <c r="C477" s="32">
        <v>7.5800000000000006E-2</v>
      </c>
      <c r="D477" s="32">
        <v>0.33</v>
      </c>
      <c r="E477" s="32">
        <v>0.41789999999999999</v>
      </c>
      <c r="F477" s="32">
        <v>1</v>
      </c>
      <c r="G477" s="32">
        <v>52</v>
      </c>
      <c r="H477" s="32">
        <v>53</v>
      </c>
      <c r="I477" s="33" t="str">
        <f t="shared" si="21"/>
        <v>Medium Demand</v>
      </c>
      <c r="J477" s="8" t="str">
        <f t="shared" si="22"/>
        <v>Mostly Registered</v>
      </c>
      <c r="K477" s="33" t="str">
        <f t="shared" si="23"/>
        <v>Comfortable</v>
      </c>
      <c r="L477" s="34"/>
      <c r="M477" s="34"/>
    </row>
    <row r="478" spans="1:13" ht="17.25" thickBot="1">
      <c r="A478" s="32">
        <v>476</v>
      </c>
      <c r="B478" s="32">
        <v>477</v>
      </c>
      <c r="C478" s="32">
        <v>7.5800000000000006E-2</v>
      </c>
      <c r="D478" s="32">
        <v>0.38</v>
      </c>
      <c r="E478" s="32">
        <v>0.28360000000000002</v>
      </c>
      <c r="F478" s="32">
        <v>0</v>
      </c>
      <c r="G478" s="32">
        <v>41</v>
      </c>
      <c r="H478" s="32">
        <v>41</v>
      </c>
      <c r="I478" s="33" t="str">
        <f t="shared" si="21"/>
        <v>Low Demand</v>
      </c>
      <c r="J478" s="8" t="str">
        <f t="shared" si="22"/>
        <v>Mostly Registered</v>
      </c>
      <c r="K478" s="33" t="str">
        <f t="shared" si="23"/>
        <v>Comfortable</v>
      </c>
      <c r="L478" s="34"/>
      <c r="M478" s="34"/>
    </row>
    <row r="479" spans="1:13" ht="17.25" thickBot="1">
      <c r="A479" s="32">
        <v>477</v>
      </c>
      <c r="B479" s="32">
        <v>478</v>
      </c>
      <c r="C479" s="32">
        <v>3.0300000000000001E-2</v>
      </c>
      <c r="D479" s="32">
        <v>0.41</v>
      </c>
      <c r="E479" s="32">
        <v>0.3881</v>
      </c>
      <c r="F479" s="32">
        <v>1</v>
      </c>
      <c r="G479" s="32">
        <v>33</v>
      </c>
      <c r="H479" s="32">
        <v>34</v>
      </c>
      <c r="I479" s="33" t="str">
        <f t="shared" si="21"/>
        <v>Low Demand</v>
      </c>
      <c r="J479" s="8" t="str">
        <f t="shared" si="22"/>
        <v>Mostly Registered</v>
      </c>
      <c r="K479" s="33" t="str">
        <f t="shared" si="23"/>
        <v>Comfortable</v>
      </c>
      <c r="L479" s="34"/>
      <c r="M479" s="34"/>
    </row>
    <row r="480" spans="1:13" ht="17.25" thickBot="1">
      <c r="A480" s="32">
        <v>478</v>
      </c>
      <c r="B480" s="32">
        <v>479</v>
      </c>
      <c r="C480" s="32">
        <v>4.5499999999999999E-2</v>
      </c>
      <c r="D480" s="32">
        <v>0.38</v>
      </c>
      <c r="E480" s="32">
        <v>0.32840000000000003</v>
      </c>
      <c r="F480" s="32">
        <v>0</v>
      </c>
      <c r="G480" s="32">
        <v>27</v>
      </c>
      <c r="H480" s="32">
        <v>27</v>
      </c>
      <c r="I480" s="33" t="str">
        <f t="shared" si="21"/>
        <v>Low Demand</v>
      </c>
      <c r="J480" s="8" t="str">
        <f t="shared" si="22"/>
        <v>Mostly Registered</v>
      </c>
      <c r="K480" s="33" t="str">
        <f t="shared" si="23"/>
        <v>Comfortable</v>
      </c>
      <c r="L480" s="34"/>
      <c r="M480" s="34"/>
    </row>
    <row r="481" spans="1:13" ht="17.25" thickBot="1">
      <c r="A481" s="32">
        <v>479</v>
      </c>
      <c r="B481" s="32">
        <v>480</v>
      </c>
      <c r="C481" s="32">
        <v>3.0300000000000001E-2</v>
      </c>
      <c r="D481" s="32">
        <v>0.45</v>
      </c>
      <c r="E481" s="32">
        <v>0.25369999999999998</v>
      </c>
      <c r="F481" s="32">
        <v>0</v>
      </c>
      <c r="G481" s="32">
        <v>13</v>
      </c>
      <c r="H481" s="32">
        <v>13</v>
      </c>
      <c r="I481" s="33" t="str">
        <f t="shared" si="21"/>
        <v>Low Demand</v>
      </c>
      <c r="J481" s="8" t="str">
        <f t="shared" si="22"/>
        <v>Mostly Registered</v>
      </c>
      <c r="K481" s="33" t="str">
        <f t="shared" si="23"/>
        <v>Comfortable</v>
      </c>
      <c r="L481" s="34"/>
      <c r="M481" s="34"/>
    </row>
    <row r="482" spans="1:13" ht="17.25" thickBot="1">
      <c r="A482" s="32">
        <v>480</v>
      </c>
      <c r="B482" s="32">
        <v>481</v>
      </c>
      <c r="C482" s="32">
        <v>0</v>
      </c>
      <c r="D482" s="32">
        <v>0.41</v>
      </c>
      <c r="E482" s="32">
        <v>0.3881</v>
      </c>
      <c r="F482" s="32">
        <v>3</v>
      </c>
      <c r="G482" s="32">
        <v>9</v>
      </c>
      <c r="H482" s="32">
        <v>12</v>
      </c>
      <c r="I482" s="33" t="str">
        <f t="shared" si="21"/>
        <v>Low Demand</v>
      </c>
      <c r="J482" s="8" t="str">
        <f t="shared" si="22"/>
        <v>Mostly Registered</v>
      </c>
      <c r="K482" s="33" t="str">
        <f t="shared" si="23"/>
        <v>Comfortable</v>
      </c>
      <c r="L482" s="34"/>
      <c r="M482" s="34"/>
    </row>
    <row r="483" spans="1:13" ht="17.25" thickBot="1">
      <c r="A483" s="32">
        <v>481</v>
      </c>
      <c r="B483" s="32">
        <v>482</v>
      </c>
      <c r="C483" s="32">
        <v>3.0300000000000001E-2</v>
      </c>
      <c r="D483" s="32">
        <v>0.41</v>
      </c>
      <c r="E483" s="32">
        <v>0.25369999999999998</v>
      </c>
      <c r="F483" s="32">
        <v>0</v>
      </c>
      <c r="G483" s="32">
        <v>11</v>
      </c>
      <c r="H483" s="32">
        <v>11</v>
      </c>
      <c r="I483" s="33" t="str">
        <f t="shared" si="21"/>
        <v>Low Demand</v>
      </c>
      <c r="J483" s="8" t="str">
        <f t="shared" si="22"/>
        <v>Mostly Registered</v>
      </c>
      <c r="K483" s="33" t="str">
        <f t="shared" si="23"/>
        <v>Comfortable</v>
      </c>
      <c r="L483" s="34"/>
      <c r="M483" s="34"/>
    </row>
    <row r="484" spans="1:13" ht="17.25" thickBot="1">
      <c r="A484" s="32">
        <v>482</v>
      </c>
      <c r="B484" s="32">
        <v>483</v>
      </c>
      <c r="C484" s="32">
        <v>3.0300000000000001E-2</v>
      </c>
      <c r="D484" s="32">
        <v>0.41</v>
      </c>
      <c r="E484" s="32">
        <v>0.28360000000000002</v>
      </c>
      <c r="F484" s="32">
        <v>1</v>
      </c>
      <c r="G484" s="32">
        <v>6</v>
      </c>
      <c r="H484" s="32">
        <v>7</v>
      </c>
      <c r="I484" s="33" t="str">
        <f t="shared" si="21"/>
        <v>Low Demand</v>
      </c>
      <c r="J484" s="8" t="str">
        <f t="shared" si="22"/>
        <v>Mostly Registered</v>
      </c>
      <c r="K484" s="33" t="str">
        <f t="shared" si="23"/>
        <v>Comfortable</v>
      </c>
      <c r="L484" s="34"/>
      <c r="M484" s="34"/>
    </row>
    <row r="485" spans="1:13" ht="17.25" thickBot="1">
      <c r="A485" s="32">
        <v>483</v>
      </c>
      <c r="B485" s="32">
        <v>484</v>
      </c>
      <c r="C485" s="32">
        <v>1.52E-2</v>
      </c>
      <c r="D485" s="32">
        <v>0.48</v>
      </c>
      <c r="E485" s="32">
        <v>0.29849999999999999</v>
      </c>
      <c r="F485" s="32">
        <v>0</v>
      </c>
      <c r="G485" s="32">
        <v>3</v>
      </c>
      <c r="H485" s="32">
        <v>3</v>
      </c>
      <c r="I485" s="33" t="str">
        <f t="shared" si="21"/>
        <v>Low Demand</v>
      </c>
      <c r="J485" s="8" t="str">
        <f t="shared" si="22"/>
        <v>Mostly Registered</v>
      </c>
      <c r="K485" s="33" t="str">
        <f t="shared" si="23"/>
        <v>Comfortable</v>
      </c>
      <c r="L485" s="34"/>
      <c r="M485" s="34"/>
    </row>
    <row r="486" spans="1:13" ht="17.25" thickBot="1">
      <c r="A486" s="32">
        <v>484</v>
      </c>
      <c r="B486" s="32">
        <v>485</v>
      </c>
      <c r="C486" s="32">
        <v>3.0300000000000001E-2</v>
      </c>
      <c r="D486" s="32">
        <v>0.44</v>
      </c>
      <c r="E486" s="32">
        <v>0.22389999999999999</v>
      </c>
      <c r="F486" s="32">
        <v>0</v>
      </c>
      <c r="G486" s="32">
        <v>2</v>
      </c>
      <c r="H486" s="32">
        <v>2</v>
      </c>
      <c r="I486" s="33" t="str">
        <f t="shared" si="21"/>
        <v>Low Demand</v>
      </c>
      <c r="J486" s="8" t="str">
        <f t="shared" si="22"/>
        <v>Mostly Registered</v>
      </c>
      <c r="K486" s="33" t="str">
        <f t="shared" si="23"/>
        <v>Comfortable</v>
      </c>
      <c r="L486" s="34"/>
      <c r="M486" s="34"/>
    </row>
    <row r="487" spans="1:13" ht="17.25" thickBot="1">
      <c r="A487" s="32">
        <v>485</v>
      </c>
      <c r="B487" s="32">
        <v>486</v>
      </c>
      <c r="C487" s="32">
        <v>1.52E-2</v>
      </c>
      <c r="D487" s="32">
        <v>0.44</v>
      </c>
      <c r="E487" s="32">
        <v>0.28360000000000002</v>
      </c>
      <c r="F487" s="32">
        <v>0</v>
      </c>
      <c r="G487" s="32">
        <v>8</v>
      </c>
      <c r="H487" s="32">
        <v>8</v>
      </c>
      <c r="I487" s="33" t="str">
        <f t="shared" si="21"/>
        <v>Low Demand</v>
      </c>
      <c r="J487" s="8" t="str">
        <f t="shared" si="22"/>
        <v>Mostly Registered</v>
      </c>
      <c r="K487" s="33" t="str">
        <f t="shared" si="23"/>
        <v>Comfortable</v>
      </c>
      <c r="L487" s="34"/>
      <c r="M487" s="34"/>
    </row>
    <row r="488" spans="1:13" ht="17.25" thickBot="1">
      <c r="A488" s="32">
        <v>486</v>
      </c>
      <c r="B488" s="32">
        <v>487</v>
      </c>
      <c r="C488" s="32">
        <v>0</v>
      </c>
      <c r="D488" s="32">
        <v>0.44</v>
      </c>
      <c r="E488" s="32">
        <v>0.32840000000000003</v>
      </c>
      <c r="F488" s="32">
        <v>1</v>
      </c>
      <c r="G488" s="32">
        <v>26</v>
      </c>
      <c r="H488" s="32">
        <v>27</v>
      </c>
      <c r="I488" s="33" t="str">
        <f t="shared" si="21"/>
        <v>Low Demand</v>
      </c>
      <c r="J488" s="8" t="str">
        <f t="shared" si="22"/>
        <v>Mostly Registered</v>
      </c>
      <c r="K488" s="33" t="str">
        <f t="shared" si="23"/>
        <v>Comfortable</v>
      </c>
      <c r="L488" s="34"/>
      <c r="M488" s="34"/>
    </row>
    <row r="489" spans="1:13" ht="17.25" thickBot="1">
      <c r="A489" s="32">
        <v>487</v>
      </c>
      <c r="B489" s="32">
        <v>488</v>
      </c>
      <c r="C489" s="32">
        <v>3.0300000000000001E-2</v>
      </c>
      <c r="D489" s="32">
        <v>0.41</v>
      </c>
      <c r="E489" s="32">
        <v>0.25369999999999998</v>
      </c>
      <c r="F489" s="32">
        <v>3</v>
      </c>
      <c r="G489" s="32">
        <v>37</v>
      </c>
      <c r="H489" s="32">
        <v>40</v>
      </c>
      <c r="I489" s="33" t="str">
        <f t="shared" si="21"/>
        <v>Low Demand</v>
      </c>
      <c r="J489" s="8" t="str">
        <f t="shared" si="22"/>
        <v>Mostly Registered</v>
      </c>
      <c r="K489" s="33" t="str">
        <f t="shared" si="23"/>
        <v>Comfortable</v>
      </c>
      <c r="L489" s="34"/>
      <c r="M489" s="34"/>
    </row>
    <row r="490" spans="1:13" ht="17.25" thickBot="1">
      <c r="A490" s="32">
        <v>488</v>
      </c>
      <c r="B490" s="32">
        <v>489</v>
      </c>
      <c r="C490" s="32">
        <v>6.0600000000000001E-2</v>
      </c>
      <c r="D490" s="32">
        <v>0.41</v>
      </c>
      <c r="E490" s="32">
        <v>0.16420000000000001</v>
      </c>
      <c r="F490" s="32">
        <v>3</v>
      </c>
      <c r="G490" s="32">
        <v>50</v>
      </c>
      <c r="H490" s="32">
        <v>53</v>
      </c>
      <c r="I490" s="33" t="str">
        <f t="shared" si="21"/>
        <v>Medium Demand</v>
      </c>
      <c r="J490" s="8" t="str">
        <f t="shared" si="22"/>
        <v>Mostly Registered</v>
      </c>
      <c r="K490" s="33" t="str">
        <f t="shared" si="23"/>
        <v>Comfortable</v>
      </c>
      <c r="L490" s="34"/>
      <c r="M490" s="34"/>
    </row>
    <row r="491" spans="1:13" ht="17.25" thickBot="1">
      <c r="A491" s="32">
        <v>489</v>
      </c>
      <c r="B491" s="32">
        <v>490</v>
      </c>
      <c r="C491" s="32">
        <v>7.5800000000000006E-2</v>
      </c>
      <c r="D491" s="32">
        <v>0.38</v>
      </c>
      <c r="E491" s="32">
        <v>0.1343</v>
      </c>
      <c r="F491" s="32">
        <v>4</v>
      </c>
      <c r="G491" s="32">
        <v>59</v>
      </c>
      <c r="H491" s="32">
        <v>63</v>
      </c>
      <c r="I491" s="33" t="str">
        <f t="shared" si="21"/>
        <v>Medium Demand</v>
      </c>
      <c r="J491" s="8" t="str">
        <f t="shared" si="22"/>
        <v>Mostly Registered</v>
      </c>
      <c r="K491" s="33" t="str">
        <f t="shared" si="23"/>
        <v>Comfortable</v>
      </c>
      <c r="L491" s="34"/>
      <c r="M491" s="34"/>
    </row>
    <row r="492" spans="1:13" ht="17.25" thickBot="1">
      <c r="A492" s="32">
        <v>490</v>
      </c>
      <c r="B492" s="32">
        <v>491</v>
      </c>
      <c r="C492" s="32">
        <v>0.1061</v>
      </c>
      <c r="D492" s="32">
        <v>0.38</v>
      </c>
      <c r="E492" s="32">
        <v>0.1045</v>
      </c>
      <c r="F492" s="32">
        <v>10</v>
      </c>
      <c r="G492" s="32">
        <v>60</v>
      </c>
      <c r="H492" s="32">
        <v>70</v>
      </c>
      <c r="I492" s="33" t="str">
        <f t="shared" si="21"/>
        <v>Medium Demand</v>
      </c>
      <c r="J492" s="8" t="str">
        <f t="shared" si="22"/>
        <v>Mostly Registered</v>
      </c>
      <c r="K492" s="33" t="str">
        <f t="shared" si="23"/>
        <v>Comfortable</v>
      </c>
      <c r="L492" s="34"/>
      <c r="M492" s="34"/>
    </row>
    <row r="493" spans="1:13" ht="17.25" thickBot="1">
      <c r="A493" s="32">
        <v>491</v>
      </c>
      <c r="B493" s="32">
        <v>492</v>
      </c>
      <c r="C493" s="32">
        <v>0.16669999999999999</v>
      </c>
      <c r="D493" s="32">
        <v>0.35</v>
      </c>
      <c r="E493" s="32">
        <v>0</v>
      </c>
      <c r="F493" s="32">
        <v>12</v>
      </c>
      <c r="G493" s="32">
        <v>72</v>
      </c>
      <c r="H493" s="32">
        <v>84</v>
      </c>
      <c r="I493" s="33" t="str">
        <f t="shared" si="21"/>
        <v>Medium Demand</v>
      </c>
      <c r="J493" s="8" t="str">
        <f t="shared" si="22"/>
        <v>Mostly Registered</v>
      </c>
      <c r="K493" s="33" t="str">
        <f t="shared" si="23"/>
        <v>Comfortable</v>
      </c>
      <c r="L493" s="34"/>
      <c r="M493" s="34"/>
    </row>
    <row r="494" spans="1:13" ht="17.25" thickBot="1">
      <c r="A494" s="32">
        <v>492</v>
      </c>
      <c r="B494" s="32">
        <v>493</v>
      </c>
      <c r="C494" s="32">
        <v>0.13639999999999999</v>
      </c>
      <c r="D494" s="32">
        <v>0.33</v>
      </c>
      <c r="E494" s="32">
        <v>0.1045</v>
      </c>
      <c r="F494" s="32">
        <v>11</v>
      </c>
      <c r="G494" s="32">
        <v>64</v>
      </c>
      <c r="H494" s="32">
        <v>75</v>
      </c>
      <c r="I494" s="33" t="str">
        <f t="shared" si="21"/>
        <v>Medium Demand</v>
      </c>
      <c r="J494" s="8" t="str">
        <f t="shared" si="22"/>
        <v>Mostly Registered</v>
      </c>
      <c r="K494" s="33" t="str">
        <f t="shared" si="23"/>
        <v>Comfortable</v>
      </c>
      <c r="L494" s="34"/>
      <c r="M494" s="34"/>
    </row>
    <row r="495" spans="1:13" ht="17.25" thickBot="1">
      <c r="A495" s="32">
        <v>493</v>
      </c>
      <c r="B495" s="32">
        <v>494</v>
      </c>
      <c r="C495" s="32">
        <v>0.1515</v>
      </c>
      <c r="D495" s="32">
        <v>0.28000000000000003</v>
      </c>
      <c r="E495" s="32">
        <v>0</v>
      </c>
      <c r="F495" s="32">
        <v>10</v>
      </c>
      <c r="G495" s="32">
        <v>93</v>
      </c>
      <c r="H495" s="32">
        <v>103</v>
      </c>
      <c r="I495" s="33" t="str">
        <f t="shared" si="21"/>
        <v>Medium Demand</v>
      </c>
      <c r="J495" s="8" t="str">
        <f t="shared" si="22"/>
        <v>Mostly Registered</v>
      </c>
      <c r="K495" s="33" t="str">
        <f t="shared" si="23"/>
        <v>Comfortable</v>
      </c>
      <c r="L495" s="34"/>
      <c r="M495" s="34"/>
    </row>
    <row r="496" spans="1:13" ht="17.25" thickBot="1">
      <c r="A496" s="32">
        <v>494</v>
      </c>
      <c r="B496" s="32">
        <v>495</v>
      </c>
      <c r="C496" s="32">
        <v>0.13639999999999999</v>
      </c>
      <c r="D496" s="32">
        <v>0.28000000000000003</v>
      </c>
      <c r="E496" s="32">
        <v>0.19400000000000001</v>
      </c>
      <c r="F496" s="32">
        <v>11</v>
      </c>
      <c r="G496" s="32">
        <v>72</v>
      </c>
      <c r="H496" s="32">
        <v>83</v>
      </c>
      <c r="I496" s="33" t="str">
        <f t="shared" si="21"/>
        <v>Medium Demand</v>
      </c>
      <c r="J496" s="8" t="str">
        <f t="shared" si="22"/>
        <v>Mostly Registered</v>
      </c>
      <c r="K496" s="33" t="str">
        <f t="shared" si="23"/>
        <v>Comfortable</v>
      </c>
      <c r="L496" s="34"/>
      <c r="M496" s="34"/>
    </row>
    <row r="497" spans="1:13" ht="17.25" thickBot="1">
      <c r="A497" s="32">
        <v>495</v>
      </c>
      <c r="B497" s="32">
        <v>496</v>
      </c>
      <c r="C497" s="32">
        <v>0.19700000000000001</v>
      </c>
      <c r="D497" s="32">
        <v>0.28000000000000003</v>
      </c>
      <c r="E497" s="32">
        <v>0</v>
      </c>
      <c r="F497" s="32">
        <v>8</v>
      </c>
      <c r="G497" s="32">
        <v>59</v>
      </c>
      <c r="H497" s="32">
        <v>67</v>
      </c>
      <c r="I497" s="33" t="str">
        <f t="shared" si="21"/>
        <v>Medium Demand</v>
      </c>
      <c r="J497" s="8" t="str">
        <f t="shared" si="22"/>
        <v>Mostly Registered</v>
      </c>
      <c r="K497" s="33" t="str">
        <f t="shared" si="23"/>
        <v>Comfortable</v>
      </c>
      <c r="L497" s="34"/>
      <c r="M497" s="34"/>
    </row>
    <row r="498" spans="1:13" ht="17.25" thickBot="1">
      <c r="A498" s="32">
        <v>496</v>
      </c>
      <c r="B498" s="32">
        <v>497</v>
      </c>
      <c r="C498" s="32">
        <v>9.0899999999999995E-2</v>
      </c>
      <c r="D498" s="32">
        <v>0.35</v>
      </c>
      <c r="E498" s="32">
        <v>0.19400000000000001</v>
      </c>
      <c r="F498" s="32">
        <v>0</v>
      </c>
      <c r="G498" s="32">
        <v>54</v>
      </c>
      <c r="H498" s="32">
        <v>54</v>
      </c>
      <c r="I498" s="33" t="str">
        <f t="shared" si="21"/>
        <v>Medium Demand</v>
      </c>
      <c r="J498" s="8" t="str">
        <f t="shared" si="22"/>
        <v>Mostly Registered</v>
      </c>
      <c r="K498" s="33" t="str">
        <f t="shared" si="23"/>
        <v>Comfortable</v>
      </c>
      <c r="L498" s="34"/>
      <c r="M498" s="34"/>
    </row>
    <row r="499" spans="1:13" ht="17.25" thickBot="1">
      <c r="A499" s="32">
        <v>497</v>
      </c>
      <c r="B499" s="32">
        <v>498</v>
      </c>
      <c r="C499" s="32">
        <v>0.1061</v>
      </c>
      <c r="D499" s="32">
        <v>0.35</v>
      </c>
      <c r="E499" s="32">
        <v>0.1343</v>
      </c>
      <c r="F499" s="32">
        <v>6</v>
      </c>
      <c r="G499" s="32">
        <v>53</v>
      </c>
      <c r="H499" s="32">
        <v>59</v>
      </c>
      <c r="I499" s="33" t="str">
        <f t="shared" si="21"/>
        <v>Medium Demand</v>
      </c>
      <c r="J499" s="8" t="str">
        <f t="shared" si="22"/>
        <v>Mostly Registered</v>
      </c>
      <c r="K499" s="33" t="str">
        <f t="shared" si="23"/>
        <v>Comfortable</v>
      </c>
      <c r="L499" s="34"/>
      <c r="M499" s="34"/>
    </row>
    <row r="500" spans="1:13" ht="17.25" thickBot="1">
      <c r="A500" s="32">
        <v>498</v>
      </c>
      <c r="B500" s="32">
        <v>499</v>
      </c>
      <c r="C500" s="32">
        <v>7.5800000000000006E-2</v>
      </c>
      <c r="D500" s="32">
        <v>0.45</v>
      </c>
      <c r="E500" s="32">
        <v>0.16420000000000001</v>
      </c>
      <c r="F500" s="32">
        <v>1</v>
      </c>
      <c r="G500" s="32">
        <v>44</v>
      </c>
      <c r="H500" s="32">
        <v>45</v>
      </c>
      <c r="I500" s="33" t="str">
        <f t="shared" si="21"/>
        <v>Low Demand</v>
      </c>
      <c r="J500" s="8" t="str">
        <f t="shared" si="22"/>
        <v>Mostly Registered</v>
      </c>
      <c r="K500" s="33" t="str">
        <f t="shared" si="23"/>
        <v>Comfortable</v>
      </c>
      <c r="L500" s="34"/>
      <c r="M500" s="34"/>
    </row>
    <row r="501" spans="1:13" ht="17.25" thickBot="1">
      <c r="A501" s="32">
        <v>499</v>
      </c>
      <c r="B501" s="32">
        <v>500</v>
      </c>
      <c r="C501" s="32">
        <v>0.1061</v>
      </c>
      <c r="D501" s="32">
        <v>0.41</v>
      </c>
      <c r="E501" s="32">
        <v>8.9599999999999999E-2</v>
      </c>
      <c r="F501" s="32">
        <v>0</v>
      </c>
      <c r="G501" s="32">
        <v>39</v>
      </c>
      <c r="H501" s="32">
        <v>39</v>
      </c>
      <c r="I501" s="33" t="str">
        <f t="shared" si="21"/>
        <v>Low Demand</v>
      </c>
      <c r="J501" s="8" t="str">
        <f t="shared" si="22"/>
        <v>Mostly Registered</v>
      </c>
      <c r="K501" s="33" t="str">
        <f t="shared" si="23"/>
        <v>Comfortable</v>
      </c>
      <c r="L501" s="34"/>
      <c r="M501" s="34"/>
    </row>
    <row r="502" spans="1:13" ht="17.25" thickBot="1">
      <c r="A502" s="32">
        <v>500</v>
      </c>
      <c r="B502" s="32">
        <v>501</v>
      </c>
      <c r="C502" s="32">
        <v>0.1515</v>
      </c>
      <c r="D502" s="32">
        <v>0.49</v>
      </c>
      <c r="E502" s="32">
        <v>0</v>
      </c>
      <c r="F502" s="32">
        <v>7</v>
      </c>
      <c r="G502" s="32">
        <v>23</v>
      </c>
      <c r="H502" s="32">
        <v>30</v>
      </c>
      <c r="I502" s="33" t="str">
        <f t="shared" si="21"/>
        <v>Low Demand</v>
      </c>
      <c r="J502" s="8" t="str">
        <f t="shared" si="22"/>
        <v>Mostly Registered</v>
      </c>
      <c r="K502" s="33" t="str">
        <f t="shared" si="23"/>
        <v>Comfortable</v>
      </c>
      <c r="L502" s="34"/>
      <c r="M502" s="34"/>
    </row>
    <row r="503" spans="1:13" ht="17.25" thickBot="1">
      <c r="A503" s="32">
        <v>501</v>
      </c>
      <c r="B503" s="32">
        <v>502</v>
      </c>
      <c r="C503" s="32">
        <v>7.5800000000000006E-2</v>
      </c>
      <c r="D503" s="32">
        <v>0.56999999999999995</v>
      </c>
      <c r="E503" s="32">
        <v>0.1045</v>
      </c>
      <c r="F503" s="32">
        <v>2</v>
      </c>
      <c r="G503" s="32">
        <v>31</v>
      </c>
      <c r="H503" s="32">
        <v>33</v>
      </c>
      <c r="I503" s="33" t="str">
        <f t="shared" si="21"/>
        <v>Low Demand</v>
      </c>
      <c r="J503" s="8" t="str">
        <f t="shared" si="22"/>
        <v>Mostly Registered</v>
      </c>
      <c r="K503" s="33" t="str">
        <f t="shared" si="23"/>
        <v>Humid</v>
      </c>
      <c r="L503" s="34"/>
      <c r="M503" s="34"/>
    </row>
    <row r="504" spans="1:13" ht="17.25" thickBot="1">
      <c r="A504" s="32">
        <v>502</v>
      </c>
      <c r="B504" s="32">
        <v>503</v>
      </c>
      <c r="C504" s="32">
        <v>7.5800000000000006E-2</v>
      </c>
      <c r="D504" s="32">
        <v>0.56999999999999995</v>
      </c>
      <c r="E504" s="32">
        <v>0.1045</v>
      </c>
      <c r="F504" s="32">
        <v>2</v>
      </c>
      <c r="G504" s="32">
        <v>20</v>
      </c>
      <c r="H504" s="32">
        <v>22</v>
      </c>
      <c r="I504" s="33" t="str">
        <f t="shared" si="21"/>
        <v>Low Demand</v>
      </c>
      <c r="J504" s="8" t="str">
        <f t="shared" si="22"/>
        <v>Mostly Registered</v>
      </c>
      <c r="K504" s="33" t="str">
        <f t="shared" si="23"/>
        <v>Humid</v>
      </c>
      <c r="L504" s="34"/>
      <c r="M504" s="34"/>
    </row>
    <row r="505" spans="1:13" ht="17.25" thickBot="1">
      <c r="A505" s="32">
        <v>503</v>
      </c>
      <c r="B505" s="32">
        <v>504</v>
      </c>
      <c r="C505" s="32">
        <v>7.5800000000000006E-2</v>
      </c>
      <c r="D505" s="32">
        <v>0.56999999999999995</v>
      </c>
      <c r="E505" s="32">
        <v>0.1045</v>
      </c>
      <c r="F505" s="32">
        <v>1</v>
      </c>
      <c r="G505" s="32">
        <v>12</v>
      </c>
      <c r="H505" s="32">
        <v>13</v>
      </c>
      <c r="I505" s="33" t="str">
        <f t="shared" si="21"/>
        <v>Low Demand</v>
      </c>
      <c r="J505" s="8" t="str">
        <f t="shared" si="22"/>
        <v>Mostly Registered</v>
      </c>
      <c r="K505" s="33" t="str">
        <f t="shared" si="23"/>
        <v>Humid</v>
      </c>
      <c r="L505" s="34"/>
      <c r="M505" s="34"/>
    </row>
    <row r="506" spans="1:13" ht="17.25" thickBot="1">
      <c r="A506" s="32">
        <v>504</v>
      </c>
      <c r="B506" s="32">
        <v>505</v>
      </c>
      <c r="C506" s="32">
        <v>6.0600000000000001E-2</v>
      </c>
      <c r="D506" s="32">
        <v>0.62</v>
      </c>
      <c r="E506" s="32">
        <v>0.1343</v>
      </c>
      <c r="F506" s="32">
        <v>3</v>
      </c>
      <c r="G506" s="32">
        <v>15</v>
      </c>
      <c r="H506" s="32">
        <v>18</v>
      </c>
      <c r="I506" s="33" t="str">
        <f t="shared" si="21"/>
        <v>Low Demand</v>
      </c>
      <c r="J506" s="8" t="str">
        <f t="shared" si="22"/>
        <v>Mostly Registered</v>
      </c>
      <c r="K506" s="33" t="str">
        <f t="shared" si="23"/>
        <v>Humid</v>
      </c>
      <c r="L506" s="34"/>
      <c r="M506" s="34"/>
    </row>
    <row r="507" spans="1:13" ht="17.25" thickBot="1">
      <c r="A507" s="32">
        <v>505</v>
      </c>
      <c r="B507" s="32">
        <v>506</v>
      </c>
      <c r="C507" s="32">
        <v>6.0600000000000001E-2</v>
      </c>
      <c r="D507" s="32">
        <v>0.62</v>
      </c>
      <c r="E507" s="32">
        <v>0.1343</v>
      </c>
      <c r="F507" s="32">
        <v>1</v>
      </c>
      <c r="G507" s="32">
        <v>4</v>
      </c>
      <c r="H507" s="32">
        <v>5</v>
      </c>
      <c r="I507" s="33" t="str">
        <f t="shared" si="21"/>
        <v>Low Demand</v>
      </c>
      <c r="J507" s="8" t="str">
        <f t="shared" si="22"/>
        <v>Mostly Registered</v>
      </c>
      <c r="K507" s="33" t="str">
        <f t="shared" si="23"/>
        <v>Humid</v>
      </c>
      <c r="L507" s="34"/>
      <c r="M507" s="34"/>
    </row>
    <row r="508" spans="1:13" ht="17.25" thickBot="1">
      <c r="A508" s="32">
        <v>506</v>
      </c>
      <c r="B508" s="32">
        <v>507</v>
      </c>
      <c r="C508" s="32">
        <v>7.5800000000000006E-2</v>
      </c>
      <c r="D508" s="32">
        <v>0.56999999999999995</v>
      </c>
      <c r="E508" s="32">
        <v>0.1045</v>
      </c>
      <c r="F508" s="32">
        <v>0</v>
      </c>
      <c r="G508" s="32">
        <v>3</v>
      </c>
      <c r="H508" s="32">
        <v>3</v>
      </c>
      <c r="I508" s="33" t="str">
        <f t="shared" si="21"/>
        <v>Low Demand</v>
      </c>
      <c r="J508" s="8" t="str">
        <f t="shared" si="22"/>
        <v>Mostly Registered</v>
      </c>
      <c r="K508" s="33" t="str">
        <f t="shared" si="23"/>
        <v>Humid</v>
      </c>
      <c r="L508" s="34"/>
      <c r="M508" s="34"/>
    </row>
    <row r="509" spans="1:13" ht="17.25" thickBot="1">
      <c r="A509" s="32">
        <v>507</v>
      </c>
      <c r="B509" s="32">
        <v>508</v>
      </c>
      <c r="C509" s="32">
        <v>7.5800000000000006E-2</v>
      </c>
      <c r="D509" s="32">
        <v>0.56999999999999995</v>
      </c>
      <c r="E509" s="32">
        <v>0.1045</v>
      </c>
      <c r="F509" s="32">
        <v>0</v>
      </c>
      <c r="G509" s="32">
        <v>1</v>
      </c>
      <c r="H509" s="32">
        <v>1</v>
      </c>
      <c r="I509" s="33" t="str">
        <f t="shared" si="21"/>
        <v>Low Demand</v>
      </c>
      <c r="J509" s="8" t="str">
        <f t="shared" si="22"/>
        <v>Mostly Registered</v>
      </c>
      <c r="K509" s="33" t="str">
        <f t="shared" si="23"/>
        <v>Humid</v>
      </c>
      <c r="L509" s="34"/>
      <c r="M509" s="34"/>
    </row>
    <row r="510" spans="1:13" ht="17.25" thickBot="1">
      <c r="A510" s="32">
        <v>508</v>
      </c>
      <c r="B510" s="32">
        <v>509</v>
      </c>
      <c r="C510" s="32">
        <v>0.1061</v>
      </c>
      <c r="D510" s="32">
        <v>0.57999999999999996</v>
      </c>
      <c r="E510" s="32">
        <v>0.16420000000000001</v>
      </c>
      <c r="F510" s="32">
        <v>1</v>
      </c>
      <c r="G510" s="32">
        <v>1</v>
      </c>
      <c r="H510" s="32">
        <v>2</v>
      </c>
      <c r="I510" s="33" t="str">
        <f t="shared" si="21"/>
        <v>Low Demand</v>
      </c>
      <c r="J510" s="8" t="str">
        <f t="shared" si="22"/>
        <v>Mostly Registered</v>
      </c>
      <c r="K510" s="33" t="str">
        <f t="shared" si="23"/>
        <v>Humid</v>
      </c>
      <c r="L510" s="34"/>
      <c r="M510" s="34"/>
    </row>
    <row r="511" spans="1:13" ht="17.25" thickBot="1">
      <c r="A511" s="32">
        <v>509</v>
      </c>
      <c r="B511" s="32">
        <v>510</v>
      </c>
      <c r="C511" s="32">
        <v>7.5800000000000006E-2</v>
      </c>
      <c r="D511" s="32">
        <v>0.62</v>
      </c>
      <c r="E511" s="32">
        <v>0.16420000000000001</v>
      </c>
      <c r="F511" s="32">
        <v>2</v>
      </c>
      <c r="G511" s="32">
        <v>17</v>
      </c>
      <c r="H511" s="32">
        <v>19</v>
      </c>
      <c r="I511" s="33" t="str">
        <f t="shared" si="21"/>
        <v>Low Demand</v>
      </c>
      <c r="J511" s="8" t="str">
        <f t="shared" si="22"/>
        <v>Mostly Registered</v>
      </c>
      <c r="K511" s="33" t="str">
        <f t="shared" si="23"/>
        <v>Humid</v>
      </c>
      <c r="L511" s="34"/>
      <c r="M511" s="34"/>
    </row>
    <row r="512" spans="1:13" ht="17.25" thickBot="1">
      <c r="A512" s="32">
        <v>510</v>
      </c>
      <c r="B512" s="32">
        <v>511</v>
      </c>
      <c r="C512" s="32">
        <v>7.5800000000000006E-2</v>
      </c>
      <c r="D512" s="32">
        <v>0.54</v>
      </c>
      <c r="E512" s="32">
        <v>0.35820000000000002</v>
      </c>
      <c r="F512" s="32">
        <v>3</v>
      </c>
      <c r="G512" s="32">
        <v>25</v>
      </c>
      <c r="H512" s="32">
        <v>28</v>
      </c>
      <c r="I512" s="33" t="str">
        <f t="shared" si="21"/>
        <v>Low Demand</v>
      </c>
      <c r="J512" s="8" t="str">
        <f t="shared" si="22"/>
        <v>Mostly Registered</v>
      </c>
      <c r="K512" s="33" t="str">
        <f t="shared" si="23"/>
        <v>Humid</v>
      </c>
      <c r="L512" s="34"/>
      <c r="M512" s="34"/>
    </row>
    <row r="513" spans="1:13" ht="17.25" thickBot="1">
      <c r="A513" s="32">
        <v>511</v>
      </c>
      <c r="B513" s="32">
        <v>512</v>
      </c>
      <c r="C513" s="32">
        <v>0.1061</v>
      </c>
      <c r="D513" s="32">
        <v>0.46</v>
      </c>
      <c r="E513" s="32">
        <v>0.3881</v>
      </c>
      <c r="F513" s="32">
        <v>7</v>
      </c>
      <c r="G513" s="32">
        <v>51</v>
      </c>
      <c r="H513" s="32">
        <v>58</v>
      </c>
      <c r="I513" s="33" t="str">
        <f t="shared" si="21"/>
        <v>Medium Demand</v>
      </c>
      <c r="J513" s="8" t="str">
        <f t="shared" si="22"/>
        <v>Mostly Registered</v>
      </c>
      <c r="K513" s="33" t="str">
        <f t="shared" si="23"/>
        <v>Comfortable</v>
      </c>
      <c r="L513" s="34"/>
      <c r="M513" s="34"/>
    </row>
    <row r="514" spans="1:13" ht="17.25" thickBot="1">
      <c r="A514" s="32">
        <v>512</v>
      </c>
      <c r="B514" s="32">
        <v>513</v>
      </c>
      <c r="C514" s="32">
        <v>0.13639999999999999</v>
      </c>
      <c r="D514" s="32">
        <v>0.43</v>
      </c>
      <c r="E514" s="32">
        <v>0.22389999999999999</v>
      </c>
      <c r="F514" s="32">
        <v>22</v>
      </c>
      <c r="G514" s="32">
        <v>77</v>
      </c>
      <c r="H514" s="32">
        <v>99</v>
      </c>
      <c r="I514" s="33" t="str">
        <f t="shared" si="21"/>
        <v>Medium Demand</v>
      </c>
      <c r="J514" s="8" t="str">
        <f t="shared" si="22"/>
        <v>Mostly Registered</v>
      </c>
      <c r="K514" s="33" t="str">
        <f t="shared" si="23"/>
        <v>Comfortable</v>
      </c>
      <c r="L514" s="34"/>
      <c r="M514" s="34"/>
    </row>
    <row r="515" spans="1:13" ht="17.25" thickBot="1">
      <c r="A515" s="32">
        <v>513</v>
      </c>
      <c r="B515" s="32">
        <v>514</v>
      </c>
      <c r="C515" s="32">
        <v>0.1212</v>
      </c>
      <c r="D515" s="32">
        <v>0.37</v>
      </c>
      <c r="E515" s="32">
        <v>0.4627</v>
      </c>
      <c r="F515" s="32">
        <v>24</v>
      </c>
      <c r="G515" s="32">
        <v>92</v>
      </c>
      <c r="H515" s="32">
        <v>116</v>
      </c>
      <c r="I515" s="33" t="str">
        <f t="shared" ref="I515:I578" si="24">IF(H515&gt;150, "High Demand", IF(H515&gt;50, "Medium Demand", "Low Demand"))</f>
        <v>Medium Demand</v>
      </c>
      <c r="J515" s="8" t="str">
        <f t="shared" ref="J515:J578" si="25">IF(F515&gt;G515, "Mostly Casual", "Mostly Registered")</f>
        <v>Mostly Registered</v>
      </c>
      <c r="K515" s="33" t="str">
        <f t="shared" ref="K515:K578" si="26">IF(D515&gt;0.8, "Very Humid", IF(D515&gt;0.5, "Humid", "Comfortable"))</f>
        <v>Comfortable</v>
      </c>
      <c r="L515" s="34"/>
      <c r="M515" s="34"/>
    </row>
    <row r="516" spans="1:13" ht="17.25" thickBot="1">
      <c r="A516" s="32">
        <v>514</v>
      </c>
      <c r="B516" s="32">
        <v>515</v>
      </c>
      <c r="C516" s="32">
        <v>0.1061</v>
      </c>
      <c r="D516" s="32">
        <v>0.33</v>
      </c>
      <c r="E516" s="32">
        <v>0.3881</v>
      </c>
      <c r="F516" s="32">
        <v>12</v>
      </c>
      <c r="G516" s="32">
        <v>75</v>
      </c>
      <c r="H516" s="32">
        <v>87</v>
      </c>
      <c r="I516" s="33" t="str">
        <f t="shared" si="24"/>
        <v>Medium Demand</v>
      </c>
      <c r="J516" s="8" t="str">
        <f t="shared" si="25"/>
        <v>Mostly Registered</v>
      </c>
      <c r="K516" s="33" t="str">
        <f t="shared" si="26"/>
        <v>Comfortable</v>
      </c>
      <c r="L516" s="34"/>
      <c r="M516" s="34"/>
    </row>
    <row r="517" spans="1:13" ht="17.25" thickBot="1">
      <c r="A517" s="32">
        <v>515</v>
      </c>
      <c r="B517" s="32">
        <v>516</v>
      </c>
      <c r="C517" s="32">
        <v>0.13639999999999999</v>
      </c>
      <c r="D517" s="32">
        <v>0.28000000000000003</v>
      </c>
      <c r="E517" s="32">
        <v>0.35820000000000002</v>
      </c>
      <c r="F517" s="32">
        <v>17</v>
      </c>
      <c r="G517" s="32">
        <v>93</v>
      </c>
      <c r="H517" s="32">
        <v>110</v>
      </c>
      <c r="I517" s="33" t="str">
        <f t="shared" si="24"/>
        <v>Medium Demand</v>
      </c>
      <c r="J517" s="8" t="str">
        <f t="shared" si="25"/>
        <v>Mostly Registered</v>
      </c>
      <c r="K517" s="33" t="str">
        <f t="shared" si="26"/>
        <v>Comfortable</v>
      </c>
      <c r="L517" s="34"/>
      <c r="M517" s="34"/>
    </row>
    <row r="518" spans="1:13" ht="17.25" thickBot="1">
      <c r="A518" s="32">
        <v>516</v>
      </c>
      <c r="B518" s="32">
        <v>517</v>
      </c>
      <c r="C518" s="32">
        <v>0.13639999999999999</v>
      </c>
      <c r="D518" s="32">
        <v>0.28000000000000003</v>
      </c>
      <c r="E518" s="32">
        <v>0.35820000000000002</v>
      </c>
      <c r="F518" s="32">
        <v>13</v>
      </c>
      <c r="G518" s="32">
        <v>64</v>
      </c>
      <c r="H518" s="32">
        <v>77</v>
      </c>
      <c r="I518" s="33" t="str">
        <f t="shared" si="24"/>
        <v>Medium Demand</v>
      </c>
      <c r="J518" s="8" t="str">
        <f t="shared" si="25"/>
        <v>Mostly Registered</v>
      </c>
      <c r="K518" s="33" t="str">
        <f t="shared" si="26"/>
        <v>Comfortable</v>
      </c>
      <c r="L518" s="34"/>
      <c r="M518" s="34"/>
    </row>
    <row r="519" spans="1:13" ht="17.25" thickBot="1">
      <c r="A519" s="32">
        <v>517</v>
      </c>
      <c r="B519" s="32">
        <v>518</v>
      </c>
      <c r="C519" s="32">
        <v>0.13639999999999999</v>
      </c>
      <c r="D519" s="32">
        <v>0.26</v>
      </c>
      <c r="E519" s="32">
        <v>0.32840000000000003</v>
      </c>
      <c r="F519" s="32">
        <v>9</v>
      </c>
      <c r="G519" s="32">
        <v>56</v>
      </c>
      <c r="H519" s="32">
        <v>65</v>
      </c>
      <c r="I519" s="33" t="str">
        <f t="shared" si="24"/>
        <v>Medium Demand</v>
      </c>
      <c r="J519" s="8" t="str">
        <f t="shared" si="25"/>
        <v>Mostly Registered</v>
      </c>
      <c r="K519" s="33" t="str">
        <f t="shared" si="26"/>
        <v>Comfortable</v>
      </c>
      <c r="L519" s="34"/>
      <c r="M519" s="34"/>
    </row>
    <row r="520" spans="1:13" ht="17.25" thickBot="1">
      <c r="A520" s="32">
        <v>518</v>
      </c>
      <c r="B520" s="32">
        <v>519</v>
      </c>
      <c r="C520" s="32">
        <v>0.1061</v>
      </c>
      <c r="D520" s="32">
        <v>0.26</v>
      </c>
      <c r="E520" s="32">
        <v>0.3881</v>
      </c>
      <c r="F520" s="32">
        <v>5</v>
      </c>
      <c r="G520" s="32">
        <v>50</v>
      </c>
      <c r="H520" s="32">
        <v>55</v>
      </c>
      <c r="I520" s="33" t="str">
        <f t="shared" si="24"/>
        <v>Medium Demand</v>
      </c>
      <c r="J520" s="8" t="str">
        <f t="shared" si="25"/>
        <v>Mostly Registered</v>
      </c>
      <c r="K520" s="33" t="str">
        <f t="shared" si="26"/>
        <v>Comfortable</v>
      </c>
      <c r="L520" s="34"/>
      <c r="M520" s="34"/>
    </row>
    <row r="521" spans="1:13" ht="17.25" thickBot="1">
      <c r="A521" s="32">
        <v>519</v>
      </c>
      <c r="B521" s="32">
        <v>520</v>
      </c>
      <c r="C521" s="32">
        <v>0.1212</v>
      </c>
      <c r="D521" s="32">
        <v>0.3</v>
      </c>
      <c r="E521" s="32">
        <v>0.25369999999999998</v>
      </c>
      <c r="F521" s="32">
        <v>5</v>
      </c>
      <c r="G521" s="32">
        <v>44</v>
      </c>
      <c r="H521" s="32">
        <v>49</v>
      </c>
      <c r="I521" s="33" t="str">
        <f t="shared" si="24"/>
        <v>Low Demand</v>
      </c>
      <c r="J521" s="8" t="str">
        <f t="shared" si="25"/>
        <v>Mostly Registered</v>
      </c>
      <c r="K521" s="33" t="str">
        <f t="shared" si="26"/>
        <v>Comfortable</v>
      </c>
      <c r="L521" s="34"/>
      <c r="M521" s="34"/>
    </row>
    <row r="522" spans="1:13" ht="17.25" thickBot="1">
      <c r="A522" s="32">
        <v>520</v>
      </c>
      <c r="B522" s="32">
        <v>521</v>
      </c>
      <c r="C522" s="32">
        <v>0.1212</v>
      </c>
      <c r="D522" s="32">
        <v>0.3</v>
      </c>
      <c r="E522" s="32">
        <v>0.28360000000000002</v>
      </c>
      <c r="F522" s="32">
        <v>5</v>
      </c>
      <c r="G522" s="32">
        <v>45</v>
      </c>
      <c r="H522" s="32">
        <v>50</v>
      </c>
      <c r="I522" s="33" t="str">
        <f t="shared" si="24"/>
        <v>Low Demand</v>
      </c>
      <c r="J522" s="8" t="str">
        <f t="shared" si="25"/>
        <v>Mostly Registered</v>
      </c>
      <c r="K522" s="33" t="str">
        <f t="shared" si="26"/>
        <v>Comfortable</v>
      </c>
      <c r="L522" s="34"/>
      <c r="M522" s="34"/>
    </row>
    <row r="523" spans="1:13" ht="17.25" thickBot="1">
      <c r="A523" s="32">
        <v>521</v>
      </c>
      <c r="B523" s="32">
        <v>522</v>
      </c>
      <c r="C523" s="32">
        <v>0.1061</v>
      </c>
      <c r="D523" s="32">
        <v>0.36</v>
      </c>
      <c r="E523" s="32">
        <v>0.25369999999999998</v>
      </c>
      <c r="F523" s="32">
        <v>4</v>
      </c>
      <c r="G523" s="32">
        <v>31</v>
      </c>
      <c r="H523" s="32">
        <v>35</v>
      </c>
      <c r="I523" s="33" t="str">
        <f t="shared" si="24"/>
        <v>Low Demand</v>
      </c>
      <c r="J523" s="8" t="str">
        <f t="shared" si="25"/>
        <v>Mostly Registered</v>
      </c>
      <c r="K523" s="33" t="str">
        <f t="shared" si="26"/>
        <v>Comfortable</v>
      </c>
      <c r="L523" s="34"/>
      <c r="M523" s="34"/>
    </row>
    <row r="524" spans="1:13" ht="17.25" thickBot="1">
      <c r="A524" s="32">
        <v>522</v>
      </c>
      <c r="B524" s="32">
        <v>523</v>
      </c>
      <c r="C524" s="32">
        <v>0.1061</v>
      </c>
      <c r="D524" s="32">
        <v>0.36</v>
      </c>
      <c r="E524" s="32">
        <v>0.19400000000000001</v>
      </c>
      <c r="F524" s="32">
        <v>5</v>
      </c>
      <c r="G524" s="32">
        <v>20</v>
      </c>
      <c r="H524" s="32">
        <v>25</v>
      </c>
      <c r="I524" s="33" t="str">
        <f t="shared" si="24"/>
        <v>Low Demand</v>
      </c>
      <c r="J524" s="8" t="str">
        <f t="shared" si="25"/>
        <v>Mostly Registered</v>
      </c>
      <c r="K524" s="33" t="str">
        <f t="shared" si="26"/>
        <v>Comfortable</v>
      </c>
      <c r="L524" s="34"/>
      <c r="M524" s="34"/>
    </row>
    <row r="525" spans="1:13" ht="17.25" thickBot="1">
      <c r="A525" s="32">
        <v>523</v>
      </c>
      <c r="B525" s="32">
        <v>524</v>
      </c>
      <c r="C525" s="32">
        <v>9.0899999999999995E-2</v>
      </c>
      <c r="D525" s="32">
        <v>0.38</v>
      </c>
      <c r="E525" s="32">
        <v>0.19400000000000001</v>
      </c>
      <c r="F525" s="32">
        <v>5</v>
      </c>
      <c r="G525" s="32">
        <v>23</v>
      </c>
      <c r="H525" s="32">
        <v>28</v>
      </c>
      <c r="I525" s="33" t="str">
        <f t="shared" si="24"/>
        <v>Low Demand</v>
      </c>
      <c r="J525" s="8" t="str">
        <f t="shared" si="25"/>
        <v>Mostly Registered</v>
      </c>
      <c r="K525" s="33" t="str">
        <f t="shared" si="26"/>
        <v>Comfortable</v>
      </c>
      <c r="L525" s="34"/>
      <c r="M525" s="34"/>
    </row>
    <row r="526" spans="1:13" ht="17.25" thickBot="1">
      <c r="A526" s="32">
        <v>524</v>
      </c>
      <c r="B526" s="32">
        <v>525</v>
      </c>
      <c r="C526" s="32">
        <v>6.0600000000000001E-2</v>
      </c>
      <c r="D526" s="32">
        <v>0.41</v>
      </c>
      <c r="E526" s="32">
        <v>0.22389999999999999</v>
      </c>
      <c r="F526" s="32">
        <v>4</v>
      </c>
      <c r="G526" s="32">
        <v>17</v>
      </c>
      <c r="H526" s="32">
        <v>21</v>
      </c>
      <c r="I526" s="33" t="str">
        <f t="shared" si="24"/>
        <v>Low Demand</v>
      </c>
      <c r="J526" s="8" t="str">
        <f t="shared" si="25"/>
        <v>Mostly Registered</v>
      </c>
      <c r="K526" s="33" t="str">
        <f t="shared" si="26"/>
        <v>Comfortable</v>
      </c>
      <c r="L526" s="34"/>
      <c r="M526" s="34"/>
    </row>
    <row r="527" spans="1:13" ht="17.25" thickBot="1">
      <c r="A527" s="32">
        <v>525</v>
      </c>
      <c r="B527" s="32">
        <v>526</v>
      </c>
      <c r="C527" s="32">
        <v>6.0600000000000001E-2</v>
      </c>
      <c r="D527" s="32">
        <v>0.41</v>
      </c>
      <c r="E527" s="32">
        <v>0.19400000000000001</v>
      </c>
      <c r="F527" s="32">
        <v>0</v>
      </c>
      <c r="G527" s="32">
        <v>7</v>
      </c>
      <c r="H527" s="32">
        <v>7</v>
      </c>
      <c r="I527" s="33" t="str">
        <f t="shared" si="24"/>
        <v>Low Demand</v>
      </c>
      <c r="J527" s="8" t="str">
        <f t="shared" si="25"/>
        <v>Mostly Registered</v>
      </c>
      <c r="K527" s="33" t="str">
        <f t="shared" si="26"/>
        <v>Comfortable</v>
      </c>
      <c r="L527" s="34"/>
      <c r="M527" s="34"/>
    </row>
    <row r="528" spans="1:13" ht="17.25" thickBot="1">
      <c r="A528" s="32">
        <v>526</v>
      </c>
      <c r="B528" s="32">
        <v>527</v>
      </c>
      <c r="C528" s="32">
        <v>4.5499999999999999E-2</v>
      </c>
      <c r="D528" s="32">
        <v>0.45</v>
      </c>
      <c r="E528" s="32">
        <v>0.19400000000000001</v>
      </c>
      <c r="F528" s="32">
        <v>0</v>
      </c>
      <c r="G528" s="32">
        <v>1</v>
      </c>
      <c r="H528" s="32">
        <v>1</v>
      </c>
      <c r="I528" s="33" t="str">
        <f t="shared" si="24"/>
        <v>Low Demand</v>
      </c>
      <c r="J528" s="8" t="str">
        <f t="shared" si="25"/>
        <v>Mostly Registered</v>
      </c>
      <c r="K528" s="33" t="str">
        <f t="shared" si="26"/>
        <v>Comfortable</v>
      </c>
      <c r="L528" s="34"/>
      <c r="M528" s="34"/>
    </row>
    <row r="529" spans="1:13" ht="17.25" thickBot="1">
      <c r="A529" s="32">
        <v>527</v>
      </c>
      <c r="B529" s="32">
        <v>528</v>
      </c>
      <c r="C529" s="32">
        <v>3.0300000000000001E-2</v>
      </c>
      <c r="D529" s="32">
        <v>0.45</v>
      </c>
      <c r="E529" s="32">
        <v>0.25369999999999998</v>
      </c>
      <c r="F529" s="32">
        <v>0</v>
      </c>
      <c r="G529" s="32">
        <v>1</v>
      </c>
      <c r="H529" s="32">
        <v>1</v>
      </c>
      <c r="I529" s="33" t="str">
        <f t="shared" si="24"/>
        <v>Low Demand</v>
      </c>
      <c r="J529" s="8" t="str">
        <f t="shared" si="25"/>
        <v>Mostly Registered</v>
      </c>
      <c r="K529" s="33" t="str">
        <f t="shared" si="26"/>
        <v>Comfortable</v>
      </c>
      <c r="L529" s="34"/>
      <c r="M529" s="34"/>
    </row>
    <row r="530" spans="1:13" ht="17.25" thickBot="1">
      <c r="A530" s="32">
        <v>528</v>
      </c>
      <c r="B530" s="32">
        <v>529</v>
      </c>
      <c r="C530" s="32">
        <v>6.0600000000000001E-2</v>
      </c>
      <c r="D530" s="32">
        <v>0.48</v>
      </c>
      <c r="E530" s="32">
        <v>0.1343</v>
      </c>
      <c r="F530" s="32">
        <v>0</v>
      </c>
      <c r="G530" s="32">
        <v>1</v>
      </c>
      <c r="H530" s="32">
        <v>1</v>
      </c>
      <c r="I530" s="33" t="str">
        <f t="shared" si="24"/>
        <v>Low Demand</v>
      </c>
      <c r="J530" s="8" t="str">
        <f t="shared" si="25"/>
        <v>Mostly Registered</v>
      </c>
      <c r="K530" s="33" t="str">
        <f t="shared" si="26"/>
        <v>Comfortable</v>
      </c>
      <c r="L530" s="34"/>
      <c r="M530" s="34"/>
    </row>
    <row r="531" spans="1:13" ht="17.25" thickBot="1">
      <c r="A531" s="32">
        <v>529</v>
      </c>
      <c r="B531" s="32">
        <v>530</v>
      </c>
      <c r="C531" s="32">
        <v>6.0600000000000001E-2</v>
      </c>
      <c r="D531" s="32">
        <v>0.48</v>
      </c>
      <c r="E531" s="32">
        <v>0.1343</v>
      </c>
      <c r="F531" s="32">
        <v>0</v>
      </c>
      <c r="G531" s="32">
        <v>5</v>
      </c>
      <c r="H531" s="32">
        <v>5</v>
      </c>
      <c r="I531" s="33" t="str">
        <f t="shared" si="24"/>
        <v>Low Demand</v>
      </c>
      <c r="J531" s="8" t="str">
        <f t="shared" si="25"/>
        <v>Mostly Registered</v>
      </c>
      <c r="K531" s="33" t="str">
        <f t="shared" si="26"/>
        <v>Comfortable</v>
      </c>
      <c r="L531" s="34"/>
      <c r="M531" s="34"/>
    </row>
    <row r="532" spans="1:13" ht="17.25" thickBot="1">
      <c r="A532" s="32">
        <v>530</v>
      </c>
      <c r="B532" s="32">
        <v>531</v>
      </c>
      <c r="C532" s="32">
        <v>7.5800000000000006E-2</v>
      </c>
      <c r="D532" s="32">
        <v>0.48</v>
      </c>
      <c r="E532" s="32">
        <v>8.9599999999999999E-2</v>
      </c>
      <c r="F532" s="32">
        <v>0</v>
      </c>
      <c r="G532" s="32">
        <v>15</v>
      </c>
      <c r="H532" s="32">
        <v>15</v>
      </c>
      <c r="I532" s="33" t="str">
        <f t="shared" si="24"/>
        <v>Low Demand</v>
      </c>
      <c r="J532" s="8" t="str">
        <f t="shared" si="25"/>
        <v>Mostly Registered</v>
      </c>
      <c r="K532" s="33" t="str">
        <f t="shared" si="26"/>
        <v>Comfortable</v>
      </c>
      <c r="L532" s="34"/>
      <c r="M532" s="34"/>
    </row>
    <row r="533" spans="1:13" ht="17.25" thickBot="1">
      <c r="A533" s="32">
        <v>531</v>
      </c>
      <c r="B533" s="32">
        <v>532</v>
      </c>
      <c r="C533" s="32">
        <v>0.1212</v>
      </c>
      <c r="D533" s="32">
        <v>0.48</v>
      </c>
      <c r="E533" s="32">
        <v>0</v>
      </c>
      <c r="F533" s="32">
        <v>5</v>
      </c>
      <c r="G533" s="32">
        <v>79</v>
      </c>
      <c r="H533" s="32">
        <v>84</v>
      </c>
      <c r="I533" s="33" t="str">
        <f t="shared" si="24"/>
        <v>Medium Demand</v>
      </c>
      <c r="J533" s="8" t="str">
        <f t="shared" si="25"/>
        <v>Mostly Registered</v>
      </c>
      <c r="K533" s="33" t="str">
        <f t="shared" si="26"/>
        <v>Comfortable</v>
      </c>
      <c r="L533" s="34"/>
      <c r="M533" s="34"/>
    </row>
    <row r="534" spans="1:13" ht="17.25" thickBot="1">
      <c r="A534" s="32">
        <v>532</v>
      </c>
      <c r="B534" s="32">
        <v>533</v>
      </c>
      <c r="C534" s="32">
        <v>0.13639999999999999</v>
      </c>
      <c r="D534" s="32">
        <v>0.49</v>
      </c>
      <c r="E534" s="32">
        <v>0</v>
      </c>
      <c r="F534" s="32">
        <v>6</v>
      </c>
      <c r="G534" s="32">
        <v>171</v>
      </c>
      <c r="H534" s="32">
        <v>177</v>
      </c>
      <c r="I534" s="33" t="str">
        <f t="shared" si="24"/>
        <v>High Demand</v>
      </c>
      <c r="J534" s="8" t="str">
        <f t="shared" si="25"/>
        <v>Mostly Registered</v>
      </c>
      <c r="K534" s="33" t="str">
        <f t="shared" si="26"/>
        <v>Comfortable</v>
      </c>
      <c r="L534" s="34"/>
      <c r="M534" s="34"/>
    </row>
    <row r="535" spans="1:13" ht="17.25" thickBot="1">
      <c r="A535" s="32">
        <v>533</v>
      </c>
      <c r="B535" s="32">
        <v>534</v>
      </c>
      <c r="C535" s="32">
        <v>0.1515</v>
      </c>
      <c r="D535" s="32">
        <v>0.41</v>
      </c>
      <c r="E535" s="32">
        <v>0</v>
      </c>
      <c r="F535" s="32">
        <v>4</v>
      </c>
      <c r="G535" s="32">
        <v>98</v>
      </c>
      <c r="H535" s="32">
        <v>102</v>
      </c>
      <c r="I535" s="33" t="str">
        <f t="shared" si="24"/>
        <v>Medium Demand</v>
      </c>
      <c r="J535" s="8" t="str">
        <f t="shared" si="25"/>
        <v>Mostly Registered</v>
      </c>
      <c r="K535" s="33" t="str">
        <f t="shared" si="26"/>
        <v>Comfortable</v>
      </c>
      <c r="L535" s="34"/>
      <c r="M535" s="34"/>
    </row>
    <row r="536" spans="1:13" ht="17.25" thickBot="1">
      <c r="A536" s="32">
        <v>534</v>
      </c>
      <c r="B536" s="32">
        <v>535</v>
      </c>
      <c r="C536" s="32">
        <v>0.13639999999999999</v>
      </c>
      <c r="D536" s="32">
        <v>0.42</v>
      </c>
      <c r="E536" s="32">
        <v>0</v>
      </c>
      <c r="F536" s="32">
        <v>6</v>
      </c>
      <c r="G536" s="32">
        <v>34</v>
      </c>
      <c r="H536" s="32">
        <v>40</v>
      </c>
      <c r="I536" s="33" t="str">
        <f t="shared" si="24"/>
        <v>Low Demand</v>
      </c>
      <c r="J536" s="8" t="str">
        <f t="shared" si="25"/>
        <v>Mostly Registered</v>
      </c>
      <c r="K536" s="33" t="str">
        <f t="shared" si="26"/>
        <v>Comfortable</v>
      </c>
      <c r="L536" s="34"/>
      <c r="M536" s="34"/>
    </row>
    <row r="537" spans="1:13" ht="17.25" thickBot="1">
      <c r="A537" s="32">
        <v>535</v>
      </c>
      <c r="B537" s="32">
        <v>536</v>
      </c>
      <c r="C537" s="32">
        <v>0.1212</v>
      </c>
      <c r="D537" s="32">
        <v>0.46</v>
      </c>
      <c r="E537" s="32">
        <v>0.1343</v>
      </c>
      <c r="F537" s="32">
        <v>3</v>
      </c>
      <c r="G537" s="32">
        <v>43</v>
      </c>
      <c r="H537" s="32">
        <v>46</v>
      </c>
      <c r="I537" s="33" t="str">
        <f t="shared" si="24"/>
        <v>Low Demand</v>
      </c>
      <c r="J537" s="8" t="str">
        <f t="shared" si="25"/>
        <v>Mostly Registered</v>
      </c>
      <c r="K537" s="33" t="str">
        <f t="shared" si="26"/>
        <v>Comfortable</v>
      </c>
      <c r="L537" s="34"/>
      <c r="M537" s="34"/>
    </row>
    <row r="538" spans="1:13" ht="17.25" thickBot="1">
      <c r="A538" s="32">
        <v>536</v>
      </c>
      <c r="B538" s="32">
        <v>537</v>
      </c>
      <c r="C538" s="32">
        <v>0.13639999999999999</v>
      </c>
      <c r="D538" s="32">
        <v>0.42</v>
      </c>
      <c r="E538" s="32">
        <v>0.19400000000000001</v>
      </c>
      <c r="F538" s="32">
        <v>11</v>
      </c>
      <c r="G538" s="32">
        <v>52</v>
      </c>
      <c r="H538" s="32">
        <v>63</v>
      </c>
      <c r="I538" s="33" t="str">
        <f t="shared" si="24"/>
        <v>Medium Demand</v>
      </c>
      <c r="J538" s="8" t="str">
        <f t="shared" si="25"/>
        <v>Mostly Registered</v>
      </c>
      <c r="K538" s="33" t="str">
        <f t="shared" si="26"/>
        <v>Comfortable</v>
      </c>
      <c r="L538" s="34"/>
      <c r="M538" s="34"/>
    </row>
    <row r="539" spans="1:13" ht="17.25" thickBot="1">
      <c r="A539" s="32">
        <v>537</v>
      </c>
      <c r="B539" s="32">
        <v>538</v>
      </c>
      <c r="C539" s="32">
        <v>0.13639999999999999</v>
      </c>
      <c r="D539" s="32">
        <v>0.43</v>
      </c>
      <c r="E539" s="32">
        <v>0.22389999999999999</v>
      </c>
      <c r="F539" s="32">
        <v>6</v>
      </c>
      <c r="G539" s="32">
        <v>54</v>
      </c>
      <c r="H539" s="32">
        <v>60</v>
      </c>
      <c r="I539" s="33" t="str">
        <f t="shared" si="24"/>
        <v>Medium Demand</v>
      </c>
      <c r="J539" s="8" t="str">
        <f t="shared" si="25"/>
        <v>Mostly Registered</v>
      </c>
      <c r="K539" s="33" t="str">
        <f t="shared" si="26"/>
        <v>Comfortable</v>
      </c>
      <c r="L539" s="34"/>
      <c r="M539" s="34"/>
    </row>
    <row r="540" spans="1:13" ht="17.25" thickBot="1">
      <c r="A540" s="32">
        <v>538</v>
      </c>
      <c r="B540" s="32">
        <v>539</v>
      </c>
      <c r="C540" s="32">
        <v>0.13639999999999999</v>
      </c>
      <c r="D540" s="32">
        <v>0.46</v>
      </c>
      <c r="E540" s="32">
        <v>0.22389999999999999</v>
      </c>
      <c r="F540" s="32">
        <v>2</v>
      </c>
      <c r="G540" s="32">
        <v>43</v>
      </c>
      <c r="H540" s="32">
        <v>45</v>
      </c>
      <c r="I540" s="33" t="str">
        <f t="shared" si="24"/>
        <v>Low Demand</v>
      </c>
      <c r="J540" s="8" t="str">
        <f t="shared" si="25"/>
        <v>Mostly Registered</v>
      </c>
      <c r="K540" s="33" t="str">
        <f t="shared" si="26"/>
        <v>Comfortable</v>
      </c>
      <c r="L540" s="34"/>
      <c r="M540" s="34"/>
    </row>
    <row r="541" spans="1:13" ht="17.25" thickBot="1">
      <c r="A541" s="32">
        <v>539</v>
      </c>
      <c r="B541" s="32">
        <v>540</v>
      </c>
      <c r="C541" s="32">
        <v>0.16669999999999999</v>
      </c>
      <c r="D541" s="32">
        <v>0.4</v>
      </c>
      <c r="E541" s="32">
        <v>0.16420000000000001</v>
      </c>
      <c r="F541" s="32">
        <v>7</v>
      </c>
      <c r="G541" s="32">
        <v>50</v>
      </c>
      <c r="H541" s="32">
        <v>57</v>
      </c>
      <c r="I541" s="33" t="str">
        <f t="shared" si="24"/>
        <v>Medium Demand</v>
      </c>
      <c r="J541" s="8" t="str">
        <f t="shared" si="25"/>
        <v>Mostly Registered</v>
      </c>
      <c r="K541" s="33" t="str">
        <f t="shared" si="26"/>
        <v>Comfortable</v>
      </c>
      <c r="L541" s="34"/>
      <c r="M541" s="34"/>
    </row>
    <row r="542" spans="1:13" ht="17.25" thickBot="1">
      <c r="A542" s="32">
        <v>540</v>
      </c>
      <c r="B542" s="32">
        <v>541</v>
      </c>
      <c r="C542" s="32">
        <v>0.1515</v>
      </c>
      <c r="D542" s="32">
        <v>0.47</v>
      </c>
      <c r="E542" s="32">
        <v>0.25369999999999998</v>
      </c>
      <c r="F542" s="32">
        <v>4</v>
      </c>
      <c r="G542" s="32">
        <v>66</v>
      </c>
      <c r="H542" s="32">
        <v>70</v>
      </c>
      <c r="I542" s="33" t="str">
        <f t="shared" si="24"/>
        <v>Medium Demand</v>
      </c>
      <c r="J542" s="8" t="str">
        <f t="shared" si="25"/>
        <v>Mostly Registered</v>
      </c>
      <c r="K542" s="33" t="str">
        <f t="shared" si="26"/>
        <v>Comfortable</v>
      </c>
      <c r="L542" s="34"/>
      <c r="M542" s="34"/>
    </row>
    <row r="543" spans="1:13" ht="17.25" thickBot="1">
      <c r="A543" s="32">
        <v>541</v>
      </c>
      <c r="B543" s="32">
        <v>542</v>
      </c>
      <c r="C543" s="32">
        <v>0.1212</v>
      </c>
      <c r="D543" s="32">
        <v>0.5</v>
      </c>
      <c r="E543" s="32">
        <v>0.25369999999999998</v>
      </c>
      <c r="F543" s="32">
        <v>6</v>
      </c>
      <c r="G543" s="32">
        <v>178</v>
      </c>
      <c r="H543" s="32">
        <v>184</v>
      </c>
      <c r="I543" s="33" t="str">
        <f t="shared" si="24"/>
        <v>High Demand</v>
      </c>
      <c r="J543" s="8" t="str">
        <f t="shared" si="25"/>
        <v>Mostly Registered</v>
      </c>
      <c r="K543" s="33" t="str">
        <f t="shared" si="26"/>
        <v>Comfortable</v>
      </c>
      <c r="L543" s="34"/>
      <c r="M543" s="34"/>
    </row>
    <row r="544" spans="1:13" ht="17.25" thickBot="1">
      <c r="A544" s="32">
        <v>542</v>
      </c>
      <c r="B544" s="32">
        <v>543</v>
      </c>
      <c r="C544" s="32">
        <v>0.13639999999999999</v>
      </c>
      <c r="D544" s="32">
        <v>0.59</v>
      </c>
      <c r="E544" s="32">
        <v>0.19400000000000001</v>
      </c>
      <c r="F544" s="32">
        <v>8</v>
      </c>
      <c r="G544" s="32">
        <v>145</v>
      </c>
      <c r="H544" s="32">
        <v>153</v>
      </c>
      <c r="I544" s="33" t="str">
        <f t="shared" si="24"/>
        <v>High Demand</v>
      </c>
      <c r="J544" s="8" t="str">
        <f t="shared" si="25"/>
        <v>Mostly Registered</v>
      </c>
      <c r="K544" s="33" t="str">
        <f t="shared" si="26"/>
        <v>Humid</v>
      </c>
      <c r="L544" s="34"/>
      <c r="M544" s="34"/>
    </row>
    <row r="545" spans="1:13" ht="17.25" thickBot="1">
      <c r="A545" s="32">
        <v>543</v>
      </c>
      <c r="B545" s="32">
        <v>544</v>
      </c>
      <c r="C545" s="32">
        <v>0.1515</v>
      </c>
      <c r="D545" s="32">
        <v>0.54</v>
      </c>
      <c r="E545" s="32">
        <v>0.16420000000000001</v>
      </c>
      <c r="F545" s="32">
        <v>5</v>
      </c>
      <c r="G545" s="32">
        <v>101</v>
      </c>
      <c r="H545" s="32">
        <v>106</v>
      </c>
      <c r="I545" s="33" t="str">
        <f t="shared" si="24"/>
        <v>Medium Demand</v>
      </c>
      <c r="J545" s="8" t="str">
        <f t="shared" si="25"/>
        <v>Mostly Registered</v>
      </c>
      <c r="K545" s="33" t="str">
        <f t="shared" si="26"/>
        <v>Humid</v>
      </c>
      <c r="L545" s="34"/>
      <c r="M545" s="34"/>
    </row>
    <row r="546" spans="1:13" ht="17.25" thickBot="1">
      <c r="A546" s="32">
        <v>544</v>
      </c>
      <c r="B546" s="32">
        <v>545</v>
      </c>
      <c r="C546" s="32">
        <v>0.13639999999999999</v>
      </c>
      <c r="D546" s="32">
        <v>0.59</v>
      </c>
      <c r="E546" s="32">
        <v>0.19400000000000001</v>
      </c>
      <c r="F546" s="32">
        <v>1</v>
      </c>
      <c r="G546" s="32">
        <v>80</v>
      </c>
      <c r="H546" s="32">
        <v>81</v>
      </c>
      <c r="I546" s="33" t="str">
        <f t="shared" si="24"/>
        <v>Medium Demand</v>
      </c>
      <c r="J546" s="8" t="str">
        <f t="shared" si="25"/>
        <v>Mostly Registered</v>
      </c>
      <c r="K546" s="33" t="str">
        <f t="shared" si="26"/>
        <v>Humid</v>
      </c>
      <c r="L546" s="34"/>
      <c r="M546" s="34"/>
    </row>
    <row r="547" spans="1:13" ht="17.25" thickBot="1">
      <c r="A547" s="32">
        <v>545</v>
      </c>
      <c r="B547" s="32">
        <v>546</v>
      </c>
      <c r="C547" s="32">
        <v>0.1515</v>
      </c>
      <c r="D547" s="32">
        <v>0.63</v>
      </c>
      <c r="E547" s="32">
        <v>0.16420000000000001</v>
      </c>
      <c r="F547" s="32">
        <v>6</v>
      </c>
      <c r="G547" s="32">
        <v>53</v>
      </c>
      <c r="H547" s="32">
        <v>59</v>
      </c>
      <c r="I547" s="33" t="str">
        <f t="shared" si="24"/>
        <v>Medium Demand</v>
      </c>
      <c r="J547" s="8" t="str">
        <f t="shared" si="25"/>
        <v>Mostly Registered</v>
      </c>
      <c r="K547" s="33" t="str">
        <f t="shared" si="26"/>
        <v>Humid</v>
      </c>
      <c r="L547" s="34"/>
      <c r="M547" s="34"/>
    </row>
    <row r="548" spans="1:13" ht="17.25" thickBot="1">
      <c r="A548" s="32">
        <v>546</v>
      </c>
      <c r="B548" s="32">
        <v>547</v>
      </c>
      <c r="C548" s="32">
        <v>0.13639999999999999</v>
      </c>
      <c r="D548" s="32">
        <v>0.63</v>
      </c>
      <c r="E548" s="32">
        <v>0.22389999999999999</v>
      </c>
      <c r="F548" s="32">
        <v>3</v>
      </c>
      <c r="G548" s="32">
        <v>32</v>
      </c>
      <c r="H548" s="32">
        <v>35</v>
      </c>
      <c r="I548" s="33" t="str">
        <f t="shared" si="24"/>
        <v>Low Demand</v>
      </c>
      <c r="J548" s="8" t="str">
        <f t="shared" si="25"/>
        <v>Mostly Registered</v>
      </c>
      <c r="K548" s="33" t="str">
        <f t="shared" si="26"/>
        <v>Humid</v>
      </c>
      <c r="L548" s="34"/>
      <c r="M548" s="34"/>
    </row>
    <row r="549" spans="1:13" ht="17.25" thickBot="1">
      <c r="A549" s="32">
        <v>547</v>
      </c>
      <c r="B549" s="32">
        <v>548</v>
      </c>
      <c r="C549" s="32">
        <v>0.1515</v>
      </c>
      <c r="D549" s="32">
        <v>0.64</v>
      </c>
      <c r="E549" s="32">
        <v>0.25369999999999998</v>
      </c>
      <c r="F549" s="32">
        <v>3</v>
      </c>
      <c r="G549" s="32">
        <v>21</v>
      </c>
      <c r="H549" s="32">
        <v>24</v>
      </c>
      <c r="I549" s="33" t="str">
        <f t="shared" si="24"/>
        <v>Low Demand</v>
      </c>
      <c r="J549" s="8" t="str">
        <f t="shared" si="25"/>
        <v>Mostly Registered</v>
      </c>
      <c r="K549" s="33" t="str">
        <f t="shared" si="26"/>
        <v>Humid</v>
      </c>
      <c r="L549" s="34"/>
      <c r="M549" s="34"/>
    </row>
    <row r="550" spans="1:13" ht="17.25" thickBot="1">
      <c r="A550" s="32">
        <v>548</v>
      </c>
      <c r="B550" s="32">
        <v>549</v>
      </c>
      <c r="C550" s="32">
        <v>0.13639999999999999</v>
      </c>
      <c r="D550" s="32">
        <v>0.69</v>
      </c>
      <c r="E550" s="32">
        <v>0.28360000000000002</v>
      </c>
      <c r="F550" s="32">
        <v>3</v>
      </c>
      <c r="G550" s="32">
        <v>6</v>
      </c>
      <c r="H550" s="32">
        <v>9</v>
      </c>
      <c r="I550" s="33" t="str">
        <f t="shared" si="24"/>
        <v>Low Demand</v>
      </c>
      <c r="J550" s="8" t="str">
        <f t="shared" si="25"/>
        <v>Mostly Registered</v>
      </c>
      <c r="K550" s="33" t="str">
        <f t="shared" si="26"/>
        <v>Humid</v>
      </c>
      <c r="L550" s="34"/>
      <c r="M550" s="34"/>
    </row>
    <row r="551" spans="1:13" ht="17.25" thickBot="1">
      <c r="A551" s="32">
        <v>549</v>
      </c>
      <c r="B551" s="32">
        <v>550</v>
      </c>
      <c r="C551" s="32">
        <v>0.16669999999999999</v>
      </c>
      <c r="D551" s="32">
        <v>0.69</v>
      </c>
      <c r="E551" s="32">
        <v>0.16420000000000001</v>
      </c>
      <c r="F551" s="32">
        <v>0</v>
      </c>
      <c r="G551" s="32">
        <v>5</v>
      </c>
      <c r="H551" s="32">
        <v>5</v>
      </c>
      <c r="I551" s="33" t="str">
        <f t="shared" si="24"/>
        <v>Low Demand</v>
      </c>
      <c r="J551" s="8" t="str">
        <f t="shared" si="25"/>
        <v>Mostly Registered</v>
      </c>
      <c r="K551" s="33" t="str">
        <f t="shared" si="26"/>
        <v>Humid</v>
      </c>
      <c r="L551" s="34"/>
      <c r="M551" s="34"/>
    </row>
    <row r="552" spans="1:13" ht="17.25" thickBot="1">
      <c r="A552" s="32">
        <v>550</v>
      </c>
      <c r="B552" s="32">
        <v>551</v>
      </c>
      <c r="C552" s="32">
        <v>0.1515</v>
      </c>
      <c r="D552" s="32">
        <v>0.69</v>
      </c>
      <c r="E552" s="32">
        <v>0.22389999999999999</v>
      </c>
      <c r="F552" s="32">
        <v>0</v>
      </c>
      <c r="G552" s="32">
        <v>2</v>
      </c>
      <c r="H552" s="32">
        <v>2</v>
      </c>
      <c r="I552" s="33" t="str">
        <f t="shared" si="24"/>
        <v>Low Demand</v>
      </c>
      <c r="J552" s="8" t="str">
        <f t="shared" si="25"/>
        <v>Mostly Registered</v>
      </c>
      <c r="K552" s="33" t="str">
        <f t="shared" si="26"/>
        <v>Humid</v>
      </c>
      <c r="L552" s="34"/>
      <c r="M552" s="34"/>
    </row>
    <row r="553" spans="1:13" ht="17.25" thickBot="1">
      <c r="A553" s="32">
        <v>551</v>
      </c>
      <c r="B553" s="32">
        <v>552</v>
      </c>
      <c r="C553" s="32">
        <v>0.16669999999999999</v>
      </c>
      <c r="D553" s="32">
        <v>0.74</v>
      </c>
      <c r="E553" s="32">
        <v>0.1045</v>
      </c>
      <c r="F553" s="32">
        <v>0</v>
      </c>
      <c r="G553" s="32">
        <v>1</v>
      </c>
      <c r="H553" s="32">
        <v>1</v>
      </c>
      <c r="I553" s="33" t="str">
        <f t="shared" si="24"/>
        <v>Low Demand</v>
      </c>
      <c r="J553" s="8" t="str">
        <f t="shared" si="25"/>
        <v>Mostly Registered</v>
      </c>
      <c r="K553" s="33" t="str">
        <f t="shared" si="26"/>
        <v>Humid</v>
      </c>
      <c r="L553" s="34"/>
      <c r="M553" s="34"/>
    </row>
    <row r="554" spans="1:13" ht="17.25" thickBot="1">
      <c r="A554" s="32">
        <v>552</v>
      </c>
      <c r="B554" s="32">
        <v>553</v>
      </c>
      <c r="C554" s="32">
        <v>0.13639999999999999</v>
      </c>
      <c r="D554" s="32">
        <v>0.74</v>
      </c>
      <c r="E554" s="32">
        <v>0.22389999999999999</v>
      </c>
      <c r="F554" s="32">
        <v>0</v>
      </c>
      <c r="G554" s="32">
        <v>9</v>
      </c>
      <c r="H554" s="32">
        <v>9</v>
      </c>
      <c r="I554" s="33" t="str">
        <f t="shared" si="24"/>
        <v>Low Demand</v>
      </c>
      <c r="J554" s="8" t="str">
        <f t="shared" si="25"/>
        <v>Mostly Registered</v>
      </c>
      <c r="K554" s="33" t="str">
        <f t="shared" si="26"/>
        <v>Humid</v>
      </c>
      <c r="L554" s="34"/>
      <c r="M554" s="34"/>
    </row>
    <row r="555" spans="1:13" ht="17.25" thickBot="1">
      <c r="A555" s="32">
        <v>553</v>
      </c>
      <c r="B555" s="32">
        <v>554</v>
      </c>
      <c r="C555" s="32">
        <v>0.18179999999999999</v>
      </c>
      <c r="D555" s="32">
        <v>0.74</v>
      </c>
      <c r="E555" s="32">
        <v>0.1045</v>
      </c>
      <c r="F555" s="32">
        <v>1</v>
      </c>
      <c r="G555" s="32">
        <v>35</v>
      </c>
      <c r="H555" s="32">
        <v>36</v>
      </c>
      <c r="I555" s="33" t="str">
        <f t="shared" si="24"/>
        <v>Low Demand</v>
      </c>
      <c r="J555" s="8" t="str">
        <f t="shared" si="25"/>
        <v>Mostly Registered</v>
      </c>
      <c r="K555" s="33" t="str">
        <f t="shared" si="26"/>
        <v>Humid</v>
      </c>
      <c r="L555" s="34"/>
      <c r="M555" s="34"/>
    </row>
    <row r="556" spans="1:13" ht="17.25" thickBot="1">
      <c r="A556" s="32">
        <v>554</v>
      </c>
      <c r="B556" s="32">
        <v>555</v>
      </c>
      <c r="C556" s="32">
        <v>0.1515</v>
      </c>
      <c r="D556" s="32">
        <v>0.74</v>
      </c>
      <c r="E556" s="32">
        <v>0.22389999999999999</v>
      </c>
      <c r="F556" s="32">
        <v>5</v>
      </c>
      <c r="G556" s="32">
        <v>103</v>
      </c>
      <c r="H556" s="32">
        <v>108</v>
      </c>
      <c r="I556" s="33" t="str">
        <f t="shared" si="24"/>
        <v>Medium Demand</v>
      </c>
      <c r="J556" s="8" t="str">
        <f t="shared" si="25"/>
        <v>Mostly Registered</v>
      </c>
      <c r="K556" s="33" t="str">
        <f t="shared" si="26"/>
        <v>Humid</v>
      </c>
      <c r="L556" s="34"/>
      <c r="M556" s="34"/>
    </row>
    <row r="557" spans="1:13" ht="17.25" thickBot="1">
      <c r="A557" s="32">
        <v>555</v>
      </c>
      <c r="B557" s="32">
        <v>556</v>
      </c>
      <c r="C557" s="32">
        <v>0.18179999999999999</v>
      </c>
      <c r="D557" s="32">
        <v>0.74</v>
      </c>
      <c r="E557" s="32">
        <v>0.1343</v>
      </c>
      <c r="F557" s="32">
        <v>5</v>
      </c>
      <c r="G557" s="32">
        <v>233</v>
      </c>
      <c r="H557" s="32">
        <v>238</v>
      </c>
      <c r="I557" s="33" t="str">
        <f t="shared" si="24"/>
        <v>High Demand</v>
      </c>
      <c r="J557" s="8" t="str">
        <f t="shared" si="25"/>
        <v>Mostly Registered</v>
      </c>
      <c r="K557" s="33" t="str">
        <f t="shared" si="26"/>
        <v>Humid</v>
      </c>
      <c r="L557" s="34"/>
      <c r="M557" s="34"/>
    </row>
    <row r="558" spans="1:13" ht="17.25" thickBot="1">
      <c r="A558" s="32">
        <v>556</v>
      </c>
      <c r="B558" s="32">
        <v>557</v>
      </c>
      <c r="C558" s="32">
        <v>0.2273</v>
      </c>
      <c r="D558" s="32">
        <v>0.64</v>
      </c>
      <c r="E558" s="32">
        <v>8.9599999999999999E-2</v>
      </c>
      <c r="F558" s="32">
        <v>10</v>
      </c>
      <c r="G558" s="32">
        <v>134</v>
      </c>
      <c r="H558" s="32">
        <v>144</v>
      </c>
      <c r="I558" s="33" t="str">
        <f t="shared" si="24"/>
        <v>Medium Demand</v>
      </c>
      <c r="J558" s="8" t="str">
        <f t="shared" si="25"/>
        <v>Mostly Registered</v>
      </c>
      <c r="K558" s="33" t="str">
        <f t="shared" si="26"/>
        <v>Humid</v>
      </c>
      <c r="L558" s="34"/>
      <c r="M558" s="34"/>
    </row>
    <row r="559" spans="1:13" ht="17.25" thickBot="1">
      <c r="A559" s="32">
        <v>557</v>
      </c>
      <c r="B559" s="32">
        <v>558</v>
      </c>
      <c r="C559" s="32">
        <v>0.2424</v>
      </c>
      <c r="D559" s="32">
        <v>0.6</v>
      </c>
      <c r="E559" s="32">
        <v>0.1045</v>
      </c>
      <c r="F559" s="32">
        <v>6</v>
      </c>
      <c r="G559" s="32">
        <v>49</v>
      </c>
      <c r="H559" s="32">
        <v>55</v>
      </c>
      <c r="I559" s="33" t="str">
        <f t="shared" si="24"/>
        <v>Medium Demand</v>
      </c>
      <c r="J559" s="8" t="str">
        <f t="shared" si="25"/>
        <v>Mostly Registered</v>
      </c>
      <c r="K559" s="33" t="str">
        <f t="shared" si="26"/>
        <v>Humid</v>
      </c>
      <c r="L559" s="34"/>
      <c r="M559" s="34"/>
    </row>
    <row r="560" spans="1:13" ht="17.25" thickBot="1">
      <c r="A560" s="32">
        <v>558</v>
      </c>
      <c r="B560" s="32">
        <v>559</v>
      </c>
      <c r="C560" s="32">
        <v>0.2424</v>
      </c>
      <c r="D560" s="32">
        <v>0.6</v>
      </c>
      <c r="E560" s="32">
        <v>0.1343</v>
      </c>
      <c r="F560" s="32">
        <v>6</v>
      </c>
      <c r="G560" s="32">
        <v>55</v>
      </c>
      <c r="H560" s="32">
        <v>61</v>
      </c>
      <c r="I560" s="33" t="str">
        <f t="shared" si="24"/>
        <v>Medium Demand</v>
      </c>
      <c r="J560" s="8" t="str">
        <f t="shared" si="25"/>
        <v>Mostly Registered</v>
      </c>
      <c r="K560" s="33" t="str">
        <f t="shared" si="26"/>
        <v>Humid</v>
      </c>
      <c r="L560" s="34"/>
      <c r="M560" s="34"/>
    </row>
    <row r="561" spans="1:13" ht="17.25" thickBot="1">
      <c r="A561" s="32">
        <v>559</v>
      </c>
      <c r="B561" s="32">
        <v>560</v>
      </c>
      <c r="C561" s="32">
        <v>0.28789999999999999</v>
      </c>
      <c r="D561" s="32">
        <v>0.56000000000000005</v>
      </c>
      <c r="E561" s="32">
        <v>8.9599999999999999E-2</v>
      </c>
      <c r="F561" s="32">
        <v>21</v>
      </c>
      <c r="G561" s="32">
        <v>85</v>
      </c>
      <c r="H561" s="32">
        <v>106</v>
      </c>
      <c r="I561" s="33" t="str">
        <f t="shared" si="24"/>
        <v>Medium Demand</v>
      </c>
      <c r="J561" s="8" t="str">
        <f t="shared" si="25"/>
        <v>Mostly Registered</v>
      </c>
      <c r="K561" s="33" t="str">
        <f t="shared" si="26"/>
        <v>Humid</v>
      </c>
      <c r="L561" s="34"/>
      <c r="M561" s="34"/>
    </row>
    <row r="562" spans="1:13" ht="17.25" thickBot="1">
      <c r="A562" s="32">
        <v>560</v>
      </c>
      <c r="B562" s="32">
        <v>561</v>
      </c>
      <c r="C562" s="32">
        <v>0.2727</v>
      </c>
      <c r="D562" s="32">
        <v>0.56000000000000005</v>
      </c>
      <c r="E562" s="32">
        <v>0.1343</v>
      </c>
      <c r="F562" s="32">
        <v>21</v>
      </c>
      <c r="G562" s="32">
        <v>72</v>
      </c>
      <c r="H562" s="32">
        <v>93</v>
      </c>
      <c r="I562" s="33" t="str">
        <f t="shared" si="24"/>
        <v>Medium Demand</v>
      </c>
      <c r="J562" s="8" t="str">
        <f t="shared" si="25"/>
        <v>Mostly Registered</v>
      </c>
      <c r="K562" s="33" t="str">
        <f t="shared" si="26"/>
        <v>Humid</v>
      </c>
      <c r="L562" s="34"/>
      <c r="M562" s="34"/>
    </row>
    <row r="563" spans="1:13" ht="17.25" thickBot="1">
      <c r="A563" s="32">
        <v>561</v>
      </c>
      <c r="B563" s="32">
        <v>562</v>
      </c>
      <c r="C563" s="32">
        <v>0.33329999999999999</v>
      </c>
      <c r="D563" s="32">
        <v>0.45</v>
      </c>
      <c r="E563" s="32">
        <v>0</v>
      </c>
      <c r="F563" s="32">
        <v>11</v>
      </c>
      <c r="G563" s="32">
        <v>57</v>
      </c>
      <c r="H563" s="32">
        <v>68</v>
      </c>
      <c r="I563" s="33" t="str">
        <f t="shared" si="24"/>
        <v>Medium Demand</v>
      </c>
      <c r="J563" s="8" t="str">
        <f t="shared" si="25"/>
        <v>Mostly Registered</v>
      </c>
      <c r="K563" s="33" t="str">
        <f t="shared" si="26"/>
        <v>Comfortable</v>
      </c>
      <c r="L563" s="34"/>
      <c r="M563" s="34"/>
    </row>
    <row r="564" spans="1:13" ht="17.25" thickBot="1">
      <c r="A564" s="32">
        <v>562</v>
      </c>
      <c r="B564" s="32">
        <v>563</v>
      </c>
      <c r="C564" s="32">
        <v>0.34849999999999998</v>
      </c>
      <c r="D564" s="32">
        <v>0.42</v>
      </c>
      <c r="E564" s="32">
        <v>0</v>
      </c>
      <c r="F564" s="32">
        <v>21</v>
      </c>
      <c r="G564" s="32">
        <v>63</v>
      </c>
      <c r="H564" s="32">
        <v>84</v>
      </c>
      <c r="I564" s="33" t="str">
        <f t="shared" si="24"/>
        <v>Medium Demand</v>
      </c>
      <c r="J564" s="8" t="str">
        <f t="shared" si="25"/>
        <v>Mostly Registered</v>
      </c>
      <c r="K564" s="33" t="str">
        <f t="shared" si="26"/>
        <v>Comfortable</v>
      </c>
      <c r="L564" s="34"/>
      <c r="M564" s="34"/>
    </row>
    <row r="565" spans="1:13" ht="17.25" thickBot="1">
      <c r="A565" s="32">
        <v>563</v>
      </c>
      <c r="B565" s="32">
        <v>564</v>
      </c>
      <c r="C565" s="32">
        <v>0.34849999999999998</v>
      </c>
      <c r="D565" s="32">
        <v>0.42</v>
      </c>
      <c r="E565" s="32">
        <v>0</v>
      </c>
      <c r="F565" s="32">
        <v>14</v>
      </c>
      <c r="G565" s="32">
        <v>102</v>
      </c>
      <c r="H565" s="32">
        <v>116</v>
      </c>
      <c r="I565" s="33" t="str">
        <f t="shared" si="24"/>
        <v>Medium Demand</v>
      </c>
      <c r="J565" s="8" t="str">
        <f t="shared" si="25"/>
        <v>Mostly Registered</v>
      </c>
      <c r="K565" s="33" t="str">
        <f t="shared" si="26"/>
        <v>Comfortable</v>
      </c>
      <c r="L565" s="34"/>
      <c r="M565" s="34"/>
    </row>
    <row r="566" spans="1:13" ht="17.25" thickBot="1">
      <c r="A566" s="32">
        <v>564</v>
      </c>
      <c r="B566" s="32">
        <v>565</v>
      </c>
      <c r="C566" s="32">
        <v>0.33329999999999999</v>
      </c>
      <c r="D566" s="32">
        <v>0.45</v>
      </c>
      <c r="E566" s="32">
        <v>0</v>
      </c>
      <c r="F566" s="32">
        <v>14</v>
      </c>
      <c r="G566" s="32">
        <v>208</v>
      </c>
      <c r="H566" s="32">
        <v>222</v>
      </c>
      <c r="I566" s="33" t="str">
        <f t="shared" si="24"/>
        <v>High Demand</v>
      </c>
      <c r="J566" s="8" t="str">
        <f t="shared" si="25"/>
        <v>Mostly Registered</v>
      </c>
      <c r="K566" s="33" t="str">
        <f t="shared" si="26"/>
        <v>Comfortable</v>
      </c>
      <c r="L566" s="34"/>
      <c r="M566" s="34"/>
    </row>
    <row r="567" spans="1:13" ht="17.25" thickBot="1">
      <c r="A567" s="32">
        <v>565</v>
      </c>
      <c r="B567" s="32">
        <v>566</v>
      </c>
      <c r="C567" s="32">
        <v>0.31819999999999998</v>
      </c>
      <c r="D567" s="32">
        <v>0.49</v>
      </c>
      <c r="E567" s="32">
        <v>8.9599999999999999E-2</v>
      </c>
      <c r="F567" s="32">
        <v>7</v>
      </c>
      <c r="G567" s="32">
        <v>218</v>
      </c>
      <c r="H567" s="32">
        <v>225</v>
      </c>
      <c r="I567" s="33" t="str">
        <f t="shared" si="24"/>
        <v>High Demand</v>
      </c>
      <c r="J567" s="8" t="str">
        <f t="shared" si="25"/>
        <v>Mostly Registered</v>
      </c>
      <c r="K567" s="33" t="str">
        <f t="shared" si="26"/>
        <v>Comfortable</v>
      </c>
      <c r="L567" s="34"/>
      <c r="M567" s="34"/>
    </row>
    <row r="568" spans="1:13" ht="17.25" thickBot="1">
      <c r="A568" s="32">
        <v>566</v>
      </c>
      <c r="B568" s="32">
        <v>567</v>
      </c>
      <c r="C568" s="32">
        <v>0.2576</v>
      </c>
      <c r="D568" s="32">
        <v>0.65</v>
      </c>
      <c r="E568" s="32">
        <v>0.16420000000000001</v>
      </c>
      <c r="F568" s="32">
        <v>13</v>
      </c>
      <c r="G568" s="32">
        <v>133</v>
      </c>
      <c r="H568" s="32">
        <v>146</v>
      </c>
      <c r="I568" s="33" t="str">
        <f t="shared" si="24"/>
        <v>Medium Demand</v>
      </c>
      <c r="J568" s="8" t="str">
        <f t="shared" si="25"/>
        <v>Mostly Registered</v>
      </c>
      <c r="K568" s="33" t="str">
        <f t="shared" si="26"/>
        <v>Humid</v>
      </c>
      <c r="L568" s="34"/>
      <c r="M568" s="34"/>
    </row>
    <row r="569" spans="1:13" ht="17.25" thickBot="1">
      <c r="A569" s="32">
        <v>567</v>
      </c>
      <c r="B569" s="32">
        <v>568</v>
      </c>
      <c r="C569" s="32">
        <v>0.2273</v>
      </c>
      <c r="D569" s="32">
        <v>0.65</v>
      </c>
      <c r="E569" s="32">
        <v>0.19400000000000001</v>
      </c>
      <c r="F569" s="32">
        <v>16</v>
      </c>
      <c r="G569" s="32">
        <v>103</v>
      </c>
      <c r="H569" s="32">
        <v>119</v>
      </c>
      <c r="I569" s="33" t="str">
        <f t="shared" si="24"/>
        <v>Medium Demand</v>
      </c>
      <c r="J569" s="8" t="str">
        <f t="shared" si="25"/>
        <v>Mostly Registered</v>
      </c>
      <c r="K569" s="33" t="str">
        <f t="shared" si="26"/>
        <v>Humid</v>
      </c>
      <c r="L569" s="34"/>
      <c r="M569" s="34"/>
    </row>
    <row r="570" spans="1:13" ht="17.25" thickBot="1">
      <c r="A570" s="32">
        <v>568</v>
      </c>
      <c r="B570" s="32">
        <v>569</v>
      </c>
      <c r="C570" s="32">
        <v>0.2273</v>
      </c>
      <c r="D570" s="32">
        <v>0.65</v>
      </c>
      <c r="E570" s="32">
        <v>0.19400000000000001</v>
      </c>
      <c r="F570" s="32">
        <v>5</v>
      </c>
      <c r="G570" s="32">
        <v>40</v>
      </c>
      <c r="H570" s="32">
        <v>45</v>
      </c>
      <c r="I570" s="33" t="str">
        <f t="shared" si="24"/>
        <v>Low Demand</v>
      </c>
      <c r="J570" s="8" t="str">
        <f t="shared" si="25"/>
        <v>Mostly Registered</v>
      </c>
      <c r="K570" s="33" t="str">
        <f t="shared" si="26"/>
        <v>Humid</v>
      </c>
      <c r="L570" s="34"/>
      <c r="M570" s="34"/>
    </row>
    <row r="571" spans="1:13" ht="17.25" thickBot="1">
      <c r="A571" s="32">
        <v>569</v>
      </c>
      <c r="B571" s="32">
        <v>570</v>
      </c>
      <c r="C571" s="32">
        <v>0.2273</v>
      </c>
      <c r="D571" s="32">
        <v>0.64</v>
      </c>
      <c r="E571" s="32">
        <v>0.16420000000000001</v>
      </c>
      <c r="F571" s="32">
        <v>4</v>
      </c>
      <c r="G571" s="32">
        <v>49</v>
      </c>
      <c r="H571" s="32">
        <v>53</v>
      </c>
      <c r="I571" s="33" t="str">
        <f t="shared" si="24"/>
        <v>Medium Demand</v>
      </c>
      <c r="J571" s="8" t="str">
        <f t="shared" si="25"/>
        <v>Mostly Registered</v>
      </c>
      <c r="K571" s="33" t="str">
        <f t="shared" si="26"/>
        <v>Humid</v>
      </c>
      <c r="L571" s="34"/>
      <c r="M571" s="34"/>
    </row>
    <row r="572" spans="1:13" ht="17.25" thickBot="1">
      <c r="A572" s="32">
        <v>570</v>
      </c>
      <c r="B572" s="32">
        <v>571</v>
      </c>
      <c r="C572" s="32">
        <v>0.2273</v>
      </c>
      <c r="D572" s="32">
        <v>0.64</v>
      </c>
      <c r="E572" s="32">
        <v>0.16420000000000001</v>
      </c>
      <c r="F572" s="32">
        <v>3</v>
      </c>
      <c r="G572" s="32">
        <v>37</v>
      </c>
      <c r="H572" s="32">
        <v>40</v>
      </c>
      <c r="I572" s="33" t="str">
        <f t="shared" si="24"/>
        <v>Low Demand</v>
      </c>
      <c r="J572" s="8" t="str">
        <f t="shared" si="25"/>
        <v>Mostly Registered</v>
      </c>
      <c r="K572" s="33" t="str">
        <f t="shared" si="26"/>
        <v>Humid</v>
      </c>
      <c r="L572" s="34"/>
      <c r="M572" s="34"/>
    </row>
    <row r="573" spans="1:13" ht="17.25" thickBot="1">
      <c r="A573" s="32">
        <v>571</v>
      </c>
      <c r="B573" s="32">
        <v>572</v>
      </c>
      <c r="C573" s="32">
        <v>0.2273</v>
      </c>
      <c r="D573" s="32">
        <v>0.69</v>
      </c>
      <c r="E573" s="32">
        <v>0.1343</v>
      </c>
      <c r="F573" s="32">
        <v>3</v>
      </c>
      <c r="G573" s="32">
        <v>14</v>
      </c>
      <c r="H573" s="32">
        <v>17</v>
      </c>
      <c r="I573" s="33" t="str">
        <f t="shared" si="24"/>
        <v>Low Demand</v>
      </c>
      <c r="J573" s="8" t="str">
        <f t="shared" si="25"/>
        <v>Mostly Registered</v>
      </c>
      <c r="K573" s="33" t="str">
        <f t="shared" si="26"/>
        <v>Humid</v>
      </c>
      <c r="L573" s="34"/>
      <c r="M573" s="34"/>
    </row>
    <row r="574" spans="1:13" ht="17.25" thickBot="1">
      <c r="A574" s="32">
        <v>572</v>
      </c>
      <c r="B574" s="32">
        <v>573</v>
      </c>
      <c r="C574" s="32">
        <v>0.2424</v>
      </c>
      <c r="D574" s="32">
        <v>0.65</v>
      </c>
      <c r="E574" s="32">
        <v>0.1343</v>
      </c>
      <c r="F574" s="32">
        <v>0</v>
      </c>
      <c r="G574" s="32">
        <v>5</v>
      </c>
      <c r="H574" s="32">
        <v>5</v>
      </c>
      <c r="I574" s="33" t="str">
        <f t="shared" si="24"/>
        <v>Low Demand</v>
      </c>
      <c r="J574" s="8" t="str">
        <f t="shared" si="25"/>
        <v>Mostly Registered</v>
      </c>
      <c r="K574" s="33" t="str">
        <f t="shared" si="26"/>
        <v>Humid</v>
      </c>
      <c r="L574" s="34"/>
      <c r="M574" s="34"/>
    </row>
    <row r="575" spans="1:13" ht="17.25" thickBot="1">
      <c r="A575" s="32">
        <v>573</v>
      </c>
      <c r="B575" s="32">
        <v>574</v>
      </c>
      <c r="C575" s="32">
        <v>0.2273</v>
      </c>
      <c r="D575" s="32">
        <v>0.69</v>
      </c>
      <c r="E575" s="32">
        <v>0.19400000000000001</v>
      </c>
      <c r="F575" s="32">
        <v>3</v>
      </c>
      <c r="G575" s="32">
        <v>7</v>
      </c>
      <c r="H575" s="32">
        <v>10</v>
      </c>
      <c r="I575" s="33" t="str">
        <f t="shared" si="24"/>
        <v>Low Demand</v>
      </c>
      <c r="J575" s="8" t="str">
        <f t="shared" si="25"/>
        <v>Mostly Registered</v>
      </c>
      <c r="K575" s="33" t="str">
        <f t="shared" si="26"/>
        <v>Humid</v>
      </c>
      <c r="L575" s="34"/>
      <c r="M575" s="34"/>
    </row>
    <row r="576" spans="1:13" ht="17.25" thickBot="1">
      <c r="A576" s="32">
        <v>574</v>
      </c>
      <c r="B576" s="32">
        <v>575</v>
      </c>
      <c r="C576" s="32">
        <v>0.18179999999999999</v>
      </c>
      <c r="D576" s="32">
        <v>0.86</v>
      </c>
      <c r="E576" s="32">
        <v>0.28360000000000002</v>
      </c>
      <c r="F576" s="32">
        <v>0</v>
      </c>
      <c r="G576" s="32">
        <v>1</v>
      </c>
      <c r="H576" s="32">
        <v>1</v>
      </c>
      <c r="I576" s="33" t="str">
        <f t="shared" si="24"/>
        <v>Low Demand</v>
      </c>
      <c r="J576" s="8" t="str">
        <f t="shared" si="25"/>
        <v>Mostly Registered</v>
      </c>
      <c r="K576" s="33" t="str">
        <f t="shared" si="26"/>
        <v>Very Humid</v>
      </c>
      <c r="L576" s="34"/>
      <c r="M576" s="34"/>
    </row>
    <row r="577" spans="1:13" ht="17.25" thickBot="1">
      <c r="A577" s="32">
        <v>575</v>
      </c>
      <c r="B577" s="32">
        <v>576</v>
      </c>
      <c r="C577" s="32">
        <v>0.18179999999999999</v>
      </c>
      <c r="D577" s="32">
        <v>0.86</v>
      </c>
      <c r="E577" s="32">
        <v>0.28360000000000002</v>
      </c>
      <c r="F577" s="32">
        <v>0</v>
      </c>
      <c r="G577" s="32">
        <v>8</v>
      </c>
      <c r="H577" s="32">
        <v>8</v>
      </c>
      <c r="I577" s="33" t="str">
        <f t="shared" si="24"/>
        <v>Low Demand</v>
      </c>
      <c r="J577" s="8" t="str">
        <f t="shared" si="25"/>
        <v>Mostly Registered</v>
      </c>
      <c r="K577" s="33" t="str">
        <f t="shared" si="26"/>
        <v>Very Humid</v>
      </c>
      <c r="L577" s="34"/>
      <c r="M577" s="34"/>
    </row>
    <row r="578" spans="1:13" ht="17.25" thickBot="1">
      <c r="A578" s="32">
        <v>576</v>
      </c>
      <c r="B578" s="32">
        <v>577</v>
      </c>
      <c r="C578" s="32">
        <v>0.21210000000000001</v>
      </c>
      <c r="D578" s="32">
        <v>0.87</v>
      </c>
      <c r="E578" s="32">
        <v>0.29849999999999999</v>
      </c>
      <c r="F578" s="32">
        <v>1</v>
      </c>
      <c r="G578" s="32">
        <v>29</v>
      </c>
      <c r="H578" s="32">
        <v>30</v>
      </c>
      <c r="I578" s="33" t="str">
        <f t="shared" si="24"/>
        <v>Low Demand</v>
      </c>
      <c r="J578" s="8" t="str">
        <f t="shared" si="25"/>
        <v>Mostly Registered</v>
      </c>
      <c r="K578" s="33" t="str">
        <f t="shared" si="26"/>
        <v>Very Humid</v>
      </c>
      <c r="L578" s="34"/>
      <c r="M578" s="34"/>
    </row>
    <row r="579" spans="1:13" ht="17.25" thickBot="1">
      <c r="A579" s="32">
        <v>577</v>
      </c>
      <c r="B579" s="32">
        <v>578</v>
      </c>
      <c r="C579" s="32">
        <v>0.21210000000000001</v>
      </c>
      <c r="D579" s="32">
        <v>0.87</v>
      </c>
      <c r="E579" s="32">
        <v>0.29849999999999999</v>
      </c>
      <c r="F579" s="32">
        <v>3</v>
      </c>
      <c r="G579" s="32">
        <v>69</v>
      </c>
      <c r="H579" s="32">
        <v>72</v>
      </c>
      <c r="I579" s="33" t="str">
        <f t="shared" ref="I579:I611" si="27">IF(H579&gt;150, "High Demand", IF(H579&gt;50, "Medium Demand", "Low Demand"))</f>
        <v>Medium Demand</v>
      </c>
      <c r="J579" s="8" t="str">
        <f t="shared" ref="J579:J611" si="28">IF(F579&gt;G579, "Mostly Casual", "Mostly Registered")</f>
        <v>Mostly Registered</v>
      </c>
      <c r="K579" s="33" t="str">
        <f t="shared" ref="K579:K611" si="29">IF(D579&gt;0.8, "Very Humid", IF(D579&gt;0.5, "Humid", "Comfortable"))</f>
        <v>Very Humid</v>
      </c>
      <c r="L579" s="34"/>
      <c r="M579" s="34"/>
    </row>
    <row r="580" spans="1:13" ht="17.25" thickBot="1">
      <c r="A580" s="32">
        <v>578</v>
      </c>
      <c r="B580" s="32">
        <v>579</v>
      </c>
      <c r="C580" s="32">
        <v>0.21210000000000001</v>
      </c>
      <c r="D580" s="32">
        <v>0.87</v>
      </c>
      <c r="E580" s="32">
        <v>0.29849999999999999</v>
      </c>
      <c r="F580" s="32">
        <v>3</v>
      </c>
      <c r="G580" s="32">
        <v>55</v>
      </c>
      <c r="H580" s="32">
        <v>58</v>
      </c>
      <c r="I580" s="33" t="str">
        <f t="shared" si="27"/>
        <v>Medium Demand</v>
      </c>
      <c r="J580" s="8" t="str">
        <f t="shared" si="28"/>
        <v>Mostly Registered</v>
      </c>
      <c r="K580" s="33" t="str">
        <f t="shared" si="29"/>
        <v>Very Humid</v>
      </c>
      <c r="L580" s="34"/>
      <c r="M580" s="34"/>
    </row>
    <row r="581" spans="1:13" ht="17.25" thickBot="1">
      <c r="A581" s="32">
        <v>579</v>
      </c>
      <c r="B581" s="32">
        <v>580</v>
      </c>
      <c r="C581" s="32">
        <v>0.21210000000000001</v>
      </c>
      <c r="D581" s="32">
        <v>0.93</v>
      </c>
      <c r="E581" s="32">
        <v>0.28360000000000002</v>
      </c>
      <c r="F581" s="32">
        <v>2</v>
      </c>
      <c r="G581" s="32">
        <v>26</v>
      </c>
      <c r="H581" s="32">
        <v>28</v>
      </c>
      <c r="I581" s="33" t="str">
        <f t="shared" si="27"/>
        <v>Low Demand</v>
      </c>
      <c r="J581" s="8" t="str">
        <f t="shared" si="28"/>
        <v>Mostly Registered</v>
      </c>
      <c r="K581" s="33" t="str">
        <f t="shared" si="29"/>
        <v>Very Humid</v>
      </c>
      <c r="L581" s="34"/>
      <c r="M581" s="34"/>
    </row>
    <row r="582" spans="1:13" ht="17.25" thickBot="1">
      <c r="A582" s="32">
        <v>580</v>
      </c>
      <c r="B582" s="32">
        <v>581</v>
      </c>
      <c r="C582" s="32">
        <v>0.19700000000000001</v>
      </c>
      <c r="D582" s="32">
        <v>0.93</v>
      </c>
      <c r="E582" s="32">
        <v>0.32840000000000003</v>
      </c>
      <c r="F582" s="32">
        <v>6</v>
      </c>
      <c r="G582" s="32">
        <v>35</v>
      </c>
      <c r="H582" s="32">
        <v>41</v>
      </c>
      <c r="I582" s="33" t="str">
        <f t="shared" si="27"/>
        <v>Low Demand</v>
      </c>
      <c r="J582" s="8" t="str">
        <f t="shared" si="28"/>
        <v>Mostly Registered</v>
      </c>
      <c r="K582" s="33" t="str">
        <f t="shared" si="29"/>
        <v>Very Humid</v>
      </c>
      <c r="L582" s="34"/>
      <c r="M582" s="34"/>
    </row>
    <row r="583" spans="1:13" ht="17.25" thickBot="1">
      <c r="A583" s="32">
        <v>581</v>
      </c>
      <c r="B583" s="32">
        <v>582</v>
      </c>
      <c r="C583" s="32">
        <v>0.19700000000000001</v>
      </c>
      <c r="D583" s="32">
        <v>0.93</v>
      </c>
      <c r="E583" s="32">
        <v>0.32840000000000003</v>
      </c>
      <c r="F583" s="32">
        <v>7</v>
      </c>
      <c r="G583" s="32">
        <v>41</v>
      </c>
      <c r="H583" s="32">
        <v>48</v>
      </c>
      <c r="I583" s="33" t="str">
        <f t="shared" si="27"/>
        <v>Low Demand</v>
      </c>
      <c r="J583" s="8" t="str">
        <f t="shared" si="28"/>
        <v>Mostly Registered</v>
      </c>
      <c r="K583" s="33" t="str">
        <f t="shared" si="29"/>
        <v>Very Humid</v>
      </c>
      <c r="L583" s="34"/>
      <c r="M583" s="34"/>
    </row>
    <row r="584" spans="1:13" ht="17.25" thickBot="1">
      <c r="A584" s="32">
        <v>582</v>
      </c>
      <c r="B584" s="32">
        <v>583</v>
      </c>
      <c r="C584" s="32">
        <v>0.19700000000000001</v>
      </c>
      <c r="D584" s="32">
        <v>0.93</v>
      </c>
      <c r="E584" s="32">
        <v>0.32840000000000003</v>
      </c>
      <c r="F584" s="32">
        <v>4</v>
      </c>
      <c r="G584" s="32">
        <v>43</v>
      </c>
      <c r="H584" s="32">
        <v>47</v>
      </c>
      <c r="I584" s="33" t="str">
        <f t="shared" si="27"/>
        <v>Low Demand</v>
      </c>
      <c r="J584" s="8" t="str">
        <f t="shared" si="28"/>
        <v>Mostly Registered</v>
      </c>
      <c r="K584" s="33" t="str">
        <f t="shared" si="29"/>
        <v>Very Humid</v>
      </c>
      <c r="L584" s="34"/>
      <c r="M584" s="34"/>
    </row>
    <row r="585" spans="1:13" ht="17.25" thickBot="1">
      <c r="A585" s="32">
        <v>583</v>
      </c>
      <c r="B585" s="32">
        <v>584</v>
      </c>
      <c r="C585" s="32">
        <v>0.19700000000000001</v>
      </c>
      <c r="D585" s="32">
        <v>0.93</v>
      </c>
      <c r="E585" s="32">
        <v>0.35820000000000002</v>
      </c>
      <c r="F585" s="32">
        <v>0</v>
      </c>
      <c r="G585" s="32">
        <v>36</v>
      </c>
      <c r="H585" s="32">
        <v>36</v>
      </c>
      <c r="I585" s="33" t="str">
        <f t="shared" si="27"/>
        <v>Low Demand</v>
      </c>
      <c r="J585" s="8" t="str">
        <f t="shared" si="28"/>
        <v>Mostly Registered</v>
      </c>
      <c r="K585" s="33" t="str">
        <f t="shared" si="29"/>
        <v>Very Humid</v>
      </c>
      <c r="L585" s="34"/>
      <c r="M585" s="34"/>
    </row>
    <row r="586" spans="1:13" ht="17.25" thickBot="1">
      <c r="A586" s="32">
        <v>584</v>
      </c>
      <c r="B586" s="32">
        <v>585</v>
      </c>
      <c r="C586" s="32">
        <v>0.18179999999999999</v>
      </c>
      <c r="D586" s="32">
        <v>0.93</v>
      </c>
      <c r="E586" s="32">
        <v>0.4627</v>
      </c>
      <c r="F586" s="32">
        <v>1</v>
      </c>
      <c r="G586" s="32">
        <v>42</v>
      </c>
      <c r="H586" s="32">
        <v>43</v>
      </c>
      <c r="I586" s="33" t="str">
        <f t="shared" si="27"/>
        <v>Low Demand</v>
      </c>
      <c r="J586" s="8" t="str">
        <f t="shared" si="28"/>
        <v>Mostly Registered</v>
      </c>
      <c r="K586" s="33" t="str">
        <f t="shared" si="29"/>
        <v>Very Humid</v>
      </c>
      <c r="L586" s="34"/>
      <c r="M586" s="34"/>
    </row>
    <row r="587" spans="1:13" ht="17.25" thickBot="1">
      <c r="A587" s="32">
        <v>585</v>
      </c>
      <c r="B587" s="32">
        <v>586</v>
      </c>
      <c r="C587" s="32">
        <v>0.19700000000000001</v>
      </c>
      <c r="D587" s="32">
        <v>0.93</v>
      </c>
      <c r="E587" s="32">
        <v>0.32840000000000003</v>
      </c>
      <c r="F587" s="32">
        <v>1</v>
      </c>
      <c r="G587" s="32">
        <v>35</v>
      </c>
      <c r="H587" s="32">
        <v>36</v>
      </c>
      <c r="I587" s="33" t="str">
        <f t="shared" si="27"/>
        <v>Low Demand</v>
      </c>
      <c r="J587" s="8" t="str">
        <f t="shared" si="28"/>
        <v>Mostly Registered</v>
      </c>
      <c r="K587" s="33" t="str">
        <f t="shared" si="29"/>
        <v>Very Humid</v>
      </c>
      <c r="L587" s="34"/>
      <c r="M587" s="34"/>
    </row>
    <row r="588" spans="1:13" ht="17.25" thickBot="1">
      <c r="A588" s="32">
        <v>586</v>
      </c>
      <c r="B588" s="32">
        <v>587</v>
      </c>
      <c r="C588" s="32">
        <v>0.18179999999999999</v>
      </c>
      <c r="D588" s="32">
        <v>0.93</v>
      </c>
      <c r="E588" s="32">
        <v>0.35820000000000002</v>
      </c>
      <c r="F588" s="32">
        <v>0</v>
      </c>
      <c r="G588" s="32">
        <v>26</v>
      </c>
      <c r="H588" s="32">
        <v>26</v>
      </c>
      <c r="I588" s="33" t="str">
        <f t="shared" si="27"/>
        <v>Low Demand</v>
      </c>
      <c r="J588" s="8" t="str">
        <f t="shared" si="28"/>
        <v>Mostly Registered</v>
      </c>
      <c r="K588" s="33" t="str">
        <f t="shared" si="29"/>
        <v>Very Humid</v>
      </c>
      <c r="L588" s="34"/>
      <c r="M588" s="34"/>
    </row>
    <row r="589" spans="1:13" ht="17.25" thickBot="1">
      <c r="A589" s="32">
        <v>587</v>
      </c>
      <c r="B589" s="32">
        <v>588</v>
      </c>
      <c r="C589" s="32">
        <v>0.2273</v>
      </c>
      <c r="D589" s="32">
        <v>0.55000000000000004</v>
      </c>
      <c r="E589" s="32">
        <v>0.19400000000000001</v>
      </c>
      <c r="F589" s="32">
        <v>1</v>
      </c>
      <c r="G589" s="32">
        <v>23</v>
      </c>
      <c r="H589" s="32">
        <v>24</v>
      </c>
      <c r="I589" s="33" t="str">
        <f t="shared" si="27"/>
        <v>Low Demand</v>
      </c>
      <c r="J589" s="8" t="str">
        <f t="shared" si="28"/>
        <v>Mostly Registered</v>
      </c>
      <c r="K589" s="33" t="str">
        <f t="shared" si="29"/>
        <v>Humid</v>
      </c>
      <c r="L589" s="34"/>
      <c r="M589" s="34"/>
    </row>
    <row r="590" spans="1:13" ht="17.25" thickBot="1">
      <c r="A590" s="32">
        <v>588</v>
      </c>
      <c r="B590" s="32">
        <v>589</v>
      </c>
      <c r="C590" s="32">
        <v>0.2424</v>
      </c>
      <c r="D590" s="32">
        <v>0.55000000000000004</v>
      </c>
      <c r="E590" s="32">
        <v>0.1045</v>
      </c>
      <c r="F590" s="32">
        <v>2</v>
      </c>
      <c r="G590" s="32">
        <v>82</v>
      </c>
      <c r="H590" s="32">
        <v>84</v>
      </c>
      <c r="I590" s="33" t="str">
        <f t="shared" si="27"/>
        <v>Medium Demand</v>
      </c>
      <c r="J590" s="8" t="str">
        <f t="shared" si="28"/>
        <v>Mostly Registered</v>
      </c>
      <c r="K590" s="33" t="str">
        <f t="shared" si="29"/>
        <v>Humid</v>
      </c>
      <c r="L590" s="34"/>
      <c r="M590" s="34"/>
    </row>
    <row r="591" spans="1:13" ht="17.25" thickBot="1">
      <c r="A591" s="32">
        <v>589</v>
      </c>
      <c r="B591" s="32">
        <v>590</v>
      </c>
      <c r="C591" s="32">
        <v>0.2273</v>
      </c>
      <c r="D591" s="32">
        <v>0.69</v>
      </c>
      <c r="E591" s="32">
        <v>8.9599999999999999E-2</v>
      </c>
      <c r="F591" s="32">
        <v>3</v>
      </c>
      <c r="G591" s="32">
        <v>101</v>
      </c>
      <c r="H591" s="32">
        <v>104</v>
      </c>
      <c r="I591" s="33" t="str">
        <f t="shared" si="27"/>
        <v>Medium Demand</v>
      </c>
      <c r="J591" s="8" t="str">
        <f t="shared" si="28"/>
        <v>Mostly Registered</v>
      </c>
      <c r="K591" s="33" t="str">
        <f t="shared" si="29"/>
        <v>Humid</v>
      </c>
      <c r="L591" s="34"/>
      <c r="M591" s="34"/>
    </row>
    <row r="592" spans="1:13" ht="17.25" thickBot="1">
      <c r="A592" s="32">
        <v>590</v>
      </c>
      <c r="B592" s="32">
        <v>591</v>
      </c>
      <c r="C592" s="32">
        <v>0.2273</v>
      </c>
      <c r="D592" s="32">
        <v>0.69</v>
      </c>
      <c r="E592" s="32">
        <v>8.9599999999999999E-2</v>
      </c>
      <c r="F592" s="32">
        <v>3</v>
      </c>
      <c r="G592" s="32">
        <v>76</v>
      </c>
      <c r="H592" s="32">
        <v>79</v>
      </c>
      <c r="I592" s="33" t="str">
        <f t="shared" si="27"/>
        <v>Medium Demand</v>
      </c>
      <c r="J592" s="8" t="str">
        <f t="shared" si="28"/>
        <v>Mostly Registered</v>
      </c>
      <c r="K592" s="33" t="str">
        <f t="shared" si="29"/>
        <v>Humid</v>
      </c>
      <c r="L592" s="34"/>
      <c r="M592" s="34"/>
    </row>
    <row r="593" spans="1:13" ht="17.25" thickBot="1">
      <c r="A593" s="32">
        <v>591</v>
      </c>
      <c r="B593" s="32">
        <v>592</v>
      </c>
      <c r="C593" s="32">
        <v>0.21210000000000001</v>
      </c>
      <c r="D593" s="32">
        <v>0.74</v>
      </c>
      <c r="E593" s="32">
        <v>8.9599999999999999E-2</v>
      </c>
      <c r="F593" s="32">
        <v>4</v>
      </c>
      <c r="G593" s="32">
        <v>55</v>
      </c>
      <c r="H593" s="32">
        <v>59</v>
      </c>
      <c r="I593" s="33" t="str">
        <f t="shared" si="27"/>
        <v>Medium Demand</v>
      </c>
      <c r="J593" s="8" t="str">
        <f t="shared" si="28"/>
        <v>Mostly Registered</v>
      </c>
      <c r="K593" s="33" t="str">
        <f t="shared" si="29"/>
        <v>Humid</v>
      </c>
      <c r="L593" s="34"/>
      <c r="M593" s="34"/>
    </row>
    <row r="594" spans="1:13" ht="17.25" thickBot="1">
      <c r="A594" s="32">
        <v>592</v>
      </c>
      <c r="B594" s="32">
        <v>593</v>
      </c>
      <c r="C594" s="32">
        <v>0.21210000000000001</v>
      </c>
      <c r="D594" s="32">
        <v>0.74</v>
      </c>
      <c r="E594" s="32">
        <v>8.9599999999999999E-2</v>
      </c>
      <c r="F594" s="32">
        <v>2</v>
      </c>
      <c r="G594" s="32">
        <v>36</v>
      </c>
      <c r="H594" s="32">
        <v>38</v>
      </c>
      <c r="I594" s="33" t="str">
        <f t="shared" si="27"/>
        <v>Low Demand</v>
      </c>
      <c r="J594" s="8" t="str">
        <f t="shared" si="28"/>
        <v>Mostly Registered</v>
      </c>
      <c r="K594" s="33" t="str">
        <f t="shared" si="29"/>
        <v>Humid</v>
      </c>
      <c r="L594" s="34"/>
      <c r="M594" s="34"/>
    </row>
    <row r="595" spans="1:13" ht="17.25" thickBot="1">
      <c r="A595" s="32">
        <v>593</v>
      </c>
      <c r="B595" s="32">
        <v>594</v>
      </c>
      <c r="C595" s="32">
        <v>0.21210000000000001</v>
      </c>
      <c r="D595" s="32">
        <v>0.74</v>
      </c>
      <c r="E595" s="32">
        <v>8.9599999999999999E-2</v>
      </c>
      <c r="F595" s="32">
        <v>0</v>
      </c>
      <c r="G595" s="32">
        <v>27</v>
      </c>
      <c r="H595" s="32">
        <v>27</v>
      </c>
      <c r="I595" s="33" t="str">
        <f t="shared" si="27"/>
        <v>Low Demand</v>
      </c>
      <c r="J595" s="8" t="str">
        <f t="shared" si="28"/>
        <v>Mostly Registered</v>
      </c>
      <c r="K595" s="33" t="str">
        <f t="shared" si="29"/>
        <v>Humid</v>
      </c>
      <c r="L595" s="34"/>
      <c r="M595" s="34"/>
    </row>
    <row r="596" spans="1:13" ht="17.25" thickBot="1">
      <c r="A596" s="32">
        <v>594</v>
      </c>
      <c r="B596" s="32">
        <v>595</v>
      </c>
      <c r="C596" s="32">
        <v>0.19700000000000001</v>
      </c>
      <c r="D596" s="32">
        <v>0.8</v>
      </c>
      <c r="E596" s="32">
        <v>0.16420000000000001</v>
      </c>
      <c r="F596" s="32">
        <v>0</v>
      </c>
      <c r="G596" s="32">
        <v>16</v>
      </c>
      <c r="H596" s="32">
        <v>16</v>
      </c>
      <c r="I596" s="33" t="str">
        <f t="shared" si="27"/>
        <v>Low Demand</v>
      </c>
      <c r="J596" s="8" t="str">
        <f t="shared" si="28"/>
        <v>Mostly Registered</v>
      </c>
      <c r="K596" s="33" t="str">
        <f t="shared" si="29"/>
        <v>Humid</v>
      </c>
      <c r="L596" s="34"/>
      <c r="M596" s="34"/>
    </row>
    <row r="597" spans="1:13" ht="17.25" thickBot="1">
      <c r="A597" s="32">
        <v>595</v>
      </c>
      <c r="B597" s="32">
        <v>596</v>
      </c>
      <c r="C597" s="32">
        <v>0.21210000000000001</v>
      </c>
      <c r="D597" s="32">
        <v>0.75</v>
      </c>
      <c r="E597" s="32">
        <v>0.1343</v>
      </c>
      <c r="F597" s="32">
        <v>0</v>
      </c>
      <c r="G597" s="32">
        <v>9</v>
      </c>
      <c r="H597" s="32">
        <v>9</v>
      </c>
      <c r="I597" s="33" t="str">
        <f t="shared" si="27"/>
        <v>Low Demand</v>
      </c>
      <c r="J597" s="8" t="str">
        <f t="shared" si="28"/>
        <v>Mostly Registered</v>
      </c>
      <c r="K597" s="33" t="str">
        <f t="shared" si="29"/>
        <v>Humid</v>
      </c>
      <c r="L597" s="34"/>
      <c r="M597" s="34"/>
    </row>
    <row r="598" spans="1:13" ht="17.25" thickBot="1">
      <c r="A598" s="32">
        <v>596</v>
      </c>
      <c r="B598" s="32">
        <v>597</v>
      </c>
      <c r="C598" s="32">
        <v>0.21210000000000001</v>
      </c>
      <c r="D598" s="32">
        <v>0.75</v>
      </c>
      <c r="E598" s="32">
        <v>0.1343</v>
      </c>
      <c r="F598" s="32">
        <v>1</v>
      </c>
      <c r="G598" s="32">
        <v>2</v>
      </c>
      <c r="H598" s="32">
        <v>3</v>
      </c>
      <c r="I598" s="33" t="str">
        <f t="shared" si="27"/>
        <v>Low Demand</v>
      </c>
      <c r="J598" s="8" t="str">
        <f t="shared" si="28"/>
        <v>Mostly Registered</v>
      </c>
      <c r="K598" s="33" t="str">
        <f t="shared" si="29"/>
        <v>Humid</v>
      </c>
      <c r="L598" s="34"/>
      <c r="M598" s="34"/>
    </row>
    <row r="599" spans="1:13" ht="17.25" thickBot="1">
      <c r="A599" s="32">
        <v>597</v>
      </c>
      <c r="B599" s="32">
        <v>598</v>
      </c>
      <c r="C599" s="32">
        <v>0.21210000000000001</v>
      </c>
      <c r="D599" s="32">
        <v>0.75</v>
      </c>
      <c r="E599" s="32">
        <v>0.16420000000000001</v>
      </c>
      <c r="F599" s="32">
        <v>0</v>
      </c>
      <c r="G599" s="32">
        <v>2</v>
      </c>
      <c r="H599" s="32">
        <v>2</v>
      </c>
      <c r="I599" s="33" t="str">
        <f t="shared" si="27"/>
        <v>Low Demand</v>
      </c>
      <c r="J599" s="8" t="str">
        <f t="shared" si="28"/>
        <v>Mostly Registered</v>
      </c>
      <c r="K599" s="33" t="str">
        <f t="shared" si="29"/>
        <v>Humid</v>
      </c>
      <c r="L599" s="34"/>
      <c r="M599" s="34"/>
    </row>
    <row r="600" spans="1:13" ht="17.25" thickBot="1">
      <c r="A600" s="32">
        <v>598</v>
      </c>
      <c r="B600" s="32">
        <v>599</v>
      </c>
      <c r="C600" s="32">
        <v>0.2273</v>
      </c>
      <c r="D600" s="32">
        <v>0.75</v>
      </c>
      <c r="E600" s="32">
        <v>0.1045</v>
      </c>
      <c r="F600" s="32">
        <v>1</v>
      </c>
      <c r="G600" s="32">
        <v>0</v>
      </c>
      <c r="H600" s="32">
        <v>1</v>
      </c>
      <c r="I600" s="33" t="str">
        <f t="shared" si="27"/>
        <v>Low Demand</v>
      </c>
      <c r="J600" s="8" t="str">
        <f t="shared" si="28"/>
        <v>Mostly Casual</v>
      </c>
      <c r="K600" s="33" t="str">
        <f t="shared" si="29"/>
        <v>Humid</v>
      </c>
      <c r="L600" s="34"/>
      <c r="M600" s="34"/>
    </row>
    <row r="601" spans="1:13" ht="17.25" thickBot="1">
      <c r="A601" s="32">
        <v>599</v>
      </c>
      <c r="B601" s="32">
        <v>600</v>
      </c>
      <c r="C601" s="32">
        <v>0.21210000000000001</v>
      </c>
      <c r="D601" s="32">
        <v>0.8</v>
      </c>
      <c r="E601" s="32">
        <v>0.1045</v>
      </c>
      <c r="F601" s="32">
        <v>0</v>
      </c>
      <c r="G601" s="32">
        <v>4</v>
      </c>
      <c r="H601" s="32">
        <v>4</v>
      </c>
      <c r="I601" s="33" t="str">
        <f t="shared" si="27"/>
        <v>Low Demand</v>
      </c>
      <c r="J601" s="8" t="str">
        <f t="shared" si="28"/>
        <v>Mostly Registered</v>
      </c>
      <c r="K601" s="33" t="str">
        <f t="shared" si="29"/>
        <v>Humid</v>
      </c>
      <c r="L601" s="34"/>
      <c r="M601" s="34"/>
    </row>
    <row r="602" spans="1:13" ht="17.25" thickBot="1">
      <c r="A602" s="32">
        <v>600</v>
      </c>
      <c r="B602" s="32">
        <v>601</v>
      </c>
      <c r="C602" s="32">
        <v>0.19700000000000001</v>
      </c>
      <c r="D602" s="32">
        <v>0.8</v>
      </c>
      <c r="E602" s="32">
        <v>0.1343</v>
      </c>
      <c r="F602" s="32">
        <v>0</v>
      </c>
      <c r="G602" s="32">
        <v>16</v>
      </c>
      <c r="H602" s="32">
        <v>16</v>
      </c>
      <c r="I602" s="33" t="str">
        <f t="shared" si="27"/>
        <v>Low Demand</v>
      </c>
      <c r="J602" s="8" t="str">
        <f t="shared" si="28"/>
        <v>Mostly Registered</v>
      </c>
      <c r="K602" s="33" t="str">
        <f t="shared" si="29"/>
        <v>Humid</v>
      </c>
      <c r="L602" s="34"/>
      <c r="M602" s="34"/>
    </row>
    <row r="603" spans="1:13" ht="17.25" thickBot="1">
      <c r="A603" s="32">
        <v>601</v>
      </c>
      <c r="B603" s="32">
        <v>602</v>
      </c>
      <c r="C603" s="32">
        <v>0.19700000000000001</v>
      </c>
      <c r="D603" s="32">
        <v>0.86</v>
      </c>
      <c r="E603" s="32">
        <v>8.9599999999999999E-2</v>
      </c>
      <c r="F603" s="32">
        <v>2</v>
      </c>
      <c r="G603" s="32">
        <v>58</v>
      </c>
      <c r="H603" s="32">
        <v>60</v>
      </c>
      <c r="I603" s="33" t="str">
        <f t="shared" si="27"/>
        <v>Medium Demand</v>
      </c>
      <c r="J603" s="8" t="str">
        <f t="shared" si="28"/>
        <v>Mostly Registered</v>
      </c>
      <c r="K603" s="33" t="str">
        <f t="shared" si="29"/>
        <v>Very Humid</v>
      </c>
      <c r="L603" s="34"/>
      <c r="M603" s="34"/>
    </row>
    <row r="604" spans="1:13" ht="17.25" thickBot="1">
      <c r="A604" s="32">
        <v>602</v>
      </c>
      <c r="B604" s="32">
        <v>603</v>
      </c>
      <c r="C604" s="32">
        <v>0.19700000000000001</v>
      </c>
      <c r="D604" s="32">
        <v>0.86</v>
      </c>
      <c r="E604" s="32">
        <v>8.9599999999999999E-2</v>
      </c>
      <c r="F604" s="32">
        <v>2</v>
      </c>
      <c r="G604" s="32">
        <v>155</v>
      </c>
      <c r="H604" s="32">
        <v>157</v>
      </c>
      <c r="I604" s="33" t="str">
        <f t="shared" si="27"/>
        <v>High Demand</v>
      </c>
      <c r="J604" s="8" t="str">
        <f t="shared" si="28"/>
        <v>Mostly Registered</v>
      </c>
      <c r="K604" s="33" t="str">
        <f t="shared" si="29"/>
        <v>Very Humid</v>
      </c>
      <c r="L604" s="34"/>
      <c r="M604" s="34"/>
    </row>
    <row r="605" spans="1:13" ht="17.25" thickBot="1">
      <c r="A605" s="32">
        <v>603</v>
      </c>
      <c r="B605" s="32">
        <v>604</v>
      </c>
      <c r="C605" s="32">
        <v>0.21210000000000001</v>
      </c>
      <c r="D605" s="32">
        <v>0.86</v>
      </c>
      <c r="E605" s="32">
        <v>8.9599999999999999E-2</v>
      </c>
      <c r="F605" s="32">
        <v>6</v>
      </c>
      <c r="G605" s="32">
        <v>95</v>
      </c>
      <c r="H605" s="32">
        <v>101</v>
      </c>
      <c r="I605" s="33" t="str">
        <f t="shared" si="27"/>
        <v>Medium Demand</v>
      </c>
      <c r="J605" s="8" t="str">
        <f t="shared" si="28"/>
        <v>Mostly Registered</v>
      </c>
      <c r="K605" s="33" t="str">
        <f t="shared" si="29"/>
        <v>Very Humid</v>
      </c>
      <c r="L605" s="34"/>
      <c r="M605" s="34"/>
    </row>
    <row r="606" spans="1:13" ht="17.25" thickBot="1">
      <c r="A606" s="32">
        <v>604</v>
      </c>
      <c r="B606" s="32">
        <v>605</v>
      </c>
      <c r="C606" s="32">
        <v>0.21210000000000001</v>
      </c>
      <c r="D606" s="32">
        <v>0.86</v>
      </c>
      <c r="E606" s="32">
        <v>0.1045</v>
      </c>
      <c r="F606" s="32">
        <v>0</v>
      </c>
      <c r="G606" s="32">
        <v>49</v>
      </c>
      <c r="H606" s="32">
        <v>49</v>
      </c>
      <c r="I606" s="33" t="str">
        <f t="shared" si="27"/>
        <v>Low Demand</v>
      </c>
      <c r="J606" s="8" t="str">
        <f t="shared" si="28"/>
        <v>Mostly Registered</v>
      </c>
      <c r="K606" s="33" t="str">
        <f t="shared" si="29"/>
        <v>Very Humid</v>
      </c>
      <c r="L606" s="34"/>
      <c r="M606" s="34"/>
    </row>
    <row r="607" spans="1:13" ht="17.25" thickBot="1">
      <c r="A607" s="32">
        <v>605</v>
      </c>
      <c r="B607" s="32">
        <v>606</v>
      </c>
      <c r="C607" s="32">
        <v>0.21210000000000001</v>
      </c>
      <c r="D607" s="32">
        <v>0.93</v>
      </c>
      <c r="E607" s="32">
        <v>0.1045</v>
      </c>
      <c r="F607" s="32">
        <v>0</v>
      </c>
      <c r="G607" s="32">
        <v>30</v>
      </c>
      <c r="H607" s="32">
        <v>30</v>
      </c>
      <c r="I607" s="33" t="str">
        <f t="shared" si="27"/>
        <v>Low Demand</v>
      </c>
      <c r="J607" s="8" t="str">
        <f t="shared" si="28"/>
        <v>Mostly Registered</v>
      </c>
      <c r="K607" s="33" t="str">
        <f t="shared" si="29"/>
        <v>Very Humid</v>
      </c>
      <c r="L607" s="34"/>
      <c r="M607" s="34"/>
    </row>
    <row r="608" spans="1:13" ht="17.25" thickBot="1">
      <c r="A608" s="32">
        <v>606</v>
      </c>
      <c r="B608" s="32">
        <v>607</v>
      </c>
      <c r="C608" s="32">
        <v>0.21210000000000001</v>
      </c>
      <c r="D608" s="32">
        <v>0.93</v>
      </c>
      <c r="E608" s="32">
        <v>0.1045</v>
      </c>
      <c r="F608" s="32">
        <v>1</v>
      </c>
      <c r="G608" s="32">
        <v>28</v>
      </c>
      <c r="H608" s="32">
        <v>29</v>
      </c>
      <c r="I608" s="33" t="str">
        <f t="shared" si="27"/>
        <v>Low Demand</v>
      </c>
      <c r="J608" s="8" t="str">
        <f t="shared" si="28"/>
        <v>Mostly Registered</v>
      </c>
      <c r="K608" s="33" t="str">
        <f t="shared" si="29"/>
        <v>Very Humid</v>
      </c>
      <c r="L608" s="34"/>
      <c r="M608" s="34"/>
    </row>
    <row r="609" spans="1:13" ht="17.25" thickBot="1">
      <c r="A609" s="32">
        <v>607</v>
      </c>
      <c r="B609" s="32">
        <v>608</v>
      </c>
      <c r="C609" s="32">
        <v>0.21210000000000001</v>
      </c>
      <c r="D609" s="32">
        <v>0.93</v>
      </c>
      <c r="E609" s="32">
        <v>0.1045</v>
      </c>
      <c r="F609" s="32">
        <v>0</v>
      </c>
      <c r="G609" s="32">
        <v>31</v>
      </c>
      <c r="H609" s="32">
        <v>31</v>
      </c>
      <c r="I609" s="33" t="str">
        <f t="shared" si="27"/>
        <v>Low Demand</v>
      </c>
      <c r="J609" s="8" t="str">
        <f t="shared" si="28"/>
        <v>Mostly Registered</v>
      </c>
      <c r="K609" s="33" t="str">
        <f t="shared" si="29"/>
        <v>Very Humid</v>
      </c>
      <c r="L609" s="34"/>
      <c r="M609" s="34"/>
    </row>
    <row r="610" spans="1:13" ht="17.25" thickBot="1">
      <c r="A610" s="32">
        <v>608</v>
      </c>
      <c r="B610" s="32">
        <v>609</v>
      </c>
      <c r="C610" s="32">
        <v>0.2727</v>
      </c>
      <c r="D610" s="32">
        <v>0.8</v>
      </c>
      <c r="E610" s="32">
        <v>0</v>
      </c>
      <c r="F610" s="32">
        <v>2</v>
      </c>
      <c r="G610" s="32">
        <v>36</v>
      </c>
      <c r="H610" s="32">
        <v>38</v>
      </c>
      <c r="I610" s="33" t="str">
        <f t="shared" si="27"/>
        <v>Low Demand</v>
      </c>
      <c r="J610" s="8" t="str">
        <f t="shared" si="28"/>
        <v>Mostly Registered</v>
      </c>
      <c r="K610" s="33" t="str">
        <f t="shared" si="29"/>
        <v>Humid</v>
      </c>
      <c r="L610" s="34"/>
      <c r="M610" s="34"/>
    </row>
    <row r="611" spans="1:13" ht="17.25" thickBot="1">
      <c r="A611" s="32">
        <v>609</v>
      </c>
      <c r="B611" s="32">
        <v>610</v>
      </c>
      <c r="C611" s="32">
        <v>0.2576</v>
      </c>
      <c r="D611" s="32">
        <v>0.86</v>
      </c>
      <c r="E611" s="32">
        <v>0</v>
      </c>
      <c r="F611" s="32">
        <v>1</v>
      </c>
      <c r="G611" s="32">
        <v>40</v>
      </c>
      <c r="H611" s="32">
        <v>41</v>
      </c>
      <c r="I611" s="33" t="str">
        <f t="shared" si="27"/>
        <v>Low Demand</v>
      </c>
      <c r="J611" s="8" t="str">
        <f t="shared" si="28"/>
        <v>Mostly Registered</v>
      </c>
      <c r="K611" s="33" t="str">
        <f t="shared" si="29"/>
        <v>Very Humid</v>
      </c>
      <c r="L611" s="34"/>
      <c r="M611" s="34"/>
    </row>
  </sheetData>
  <autoFilter ref="A1:K1" xr:uid="{6815A86A-D6B3-42CA-AB5C-C19B1B9AE0F5}"/>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D972F-C54E-4E49-8C1F-6944AD95FE10}">
  <sheetPr codeName="Sheet27"/>
  <dimension ref="A3:B41"/>
  <sheetViews>
    <sheetView workbookViewId="0">
      <selection activeCell="I21" sqref="I21"/>
    </sheetView>
  </sheetViews>
  <sheetFormatPr defaultRowHeight="16.5"/>
  <cols>
    <col min="1" max="1" width="13.75" customWidth="1"/>
    <col min="2" max="2" width="18" customWidth="1"/>
  </cols>
  <sheetData>
    <row r="3" spans="1:2">
      <c r="A3" s="25" t="s">
        <v>33</v>
      </c>
      <c r="B3" t="s">
        <v>41</v>
      </c>
    </row>
    <row r="4" spans="1:2">
      <c r="A4" s="26" t="s">
        <v>13</v>
      </c>
      <c r="B4" s="28">
        <v>95</v>
      </c>
    </row>
    <row r="5" spans="1:2">
      <c r="A5" s="27" t="s">
        <v>37</v>
      </c>
      <c r="B5" s="28">
        <v>24</v>
      </c>
    </row>
    <row r="6" spans="1:2">
      <c r="A6" s="27" t="s">
        <v>38</v>
      </c>
      <c r="B6" s="28">
        <v>24</v>
      </c>
    </row>
    <row r="7" spans="1:2">
      <c r="A7" s="27" t="s">
        <v>39</v>
      </c>
      <c r="B7" s="28">
        <v>24</v>
      </c>
    </row>
    <row r="8" spans="1:2">
      <c r="A8" s="27" t="s">
        <v>40</v>
      </c>
      <c r="B8" s="28">
        <v>23</v>
      </c>
    </row>
    <row r="9" spans="1:2">
      <c r="A9" s="26" t="s">
        <v>25</v>
      </c>
      <c r="B9" s="28">
        <v>94</v>
      </c>
    </row>
    <row r="10" spans="1:2">
      <c r="A10" s="27" t="s">
        <v>37</v>
      </c>
      <c r="B10" s="28">
        <v>24</v>
      </c>
    </row>
    <row r="11" spans="1:2">
      <c r="A11" s="27" t="s">
        <v>38</v>
      </c>
      <c r="B11" s="28">
        <v>24</v>
      </c>
    </row>
    <row r="12" spans="1:2">
      <c r="A12" s="27" t="s">
        <v>39</v>
      </c>
      <c r="B12" s="28">
        <v>24</v>
      </c>
    </row>
    <row r="13" spans="1:2">
      <c r="A13" s="27" t="s">
        <v>40</v>
      </c>
      <c r="B13" s="28">
        <v>22</v>
      </c>
    </row>
    <row r="14" spans="1:2">
      <c r="A14" s="26" t="s">
        <v>26</v>
      </c>
      <c r="B14" s="28">
        <v>93</v>
      </c>
    </row>
    <row r="15" spans="1:2">
      <c r="A15" s="27" t="s">
        <v>37</v>
      </c>
      <c r="B15" s="28">
        <v>24</v>
      </c>
    </row>
    <row r="16" spans="1:2">
      <c r="A16" s="27" t="s">
        <v>38</v>
      </c>
      <c r="B16" s="28">
        <v>24</v>
      </c>
    </row>
    <row r="17" spans="1:2">
      <c r="A17" s="27" t="s">
        <v>39</v>
      </c>
      <c r="B17" s="28">
        <v>24</v>
      </c>
    </row>
    <row r="18" spans="1:2">
      <c r="A18" s="27" t="s">
        <v>40</v>
      </c>
      <c r="B18" s="28">
        <v>21</v>
      </c>
    </row>
    <row r="19" spans="1:2">
      <c r="A19" s="26" t="s">
        <v>27</v>
      </c>
      <c r="B19" s="28">
        <v>80</v>
      </c>
    </row>
    <row r="20" spans="1:2">
      <c r="A20" s="27" t="s">
        <v>37</v>
      </c>
      <c r="B20" s="28">
        <v>24</v>
      </c>
    </row>
    <row r="21" spans="1:2">
      <c r="A21" s="27" t="s">
        <v>38</v>
      </c>
      <c r="B21" s="28">
        <v>24</v>
      </c>
    </row>
    <row r="22" spans="1:2">
      <c r="A22" s="27" t="s">
        <v>39</v>
      </c>
      <c r="B22" s="28">
        <v>18</v>
      </c>
    </row>
    <row r="23" spans="1:2">
      <c r="A23" s="27" t="s">
        <v>40</v>
      </c>
      <c r="B23" s="28">
        <v>14</v>
      </c>
    </row>
    <row r="24" spans="1:2">
      <c r="A24" s="26" t="s">
        <v>28</v>
      </c>
      <c r="B24" s="28">
        <v>84</v>
      </c>
    </row>
    <row r="25" spans="1:2">
      <c r="A25" s="27" t="s">
        <v>37</v>
      </c>
      <c r="B25" s="28">
        <v>24</v>
      </c>
    </row>
    <row r="26" spans="1:2">
      <c r="A26" s="27" t="s">
        <v>38</v>
      </c>
      <c r="B26" s="28">
        <v>18</v>
      </c>
    </row>
    <row r="27" spans="1:2">
      <c r="A27" s="27" t="s">
        <v>39</v>
      </c>
      <c r="B27" s="28">
        <v>24</v>
      </c>
    </row>
    <row r="28" spans="1:2">
      <c r="A28" s="27" t="s">
        <v>40</v>
      </c>
      <c r="B28" s="28">
        <v>18</v>
      </c>
    </row>
    <row r="29" spans="1:2">
      <c r="A29" s="26" t="s">
        <v>30</v>
      </c>
      <c r="B29" s="28">
        <v>85</v>
      </c>
    </row>
    <row r="30" spans="1:2">
      <c r="A30" s="27" t="s">
        <v>37</v>
      </c>
      <c r="B30" s="28">
        <v>22</v>
      </c>
    </row>
    <row r="31" spans="1:2">
      <c r="A31" s="27" t="s">
        <v>38</v>
      </c>
      <c r="B31" s="28">
        <v>18</v>
      </c>
    </row>
    <row r="32" spans="1:2">
      <c r="A32" s="27" t="s">
        <v>39</v>
      </c>
      <c r="B32" s="28">
        <v>24</v>
      </c>
    </row>
    <row r="33" spans="1:2">
      <c r="A33" s="27" t="s">
        <v>40</v>
      </c>
      <c r="B33" s="28">
        <v>21</v>
      </c>
    </row>
    <row r="34" spans="1:2">
      <c r="A34" s="26" t="s">
        <v>29</v>
      </c>
      <c r="B34" s="28">
        <v>79</v>
      </c>
    </row>
    <row r="35" spans="1:2">
      <c r="A35" s="27" t="s">
        <v>37</v>
      </c>
      <c r="B35" s="28">
        <v>20</v>
      </c>
    </row>
    <row r="36" spans="1:2">
      <c r="A36" s="27" t="s">
        <v>38</v>
      </c>
      <c r="B36" s="28">
        <v>24</v>
      </c>
    </row>
    <row r="37" spans="1:2">
      <c r="A37" s="27" t="s">
        <v>39</v>
      </c>
      <c r="B37" s="28">
        <v>18</v>
      </c>
    </row>
    <row r="38" spans="1:2">
      <c r="A38" s="27" t="s">
        <v>40</v>
      </c>
      <c r="B38" s="28">
        <v>17</v>
      </c>
    </row>
    <row r="39" spans="1:2">
      <c r="A39" s="26" t="s">
        <v>34</v>
      </c>
      <c r="B39" s="28"/>
    </row>
    <row r="40" spans="1:2">
      <c r="A40" s="27" t="s">
        <v>34</v>
      </c>
      <c r="B40" s="28"/>
    </row>
    <row r="41" spans="1:2">
      <c r="A41" s="26" t="s">
        <v>35</v>
      </c>
      <c r="B41" s="28">
        <v>610</v>
      </c>
    </row>
  </sheetData>
  <pageMargins left="0.7" right="0.7" top="0.75" bottom="0.75" header="0.3" footer="0.3"/>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FD657-9B5E-4082-8C35-8BA997B11DC1}">
  <dimension ref="A3:B29"/>
  <sheetViews>
    <sheetView workbookViewId="0">
      <selection activeCell="J9" sqref="J9"/>
    </sheetView>
  </sheetViews>
  <sheetFormatPr defaultRowHeight="16.5"/>
  <cols>
    <col min="1" max="1" width="13.125" bestFit="1" customWidth="1"/>
    <col min="2" max="2" width="12.25" bestFit="1" customWidth="1"/>
  </cols>
  <sheetData>
    <row r="3" spans="1:2">
      <c r="A3" s="25" t="s">
        <v>33</v>
      </c>
      <c r="B3" t="s">
        <v>240</v>
      </c>
    </row>
    <row r="4" spans="1:2">
      <c r="A4" s="26">
        <v>0</v>
      </c>
      <c r="B4" s="28">
        <v>4.7000000000000011</v>
      </c>
    </row>
    <row r="5" spans="1:2">
      <c r="A5" s="26">
        <v>1</v>
      </c>
      <c r="B5" s="28">
        <v>4.5400000000000018</v>
      </c>
    </row>
    <row r="6" spans="1:2">
      <c r="A6" s="26">
        <v>2</v>
      </c>
      <c r="B6" s="28">
        <v>4.2000000000000011</v>
      </c>
    </row>
    <row r="7" spans="1:2">
      <c r="A7" s="26">
        <v>3</v>
      </c>
      <c r="B7" s="28">
        <v>2.68</v>
      </c>
    </row>
    <row r="8" spans="1:2">
      <c r="A8" s="26">
        <v>4</v>
      </c>
      <c r="B8" s="28">
        <v>3.580000000000001</v>
      </c>
    </row>
    <row r="9" spans="1:2">
      <c r="A9" s="26">
        <v>5</v>
      </c>
      <c r="B9" s="28">
        <v>3.8600000000000017</v>
      </c>
    </row>
    <row r="10" spans="1:2">
      <c r="A10" s="26">
        <v>6</v>
      </c>
      <c r="B10" s="28">
        <v>4.1800000000000015</v>
      </c>
    </row>
    <row r="11" spans="1:2">
      <c r="A11" s="26">
        <v>7</v>
      </c>
      <c r="B11" s="28">
        <v>4.1400000000000015</v>
      </c>
    </row>
    <row r="12" spans="1:2">
      <c r="A12" s="26">
        <v>8</v>
      </c>
      <c r="B12" s="28">
        <v>4.3000000000000016</v>
      </c>
    </row>
    <row r="13" spans="1:2">
      <c r="A13" s="26">
        <v>9</v>
      </c>
      <c r="B13" s="28">
        <v>4.6800000000000006</v>
      </c>
    </row>
    <row r="14" spans="1:2">
      <c r="A14" s="26">
        <v>10</v>
      </c>
      <c r="B14" s="28">
        <v>5.0799999999999992</v>
      </c>
    </row>
    <row r="15" spans="1:2">
      <c r="A15" s="26">
        <v>11</v>
      </c>
      <c r="B15" s="28">
        <v>5.44</v>
      </c>
    </row>
    <row r="16" spans="1:2">
      <c r="A16" s="26">
        <v>12</v>
      </c>
      <c r="B16" s="28">
        <v>6</v>
      </c>
    </row>
    <row r="17" spans="1:2">
      <c r="A17" s="26">
        <v>13</v>
      </c>
      <c r="B17" s="28">
        <v>6.32</v>
      </c>
    </row>
    <row r="18" spans="1:2">
      <c r="A18" s="26">
        <v>14</v>
      </c>
      <c r="B18" s="28">
        <v>6.6</v>
      </c>
    </row>
    <row r="19" spans="1:2">
      <c r="A19" s="26">
        <v>15</v>
      </c>
      <c r="B19" s="28">
        <v>6.6200000000000028</v>
      </c>
    </row>
    <row r="20" spans="1:2">
      <c r="A20" s="26">
        <v>16</v>
      </c>
      <c r="B20" s="28">
        <v>6.5400000000000009</v>
      </c>
    </row>
    <row r="21" spans="1:2">
      <c r="A21" s="26">
        <v>17</v>
      </c>
      <c r="B21" s="28">
        <v>6.16</v>
      </c>
    </row>
    <row r="22" spans="1:2">
      <c r="A22" s="26">
        <v>18</v>
      </c>
      <c r="B22" s="28">
        <v>5.660000000000001</v>
      </c>
    </row>
    <row r="23" spans="1:2">
      <c r="A23" s="26">
        <v>19</v>
      </c>
      <c r="B23" s="28">
        <v>5.3200000000000012</v>
      </c>
    </row>
    <row r="24" spans="1:2">
      <c r="A24" s="26">
        <v>20</v>
      </c>
      <c r="B24" s="28">
        <v>5.0999999999999996</v>
      </c>
    </row>
    <row r="25" spans="1:2">
      <c r="A25" s="26">
        <v>21</v>
      </c>
      <c r="B25" s="28">
        <v>4.92</v>
      </c>
    </row>
    <row r="26" spans="1:2">
      <c r="A26" s="26">
        <v>22</v>
      </c>
      <c r="B26" s="28">
        <v>4.7399999999999993</v>
      </c>
    </row>
    <row r="27" spans="1:2">
      <c r="A27" s="26">
        <v>23</v>
      </c>
      <c r="B27" s="28">
        <v>4.7399999999999993</v>
      </c>
    </row>
    <row r="28" spans="1:2">
      <c r="A28" s="26" t="s">
        <v>34</v>
      </c>
      <c r="B28" s="28"/>
    </row>
    <row r="29" spans="1:2">
      <c r="A29" s="26" t="s">
        <v>35</v>
      </c>
      <c r="B29" s="28">
        <v>120.10000000000001</v>
      </c>
    </row>
  </sheetData>
  <pageMargins left="0.7" right="0.7" top="0.75" bottom="0.75" header="0.3" footer="0.3"/>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F989E-0F02-4A9F-BE44-21E44CFC1B2A}">
  <sheetPr codeName="Sheet28"/>
  <dimension ref="A1:AC1000"/>
  <sheetViews>
    <sheetView workbookViewId="0">
      <selection sqref="A1:XFD1048576"/>
    </sheetView>
  </sheetViews>
  <sheetFormatPr defaultColWidth="13.25" defaultRowHeight="16.5"/>
  <cols>
    <col min="2" max="2" width="13.25" style="23"/>
    <col min="11" max="11" width="15" customWidth="1"/>
    <col min="13" max="13" width="16.875" customWidth="1"/>
    <col min="16" max="16" width="31" customWidth="1"/>
  </cols>
  <sheetData>
    <row r="1" spans="1:29" ht="17.25" thickBot="1">
      <c r="A1" s="1" t="s">
        <v>0</v>
      </c>
      <c r="B1" s="2" t="s">
        <v>1</v>
      </c>
      <c r="C1" s="1" t="s">
        <v>2</v>
      </c>
      <c r="D1" s="1" t="s">
        <v>3</v>
      </c>
      <c r="E1" s="1" t="s">
        <v>4</v>
      </c>
      <c r="F1" s="1" t="s">
        <v>5</v>
      </c>
      <c r="G1" s="3" t="s">
        <v>6</v>
      </c>
      <c r="H1" s="3" t="s">
        <v>7</v>
      </c>
      <c r="I1" s="1" t="s">
        <v>8</v>
      </c>
      <c r="J1" s="1" t="s">
        <v>9</v>
      </c>
      <c r="K1" s="4" t="s">
        <v>32</v>
      </c>
      <c r="L1" s="1" t="s">
        <v>10</v>
      </c>
      <c r="M1" s="3" t="s">
        <v>11</v>
      </c>
      <c r="N1" s="1" t="s">
        <v>12</v>
      </c>
      <c r="O1" s="1"/>
      <c r="P1" s="5"/>
      <c r="Q1" s="5"/>
      <c r="R1" s="1"/>
      <c r="S1" s="1"/>
      <c r="T1" s="1"/>
      <c r="U1" s="1"/>
      <c r="V1" s="1"/>
      <c r="W1" s="1"/>
      <c r="X1" s="1"/>
      <c r="Y1" s="1"/>
      <c r="Z1" s="1"/>
      <c r="AA1" s="1"/>
      <c r="AB1" s="1"/>
      <c r="AC1" s="1"/>
    </row>
    <row r="2" spans="1:29" ht="17.25" thickBot="1">
      <c r="A2" s="6">
        <v>1</v>
      </c>
      <c r="B2" s="7">
        <v>40544</v>
      </c>
      <c r="C2" s="6">
        <v>1</v>
      </c>
      <c r="D2" s="6">
        <v>0</v>
      </c>
      <c r="E2" s="6">
        <v>1</v>
      </c>
      <c r="F2" s="6">
        <v>0</v>
      </c>
      <c r="G2" s="8" t="b">
        <f>'Dataset A'!U2=IF(F2&lt;6,"Night", IF(F2&lt;12,"Morning", IF(F2&lt;18,"Afternoon","Evening")))</f>
        <v>1</v>
      </c>
      <c r="H2" s="8" t="str">
        <f>IF(OR(AND(F2&gt;=7,F2&lt;=9), AND(F2&gt;=17,F2&lt;=19)), "Rush", "Normal")</f>
        <v>Normal</v>
      </c>
      <c r="I2" s="9" t="b">
        <v>0</v>
      </c>
      <c r="J2" s="6">
        <v>6</v>
      </c>
      <c r="K2" s="6" t="s">
        <v>13</v>
      </c>
      <c r="L2" s="6">
        <v>1</v>
      </c>
      <c r="M2" s="6" t="s">
        <v>14</v>
      </c>
      <c r="N2" s="6">
        <v>0.24</v>
      </c>
      <c r="O2" s="10"/>
      <c r="P2" s="11" t="s">
        <v>15</v>
      </c>
      <c r="Q2" s="11" t="s">
        <v>16</v>
      </c>
      <c r="R2" s="12"/>
      <c r="S2" s="1"/>
      <c r="T2" s="1"/>
      <c r="U2" s="1"/>
      <c r="V2" s="1"/>
      <c r="W2" s="1"/>
      <c r="X2" s="1"/>
      <c r="Y2" s="1"/>
      <c r="Z2" s="1"/>
      <c r="AA2" s="1"/>
      <c r="AB2" s="1"/>
      <c r="AC2" s="1"/>
    </row>
    <row r="3" spans="1:29" ht="17.25" thickBot="1">
      <c r="A3" s="6">
        <v>2</v>
      </c>
      <c r="B3" s="7">
        <v>40544</v>
      </c>
      <c r="C3" s="6">
        <v>1</v>
      </c>
      <c r="D3" s="6">
        <v>0</v>
      </c>
      <c r="E3" s="6">
        <v>1</v>
      </c>
      <c r="F3" s="6">
        <v>1</v>
      </c>
      <c r="G3" s="8" t="str">
        <f t="shared" ref="G3:G66" si="0">IF(F3&lt;6,"Night", IF(F3&lt;12,"Morning", IF(F3&lt;18,"Afternoon","Evening")))</f>
        <v>Night</v>
      </c>
      <c r="H3" s="8" t="str">
        <f t="shared" ref="H3:H66" si="1">IF(OR(AND(F3&gt;=7,F3&lt;=9), AND(F3&gt;=17,F3&lt;=19)), "Rush", "Normal")</f>
        <v>Normal</v>
      </c>
      <c r="I3" s="9" t="b">
        <v>0</v>
      </c>
      <c r="J3" s="6">
        <v>6</v>
      </c>
      <c r="K3" s="6" t="s">
        <v>13</v>
      </c>
      <c r="L3" s="6">
        <v>1</v>
      </c>
      <c r="M3" s="6" t="s">
        <v>14</v>
      </c>
      <c r="N3" s="6">
        <v>0.22</v>
      </c>
      <c r="O3" s="10"/>
      <c r="P3" s="13" t="s">
        <v>17</v>
      </c>
      <c r="Q3" s="13" t="e">
        <f>COUNTIF([2]Sheet1!L:L, 1)</f>
        <v>#VALUE!</v>
      </c>
      <c r="R3" s="12"/>
      <c r="S3" s="1"/>
      <c r="T3" s="1"/>
      <c r="U3" s="1"/>
      <c r="V3" s="1"/>
      <c r="W3" s="1"/>
      <c r="X3" s="1"/>
      <c r="Y3" s="1"/>
      <c r="Z3" s="1"/>
      <c r="AA3" s="1"/>
      <c r="AB3" s="1"/>
      <c r="AC3" s="1"/>
    </row>
    <row r="4" spans="1:29" ht="17.25" thickBot="1">
      <c r="A4" s="6">
        <v>3</v>
      </c>
      <c r="B4" s="7">
        <v>40544</v>
      </c>
      <c r="C4" s="6">
        <v>1</v>
      </c>
      <c r="D4" s="6">
        <v>0</v>
      </c>
      <c r="E4" s="6">
        <v>1</v>
      </c>
      <c r="F4" s="6">
        <v>2</v>
      </c>
      <c r="G4" s="8" t="str">
        <f t="shared" si="0"/>
        <v>Night</v>
      </c>
      <c r="H4" s="8" t="str">
        <f t="shared" si="1"/>
        <v>Normal</v>
      </c>
      <c r="I4" s="9" t="b">
        <v>0</v>
      </c>
      <c r="J4" s="6">
        <v>6</v>
      </c>
      <c r="K4" s="6" t="s">
        <v>13</v>
      </c>
      <c r="L4" s="6">
        <v>1</v>
      </c>
      <c r="M4" s="6" t="s">
        <v>14</v>
      </c>
      <c r="N4" s="6">
        <v>0.22</v>
      </c>
      <c r="O4" s="10"/>
      <c r="P4" s="13" t="s">
        <v>18</v>
      </c>
      <c r="Q4" s="24">
        <f>COUNTIF(K:K, "Sunday")</f>
        <v>95</v>
      </c>
      <c r="R4" s="12"/>
      <c r="S4" s="1"/>
      <c r="T4" s="1"/>
      <c r="U4" s="1"/>
      <c r="V4" s="1"/>
      <c r="W4" s="1"/>
      <c r="X4" s="1"/>
      <c r="Y4" s="1"/>
      <c r="Z4" s="1"/>
      <c r="AA4" s="1"/>
      <c r="AB4" s="1"/>
      <c r="AC4" s="1"/>
    </row>
    <row r="5" spans="1:29" ht="17.25" thickBot="1">
      <c r="A5" s="6">
        <v>4</v>
      </c>
      <c r="B5" s="7">
        <v>40544</v>
      </c>
      <c r="C5" s="6">
        <v>1</v>
      </c>
      <c r="D5" s="6">
        <v>0</v>
      </c>
      <c r="E5" s="6">
        <v>1</v>
      </c>
      <c r="F5" s="6">
        <v>3</v>
      </c>
      <c r="G5" s="8" t="str">
        <f t="shared" si="0"/>
        <v>Night</v>
      </c>
      <c r="H5" s="8" t="str">
        <f t="shared" si="1"/>
        <v>Normal</v>
      </c>
      <c r="I5" s="9" t="b">
        <v>0</v>
      </c>
      <c r="J5" s="6">
        <v>6</v>
      </c>
      <c r="K5" s="6" t="s">
        <v>13</v>
      </c>
      <c r="L5" s="6">
        <v>1</v>
      </c>
      <c r="M5" s="6" t="s">
        <v>14</v>
      </c>
      <c r="N5" s="6">
        <v>0.24</v>
      </c>
      <c r="O5" s="10"/>
      <c r="P5" s="13" t="s">
        <v>19</v>
      </c>
      <c r="Q5" s="13">
        <f>AVERAGE([2]Sheet1!N:N)</f>
        <v>0.19688524590163942</v>
      </c>
      <c r="R5" s="12"/>
      <c r="S5" s="1"/>
      <c r="T5" s="1"/>
      <c r="U5" s="1"/>
      <c r="V5" s="1"/>
      <c r="W5" s="1"/>
      <c r="X5" s="1"/>
      <c r="Y5" s="1"/>
      <c r="Z5" s="1"/>
      <c r="AA5" s="1"/>
      <c r="AB5" s="1"/>
      <c r="AC5" s="1"/>
    </row>
    <row r="6" spans="1:29" ht="17.25" thickBot="1">
      <c r="A6" s="6">
        <v>5</v>
      </c>
      <c r="B6" s="7">
        <v>40544</v>
      </c>
      <c r="C6" s="6">
        <v>1</v>
      </c>
      <c r="D6" s="6">
        <v>0</v>
      </c>
      <c r="E6" s="6">
        <v>1</v>
      </c>
      <c r="F6" s="6">
        <v>4</v>
      </c>
      <c r="G6" s="8" t="str">
        <f t="shared" si="0"/>
        <v>Night</v>
      </c>
      <c r="H6" s="8" t="str">
        <f t="shared" si="1"/>
        <v>Normal</v>
      </c>
      <c r="I6" s="9" t="b">
        <v>0</v>
      </c>
      <c r="J6" s="6">
        <v>6</v>
      </c>
      <c r="K6" s="6" t="s">
        <v>13</v>
      </c>
      <c r="L6" s="6">
        <v>1</v>
      </c>
      <c r="M6" s="6" t="s">
        <v>14</v>
      </c>
      <c r="N6" s="6">
        <v>0.24</v>
      </c>
      <c r="O6" s="10"/>
      <c r="P6" s="13" t="s">
        <v>20</v>
      </c>
      <c r="Q6" s="13">
        <f>MAX([2]Sheet1!N:N)</f>
        <v>0.46</v>
      </c>
      <c r="R6" s="12"/>
      <c r="S6" s="1"/>
      <c r="T6" s="1"/>
      <c r="U6" s="1"/>
      <c r="V6" s="1"/>
      <c r="W6" s="1"/>
      <c r="X6" s="1"/>
      <c r="Y6" s="1"/>
      <c r="Z6" s="1"/>
      <c r="AA6" s="1"/>
      <c r="AB6" s="1"/>
      <c r="AC6" s="1"/>
    </row>
    <row r="7" spans="1:29" ht="17.25" thickBot="1">
      <c r="A7" s="6">
        <v>6</v>
      </c>
      <c r="B7" s="7">
        <v>40544</v>
      </c>
      <c r="C7" s="6">
        <v>1</v>
      </c>
      <c r="D7" s="6">
        <v>0</v>
      </c>
      <c r="E7" s="6">
        <v>1</v>
      </c>
      <c r="F7" s="6">
        <v>5</v>
      </c>
      <c r="G7" s="8" t="str">
        <f t="shared" si="0"/>
        <v>Night</v>
      </c>
      <c r="H7" s="8" t="str">
        <f t="shared" si="1"/>
        <v>Normal</v>
      </c>
      <c r="I7" s="9" t="b">
        <v>0</v>
      </c>
      <c r="J7" s="6">
        <v>6</v>
      </c>
      <c r="K7" s="6" t="s">
        <v>13</v>
      </c>
      <c r="L7" s="6">
        <v>2</v>
      </c>
      <c r="M7" s="6" t="s">
        <v>21</v>
      </c>
      <c r="N7" s="6">
        <v>0.24</v>
      </c>
      <c r="O7" s="10"/>
      <c r="P7" s="13" t="s">
        <v>22</v>
      </c>
      <c r="Q7" s="13">
        <f>MIN([2]Sheet1!N:N)</f>
        <v>0.02</v>
      </c>
      <c r="R7" s="12"/>
      <c r="S7" s="1"/>
      <c r="T7" s="1"/>
      <c r="U7" s="1"/>
      <c r="V7" s="1"/>
      <c r="W7" s="1"/>
      <c r="X7" s="1"/>
      <c r="Y7" s="1"/>
      <c r="Z7" s="1"/>
      <c r="AA7" s="1"/>
      <c r="AB7" s="1"/>
      <c r="AC7" s="1"/>
    </row>
    <row r="8" spans="1:29" ht="17.25" thickBot="1">
      <c r="A8" s="6">
        <v>7</v>
      </c>
      <c r="B8" s="7">
        <v>40544</v>
      </c>
      <c r="C8" s="6">
        <v>1</v>
      </c>
      <c r="D8" s="6">
        <v>0</v>
      </c>
      <c r="E8" s="6">
        <v>1</v>
      </c>
      <c r="F8" s="6">
        <v>6</v>
      </c>
      <c r="G8" s="8" t="str">
        <f t="shared" si="0"/>
        <v>Morning</v>
      </c>
      <c r="H8" s="8" t="str">
        <f t="shared" si="1"/>
        <v>Normal</v>
      </c>
      <c r="I8" s="9" t="b">
        <v>0</v>
      </c>
      <c r="J8" s="6">
        <v>6</v>
      </c>
      <c r="K8" s="6" t="s">
        <v>13</v>
      </c>
      <c r="L8" s="6">
        <v>1</v>
      </c>
      <c r="M8" s="6" t="s">
        <v>14</v>
      </c>
      <c r="N8" s="6">
        <v>0.22</v>
      </c>
      <c r="O8" s="10"/>
      <c r="P8" s="13" t="s">
        <v>23</v>
      </c>
      <c r="Q8" s="13" t="e">
        <f>COUNTIF([2]Sheet1!I:I, "TRUE")</f>
        <v>#VALUE!</v>
      </c>
      <c r="R8" s="12"/>
      <c r="S8" s="1"/>
      <c r="T8" s="1"/>
      <c r="U8" s="1"/>
      <c r="V8" s="1"/>
      <c r="W8" s="1"/>
      <c r="X8" s="1"/>
      <c r="Y8" s="1"/>
      <c r="Z8" s="1"/>
      <c r="AA8" s="1"/>
      <c r="AB8" s="1"/>
      <c r="AC8" s="1"/>
    </row>
    <row r="9" spans="1:29" ht="17.25" thickBot="1">
      <c r="A9" s="6">
        <v>8</v>
      </c>
      <c r="B9" s="7">
        <v>40544</v>
      </c>
      <c r="C9" s="6">
        <v>1</v>
      </c>
      <c r="D9" s="6">
        <v>0</v>
      </c>
      <c r="E9" s="6">
        <v>1</v>
      </c>
      <c r="F9" s="6">
        <v>7</v>
      </c>
      <c r="G9" s="8" t="str">
        <f t="shared" si="0"/>
        <v>Morning</v>
      </c>
      <c r="H9" s="8" t="str">
        <f t="shared" si="1"/>
        <v>Rush</v>
      </c>
      <c r="I9" s="9" t="b">
        <v>0</v>
      </c>
      <c r="J9" s="6">
        <v>6</v>
      </c>
      <c r="K9" s="6" t="s">
        <v>13</v>
      </c>
      <c r="L9" s="6">
        <v>1</v>
      </c>
      <c r="M9" s="6" t="s">
        <v>14</v>
      </c>
      <c r="N9" s="6">
        <v>0.2</v>
      </c>
      <c r="O9" s="1"/>
      <c r="P9" s="14"/>
      <c r="Q9" s="14"/>
      <c r="R9" s="1"/>
      <c r="S9" s="1"/>
      <c r="T9" s="1"/>
      <c r="U9" s="1"/>
      <c r="V9" s="1"/>
      <c r="W9" s="1"/>
      <c r="X9" s="1"/>
      <c r="Y9" s="1"/>
      <c r="Z9" s="1"/>
      <c r="AA9" s="1"/>
      <c r="AB9" s="1"/>
      <c r="AC9" s="1"/>
    </row>
    <row r="10" spans="1:29" ht="17.25" thickBot="1">
      <c r="A10" s="6">
        <v>9</v>
      </c>
      <c r="B10" s="7">
        <v>40544</v>
      </c>
      <c r="C10" s="6">
        <v>1</v>
      </c>
      <c r="D10" s="6">
        <v>0</v>
      </c>
      <c r="E10" s="6">
        <v>1</v>
      </c>
      <c r="F10" s="6">
        <v>8</v>
      </c>
      <c r="G10" s="8" t="str">
        <f t="shared" si="0"/>
        <v>Morning</v>
      </c>
      <c r="H10" s="8" t="str">
        <f t="shared" si="1"/>
        <v>Rush</v>
      </c>
      <c r="I10" s="9" t="b">
        <v>0</v>
      </c>
      <c r="J10" s="6">
        <v>6</v>
      </c>
      <c r="K10" s="6" t="s">
        <v>13</v>
      </c>
      <c r="L10" s="6">
        <v>1</v>
      </c>
      <c r="M10" s="6" t="s">
        <v>14</v>
      </c>
      <c r="N10" s="6">
        <v>0.24</v>
      </c>
      <c r="O10" s="1"/>
      <c r="P10" s="1"/>
      <c r="Q10" s="1"/>
      <c r="R10" s="1"/>
      <c r="S10" s="1"/>
      <c r="T10" s="1"/>
      <c r="U10" s="1"/>
      <c r="V10" s="1"/>
      <c r="W10" s="1"/>
      <c r="X10" s="1"/>
      <c r="Y10" s="1"/>
      <c r="Z10" s="1"/>
      <c r="AA10" s="1"/>
      <c r="AB10" s="1"/>
      <c r="AC10" s="1"/>
    </row>
    <row r="11" spans="1:29" ht="17.25" thickBot="1">
      <c r="A11" s="6">
        <v>10</v>
      </c>
      <c r="B11" s="7">
        <v>40544</v>
      </c>
      <c r="C11" s="6">
        <v>1</v>
      </c>
      <c r="D11" s="6">
        <v>0</v>
      </c>
      <c r="E11" s="6">
        <v>1</v>
      </c>
      <c r="F11" s="6">
        <v>9</v>
      </c>
      <c r="G11" s="8" t="str">
        <f t="shared" si="0"/>
        <v>Morning</v>
      </c>
      <c r="H11" s="8" t="str">
        <f t="shared" si="1"/>
        <v>Rush</v>
      </c>
      <c r="I11" s="9" t="b">
        <v>0</v>
      </c>
      <c r="J11" s="6">
        <v>6</v>
      </c>
      <c r="K11" s="6" t="s">
        <v>13</v>
      </c>
      <c r="L11" s="6">
        <v>1</v>
      </c>
      <c r="M11" s="6" t="s">
        <v>14</v>
      </c>
      <c r="N11" s="6">
        <v>0.32</v>
      </c>
      <c r="O11" s="1"/>
      <c r="P11" s="1"/>
      <c r="Q11" s="1"/>
      <c r="R11" s="1"/>
      <c r="S11" s="1"/>
      <c r="T11" s="1"/>
      <c r="U11" s="1"/>
      <c r="V11" s="1"/>
      <c r="W11" s="1"/>
      <c r="X11" s="1"/>
      <c r="Y11" s="1"/>
      <c r="Z11" s="1"/>
      <c r="AA11" s="1"/>
      <c r="AB11" s="1"/>
      <c r="AC11" s="1"/>
    </row>
    <row r="12" spans="1:29" ht="17.25" thickBot="1">
      <c r="A12" s="6">
        <v>11</v>
      </c>
      <c r="B12" s="7">
        <v>40544</v>
      </c>
      <c r="C12" s="6">
        <v>1</v>
      </c>
      <c r="D12" s="6">
        <v>0</v>
      </c>
      <c r="E12" s="6">
        <v>1</v>
      </c>
      <c r="F12" s="6">
        <v>10</v>
      </c>
      <c r="G12" s="8" t="str">
        <f t="shared" si="0"/>
        <v>Morning</v>
      </c>
      <c r="H12" s="8" t="str">
        <f t="shared" si="1"/>
        <v>Normal</v>
      </c>
      <c r="I12" s="9" t="b">
        <v>0</v>
      </c>
      <c r="J12" s="6">
        <v>6</v>
      </c>
      <c r="K12" s="6" t="s">
        <v>13</v>
      </c>
      <c r="L12" s="6">
        <v>1</v>
      </c>
      <c r="M12" s="6" t="s">
        <v>14</v>
      </c>
      <c r="N12" s="6">
        <v>0.38</v>
      </c>
      <c r="O12" s="1"/>
      <c r="P12" s="1"/>
      <c r="Q12" s="1"/>
      <c r="R12" s="1"/>
      <c r="S12" s="1"/>
      <c r="T12" s="1"/>
      <c r="U12" s="1"/>
      <c r="V12" s="1"/>
      <c r="W12" s="1"/>
      <c r="X12" s="1"/>
      <c r="Y12" s="1"/>
      <c r="Z12" s="1"/>
      <c r="AA12" s="1"/>
      <c r="AB12" s="1"/>
      <c r="AC12" s="1"/>
    </row>
    <row r="13" spans="1:29" ht="17.25" thickBot="1">
      <c r="A13" s="6">
        <v>12</v>
      </c>
      <c r="B13" s="7">
        <v>40544</v>
      </c>
      <c r="C13" s="6">
        <v>1</v>
      </c>
      <c r="D13" s="6">
        <v>0</v>
      </c>
      <c r="E13" s="6">
        <v>1</v>
      </c>
      <c r="F13" s="6">
        <v>11</v>
      </c>
      <c r="G13" s="8" t="str">
        <f t="shared" si="0"/>
        <v>Morning</v>
      </c>
      <c r="H13" s="8" t="str">
        <f t="shared" si="1"/>
        <v>Normal</v>
      </c>
      <c r="I13" s="9" t="b">
        <v>0</v>
      </c>
      <c r="J13" s="6">
        <v>6</v>
      </c>
      <c r="K13" s="6" t="s">
        <v>13</v>
      </c>
      <c r="L13" s="6">
        <v>1</v>
      </c>
      <c r="M13" s="6" t="s">
        <v>14</v>
      </c>
      <c r="N13" s="6">
        <v>0.36</v>
      </c>
      <c r="O13" s="1"/>
      <c r="P13" s="1"/>
      <c r="Q13" s="1"/>
      <c r="R13" s="1"/>
      <c r="S13" s="1"/>
      <c r="T13" s="1"/>
      <c r="U13" s="1"/>
      <c r="V13" s="1"/>
      <c r="W13" s="1"/>
      <c r="X13" s="1"/>
      <c r="Y13" s="1"/>
      <c r="Z13" s="1"/>
      <c r="AA13" s="1"/>
      <c r="AB13" s="1"/>
      <c r="AC13" s="1"/>
    </row>
    <row r="14" spans="1:29" ht="17.25" thickBot="1">
      <c r="A14" s="6">
        <v>13</v>
      </c>
      <c r="B14" s="7">
        <v>40544</v>
      </c>
      <c r="C14" s="6">
        <v>1</v>
      </c>
      <c r="D14" s="6">
        <v>0</v>
      </c>
      <c r="E14" s="6">
        <v>1</v>
      </c>
      <c r="F14" s="6">
        <v>12</v>
      </c>
      <c r="G14" s="8" t="str">
        <f t="shared" si="0"/>
        <v>Afternoon</v>
      </c>
      <c r="H14" s="8" t="str">
        <f t="shared" si="1"/>
        <v>Normal</v>
      </c>
      <c r="I14" s="9" t="b">
        <v>0</v>
      </c>
      <c r="J14" s="6">
        <v>6</v>
      </c>
      <c r="K14" s="6" t="s">
        <v>13</v>
      </c>
      <c r="L14" s="6">
        <v>1</v>
      </c>
      <c r="M14" s="6" t="s">
        <v>14</v>
      </c>
      <c r="N14" s="6">
        <v>0.42</v>
      </c>
      <c r="O14" s="1"/>
      <c r="P14" s="1"/>
      <c r="Q14" s="1"/>
      <c r="R14" s="1"/>
      <c r="S14" s="1"/>
      <c r="T14" s="1"/>
      <c r="U14" s="1"/>
      <c r="V14" s="1"/>
      <c r="W14" s="1"/>
      <c r="X14" s="1"/>
      <c r="Y14" s="1"/>
      <c r="Z14" s="1"/>
      <c r="AA14" s="1"/>
      <c r="AB14" s="1"/>
      <c r="AC14" s="1"/>
    </row>
    <row r="15" spans="1:29" ht="17.25" thickBot="1">
      <c r="A15" s="6">
        <v>14</v>
      </c>
      <c r="B15" s="7">
        <v>40544</v>
      </c>
      <c r="C15" s="6">
        <v>1</v>
      </c>
      <c r="D15" s="6">
        <v>0</v>
      </c>
      <c r="E15" s="6">
        <v>1</v>
      </c>
      <c r="F15" s="6">
        <v>13</v>
      </c>
      <c r="G15" s="8" t="str">
        <f t="shared" si="0"/>
        <v>Afternoon</v>
      </c>
      <c r="H15" s="8" t="str">
        <f t="shared" si="1"/>
        <v>Normal</v>
      </c>
      <c r="I15" s="9" t="b">
        <v>0</v>
      </c>
      <c r="J15" s="6">
        <v>6</v>
      </c>
      <c r="K15" s="6" t="s">
        <v>13</v>
      </c>
      <c r="L15" s="6">
        <v>2</v>
      </c>
      <c r="M15" s="6" t="s">
        <v>21</v>
      </c>
      <c r="N15" s="6">
        <v>0.46</v>
      </c>
      <c r="O15" s="1"/>
      <c r="P15" s="1"/>
      <c r="Q15" s="1"/>
      <c r="R15" s="1"/>
      <c r="S15" s="1"/>
      <c r="T15" s="1"/>
      <c r="U15" s="1"/>
      <c r="V15" s="1"/>
      <c r="W15" s="1"/>
      <c r="X15" s="1"/>
      <c r="Y15" s="1"/>
      <c r="Z15" s="1"/>
      <c r="AA15" s="1"/>
      <c r="AB15" s="1"/>
      <c r="AC15" s="1"/>
    </row>
    <row r="16" spans="1:29" ht="17.25" thickBot="1">
      <c r="A16" s="6">
        <v>15</v>
      </c>
      <c r="B16" s="7">
        <v>40544</v>
      </c>
      <c r="C16" s="6">
        <v>1</v>
      </c>
      <c r="D16" s="6">
        <v>0</v>
      </c>
      <c r="E16" s="6">
        <v>1</v>
      </c>
      <c r="F16" s="6">
        <v>14</v>
      </c>
      <c r="G16" s="8" t="str">
        <f t="shared" si="0"/>
        <v>Afternoon</v>
      </c>
      <c r="H16" s="8" t="str">
        <f t="shared" si="1"/>
        <v>Normal</v>
      </c>
      <c r="I16" s="9" t="b">
        <v>0</v>
      </c>
      <c r="J16" s="6">
        <v>6</v>
      </c>
      <c r="K16" s="6" t="s">
        <v>13</v>
      </c>
      <c r="L16" s="6">
        <v>2</v>
      </c>
      <c r="M16" s="6" t="s">
        <v>21</v>
      </c>
      <c r="N16" s="6">
        <v>0.46</v>
      </c>
      <c r="O16" s="1"/>
      <c r="P16" s="1"/>
      <c r="Q16" s="1"/>
      <c r="R16" s="1"/>
      <c r="S16" s="1"/>
      <c r="T16" s="1"/>
      <c r="U16" s="1"/>
      <c r="V16" s="1"/>
      <c r="W16" s="1"/>
      <c r="X16" s="1"/>
      <c r="Y16" s="1"/>
      <c r="Z16" s="1"/>
      <c r="AA16" s="1"/>
      <c r="AB16" s="1"/>
      <c r="AC16" s="1"/>
    </row>
    <row r="17" spans="1:29" ht="17.25" thickBot="1">
      <c r="A17" s="6">
        <v>16</v>
      </c>
      <c r="B17" s="7">
        <v>40544</v>
      </c>
      <c r="C17" s="6">
        <v>1</v>
      </c>
      <c r="D17" s="6">
        <v>0</v>
      </c>
      <c r="E17" s="6">
        <v>1</v>
      </c>
      <c r="F17" s="6">
        <v>15</v>
      </c>
      <c r="G17" s="8" t="str">
        <f t="shared" si="0"/>
        <v>Afternoon</v>
      </c>
      <c r="H17" s="8" t="str">
        <f t="shared" si="1"/>
        <v>Normal</v>
      </c>
      <c r="I17" s="9" t="b">
        <v>0</v>
      </c>
      <c r="J17" s="6">
        <v>6</v>
      </c>
      <c r="K17" s="6" t="s">
        <v>13</v>
      </c>
      <c r="L17" s="6">
        <v>2</v>
      </c>
      <c r="M17" s="6" t="s">
        <v>21</v>
      </c>
      <c r="N17" s="6">
        <v>0.44</v>
      </c>
      <c r="O17" s="1"/>
      <c r="P17" s="1"/>
      <c r="Q17" s="1"/>
      <c r="R17" s="1"/>
      <c r="S17" s="1"/>
      <c r="T17" s="1"/>
      <c r="U17" s="1"/>
      <c r="V17" s="1"/>
      <c r="W17" s="1"/>
      <c r="X17" s="1"/>
      <c r="Y17" s="1"/>
      <c r="Z17" s="1"/>
      <c r="AA17" s="1"/>
      <c r="AB17" s="1"/>
      <c r="AC17" s="1"/>
    </row>
    <row r="18" spans="1:29" ht="17.25" thickBot="1">
      <c r="A18" s="6">
        <v>17</v>
      </c>
      <c r="B18" s="7">
        <v>40544</v>
      </c>
      <c r="C18" s="6">
        <v>1</v>
      </c>
      <c r="D18" s="6">
        <v>0</v>
      </c>
      <c r="E18" s="6">
        <v>1</v>
      </c>
      <c r="F18" s="6">
        <v>16</v>
      </c>
      <c r="G18" s="8" t="str">
        <f t="shared" si="0"/>
        <v>Afternoon</v>
      </c>
      <c r="H18" s="8" t="str">
        <f t="shared" si="1"/>
        <v>Normal</v>
      </c>
      <c r="I18" s="9" t="b">
        <v>0</v>
      </c>
      <c r="J18" s="6">
        <v>6</v>
      </c>
      <c r="K18" s="6" t="s">
        <v>13</v>
      </c>
      <c r="L18" s="6">
        <v>2</v>
      </c>
      <c r="M18" s="6" t="s">
        <v>21</v>
      </c>
      <c r="N18" s="6">
        <v>0.42</v>
      </c>
      <c r="O18" s="1"/>
      <c r="P18" s="1"/>
      <c r="Q18" s="1"/>
      <c r="R18" s="1"/>
      <c r="S18" s="1"/>
      <c r="T18" s="1"/>
      <c r="U18" s="1"/>
      <c r="V18" s="1"/>
      <c r="W18" s="1"/>
      <c r="X18" s="1"/>
      <c r="Y18" s="1"/>
      <c r="Z18" s="1"/>
      <c r="AA18" s="1"/>
      <c r="AB18" s="1"/>
      <c r="AC18" s="1"/>
    </row>
    <row r="19" spans="1:29" ht="17.25" thickBot="1">
      <c r="A19" s="6">
        <v>18</v>
      </c>
      <c r="B19" s="7">
        <v>40544</v>
      </c>
      <c r="C19" s="6">
        <v>1</v>
      </c>
      <c r="D19" s="6">
        <v>0</v>
      </c>
      <c r="E19" s="6">
        <v>1</v>
      </c>
      <c r="F19" s="6">
        <v>17</v>
      </c>
      <c r="G19" s="8" t="str">
        <f t="shared" si="0"/>
        <v>Afternoon</v>
      </c>
      <c r="H19" s="8" t="str">
        <f t="shared" si="1"/>
        <v>Rush</v>
      </c>
      <c r="I19" s="9" t="b">
        <v>0</v>
      </c>
      <c r="J19" s="6">
        <v>6</v>
      </c>
      <c r="K19" s="6" t="s">
        <v>13</v>
      </c>
      <c r="L19" s="6">
        <v>2</v>
      </c>
      <c r="M19" s="6" t="s">
        <v>21</v>
      </c>
      <c r="N19" s="6">
        <v>0.44</v>
      </c>
      <c r="O19" s="1"/>
      <c r="P19" s="1"/>
      <c r="Q19" s="1"/>
      <c r="R19" s="1"/>
      <c r="S19" s="1"/>
      <c r="T19" s="1"/>
      <c r="U19" s="1"/>
      <c r="V19" s="1"/>
      <c r="W19" s="1"/>
      <c r="X19" s="1"/>
      <c r="Y19" s="1"/>
      <c r="Z19" s="1"/>
      <c r="AA19" s="1"/>
      <c r="AB19" s="1"/>
      <c r="AC19" s="1"/>
    </row>
    <row r="20" spans="1:29" ht="17.25" thickBot="1">
      <c r="A20" s="6">
        <v>19</v>
      </c>
      <c r="B20" s="7">
        <v>40544</v>
      </c>
      <c r="C20" s="6">
        <v>1</v>
      </c>
      <c r="D20" s="6">
        <v>0</v>
      </c>
      <c r="E20" s="6">
        <v>1</v>
      </c>
      <c r="F20" s="6">
        <v>18</v>
      </c>
      <c r="G20" s="8" t="str">
        <f t="shared" si="0"/>
        <v>Evening</v>
      </c>
      <c r="H20" s="8" t="str">
        <f t="shared" si="1"/>
        <v>Rush</v>
      </c>
      <c r="I20" s="9" t="b">
        <v>0</v>
      </c>
      <c r="J20" s="6">
        <v>6</v>
      </c>
      <c r="K20" s="6" t="s">
        <v>13</v>
      </c>
      <c r="L20" s="6">
        <v>3</v>
      </c>
      <c r="M20" s="6" t="s">
        <v>24</v>
      </c>
      <c r="N20" s="6">
        <v>0.42</v>
      </c>
      <c r="O20" s="1"/>
      <c r="P20" s="1"/>
      <c r="Q20" s="1"/>
      <c r="R20" s="1"/>
      <c r="S20" s="1"/>
      <c r="T20" s="1"/>
      <c r="U20" s="1"/>
      <c r="V20" s="1"/>
      <c r="W20" s="1"/>
      <c r="X20" s="1"/>
      <c r="Y20" s="1"/>
      <c r="Z20" s="1"/>
      <c r="AA20" s="1"/>
      <c r="AB20" s="1"/>
      <c r="AC20" s="1"/>
    </row>
    <row r="21" spans="1:29" ht="17.25" thickBot="1">
      <c r="A21" s="6">
        <v>20</v>
      </c>
      <c r="B21" s="7">
        <v>40544</v>
      </c>
      <c r="C21" s="6">
        <v>1</v>
      </c>
      <c r="D21" s="6">
        <v>0</v>
      </c>
      <c r="E21" s="6">
        <v>1</v>
      </c>
      <c r="F21" s="6">
        <v>19</v>
      </c>
      <c r="G21" s="8" t="str">
        <f t="shared" si="0"/>
        <v>Evening</v>
      </c>
      <c r="H21" s="8" t="str">
        <f t="shared" si="1"/>
        <v>Rush</v>
      </c>
      <c r="I21" s="9" t="b">
        <v>0</v>
      </c>
      <c r="J21" s="6">
        <v>6</v>
      </c>
      <c r="K21" s="6" t="s">
        <v>13</v>
      </c>
      <c r="L21" s="6">
        <v>3</v>
      </c>
      <c r="M21" s="6" t="s">
        <v>24</v>
      </c>
      <c r="N21" s="6">
        <v>0.42</v>
      </c>
      <c r="O21" s="1"/>
      <c r="P21" s="1"/>
      <c r="Q21" s="1"/>
      <c r="R21" s="1"/>
      <c r="S21" s="1"/>
      <c r="T21" s="1"/>
      <c r="U21" s="1"/>
      <c r="V21" s="1"/>
      <c r="W21" s="1"/>
      <c r="X21" s="1"/>
      <c r="Y21" s="1"/>
      <c r="Z21" s="1"/>
      <c r="AA21" s="1"/>
      <c r="AB21" s="1"/>
      <c r="AC21" s="1"/>
    </row>
    <row r="22" spans="1:29" ht="17.25" thickBot="1">
      <c r="A22" s="6">
        <v>21</v>
      </c>
      <c r="B22" s="7">
        <v>40544</v>
      </c>
      <c r="C22" s="6">
        <v>1</v>
      </c>
      <c r="D22" s="6">
        <v>0</v>
      </c>
      <c r="E22" s="6">
        <v>1</v>
      </c>
      <c r="F22" s="6">
        <v>20</v>
      </c>
      <c r="G22" s="8" t="str">
        <f t="shared" si="0"/>
        <v>Evening</v>
      </c>
      <c r="H22" s="8" t="str">
        <f t="shared" si="1"/>
        <v>Normal</v>
      </c>
      <c r="I22" s="9" t="b">
        <v>0</v>
      </c>
      <c r="J22" s="6">
        <v>6</v>
      </c>
      <c r="K22" s="6" t="s">
        <v>13</v>
      </c>
      <c r="L22" s="6">
        <v>2</v>
      </c>
      <c r="M22" s="6" t="s">
        <v>21</v>
      </c>
      <c r="N22" s="6">
        <v>0.4</v>
      </c>
      <c r="O22" s="1"/>
      <c r="P22" s="1"/>
      <c r="Q22" s="1"/>
      <c r="R22" s="1"/>
      <c r="S22" s="1"/>
      <c r="T22" s="1"/>
      <c r="U22" s="1"/>
      <c r="V22" s="1"/>
      <c r="W22" s="1"/>
      <c r="X22" s="1"/>
      <c r="Y22" s="1"/>
      <c r="Z22" s="1"/>
      <c r="AA22" s="1"/>
      <c r="AB22" s="1"/>
      <c r="AC22" s="1"/>
    </row>
    <row r="23" spans="1:29" ht="17.25" thickBot="1">
      <c r="A23" s="6">
        <v>22</v>
      </c>
      <c r="B23" s="7">
        <v>40544</v>
      </c>
      <c r="C23" s="6">
        <v>1</v>
      </c>
      <c r="D23" s="6">
        <v>0</v>
      </c>
      <c r="E23" s="6">
        <v>1</v>
      </c>
      <c r="F23" s="6">
        <v>21</v>
      </c>
      <c r="G23" s="8" t="str">
        <f t="shared" si="0"/>
        <v>Evening</v>
      </c>
      <c r="H23" s="8" t="str">
        <f t="shared" si="1"/>
        <v>Normal</v>
      </c>
      <c r="I23" s="9" t="b">
        <v>0</v>
      </c>
      <c r="J23" s="6">
        <v>6</v>
      </c>
      <c r="K23" s="6" t="s">
        <v>13</v>
      </c>
      <c r="L23" s="6">
        <v>2</v>
      </c>
      <c r="M23" s="6" t="s">
        <v>21</v>
      </c>
      <c r="N23" s="6">
        <v>0.4</v>
      </c>
      <c r="O23" s="1"/>
      <c r="P23" s="1"/>
      <c r="Q23" s="1"/>
      <c r="R23" s="1"/>
      <c r="S23" s="1"/>
      <c r="T23" s="1"/>
      <c r="U23" s="1"/>
      <c r="V23" s="1"/>
      <c r="W23" s="1"/>
      <c r="X23" s="1"/>
      <c r="Y23" s="1"/>
      <c r="Z23" s="1"/>
      <c r="AA23" s="1"/>
      <c r="AB23" s="1"/>
      <c r="AC23" s="1"/>
    </row>
    <row r="24" spans="1:29" ht="17.25" thickBot="1">
      <c r="A24" s="6">
        <v>23</v>
      </c>
      <c r="B24" s="7">
        <v>40544</v>
      </c>
      <c r="C24" s="6">
        <v>1</v>
      </c>
      <c r="D24" s="6">
        <v>0</v>
      </c>
      <c r="E24" s="6">
        <v>1</v>
      </c>
      <c r="F24" s="6">
        <v>22</v>
      </c>
      <c r="G24" s="8" t="str">
        <f t="shared" si="0"/>
        <v>Evening</v>
      </c>
      <c r="H24" s="8" t="str">
        <f t="shared" si="1"/>
        <v>Normal</v>
      </c>
      <c r="I24" s="9" t="b">
        <v>0</v>
      </c>
      <c r="J24" s="6">
        <v>6</v>
      </c>
      <c r="K24" s="6" t="s">
        <v>13</v>
      </c>
      <c r="L24" s="6">
        <v>2</v>
      </c>
      <c r="M24" s="6" t="s">
        <v>21</v>
      </c>
      <c r="N24" s="6">
        <v>0.4</v>
      </c>
      <c r="O24" s="1"/>
      <c r="P24" s="1"/>
      <c r="Q24" s="1"/>
      <c r="R24" s="1"/>
      <c r="S24" s="1"/>
      <c r="T24" s="1"/>
      <c r="U24" s="1"/>
      <c r="V24" s="1"/>
      <c r="W24" s="1"/>
      <c r="X24" s="1"/>
      <c r="Y24" s="1"/>
      <c r="Z24" s="1"/>
      <c r="AA24" s="1"/>
      <c r="AB24" s="1"/>
      <c r="AC24" s="1"/>
    </row>
    <row r="25" spans="1:29" ht="17.25" thickBot="1">
      <c r="A25" s="6">
        <v>24</v>
      </c>
      <c r="B25" s="7">
        <v>40544</v>
      </c>
      <c r="C25" s="6">
        <v>1</v>
      </c>
      <c r="D25" s="6">
        <v>0</v>
      </c>
      <c r="E25" s="6">
        <v>1</v>
      </c>
      <c r="F25" s="6">
        <v>23</v>
      </c>
      <c r="G25" s="8" t="str">
        <f t="shared" si="0"/>
        <v>Evening</v>
      </c>
      <c r="H25" s="8" t="str">
        <f t="shared" si="1"/>
        <v>Normal</v>
      </c>
      <c r="I25" s="9" t="b">
        <v>0</v>
      </c>
      <c r="J25" s="6">
        <v>6</v>
      </c>
      <c r="K25" s="6" t="s">
        <v>13</v>
      </c>
      <c r="L25" s="6">
        <v>2</v>
      </c>
      <c r="M25" s="6" t="s">
        <v>21</v>
      </c>
      <c r="N25" s="6">
        <v>0.46</v>
      </c>
      <c r="O25" s="1"/>
      <c r="P25" s="1"/>
      <c r="Q25" s="1"/>
      <c r="R25" s="1"/>
      <c r="S25" s="1"/>
      <c r="T25" s="1"/>
      <c r="U25" s="1"/>
      <c r="V25" s="1"/>
      <c r="W25" s="1"/>
      <c r="X25" s="1"/>
      <c r="Y25" s="1"/>
      <c r="Z25" s="1"/>
      <c r="AA25" s="1"/>
      <c r="AB25" s="1"/>
      <c r="AC25" s="1"/>
    </row>
    <row r="26" spans="1:29" ht="17.25" thickBot="1">
      <c r="A26" s="6">
        <v>25</v>
      </c>
      <c r="B26" s="7">
        <v>40545</v>
      </c>
      <c r="C26" s="6">
        <v>1</v>
      </c>
      <c r="D26" s="6">
        <v>0</v>
      </c>
      <c r="E26" s="6">
        <v>1</v>
      </c>
      <c r="F26" s="6">
        <v>0</v>
      </c>
      <c r="G26" s="8" t="str">
        <f t="shared" si="0"/>
        <v>Night</v>
      </c>
      <c r="H26" s="8" t="str">
        <f t="shared" si="1"/>
        <v>Normal</v>
      </c>
      <c r="I26" s="9" t="b">
        <v>0</v>
      </c>
      <c r="J26" s="6">
        <v>0</v>
      </c>
      <c r="K26" s="6" t="s">
        <v>25</v>
      </c>
      <c r="L26" s="6">
        <v>2</v>
      </c>
      <c r="M26" s="6" t="s">
        <v>21</v>
      </c>
      <c r="N26" s="6">
        <v>0.46</v>
      </c>
      <c r="O26" s="1"/>
      <c r="P26" s="1"/>
      <c r="Q26" s="1"/>
      <c r="R26" s="1"/>
      <c r="S26" s="1"/>
      <c r="T26" s="1"/>
      <c r="U26" s="1"/>
      <c r="V26" s="1"/>
      <c r="W26" s="1"/>
      <c r="X26" s="1"/>
      <c r="Y26" s="1"/>
      <c r="Z26" s="1"/>
      <c r="AA26" s="1"/>
      <c r="AB26" s="1"/>
      <c r="AC26" s="1"/>
    </row>
    <row r="27" spans="1:29" ht="17.25" thickBot="1">
      <c r="A27" s="6">
        <v>26</v>
      </c>
      <c r="B27" s="7">
        <v>40545</v>
      </c>
      <c r="C27" s="6">
        <v>1</v>
      </c>
      <c r="D27" s="6">
        <v>0</v>
      </c>
      <c r="E27" s="6">
        <v>1</v>
      </c>
      <c r="F27" s="6">
        <v>1</v>
      </c>
      <c r="G27" s="8" t="str">
        <f t="shared" si="0"/>
        <v>Night</v>
      </c>
      <c r="H27" s="8" t="str">
        <f t="shared" si="1"/>
        <v>Normal</v>
      </c>
      <c r="I27" s="9" t="b">
        <v>0</v>
      </c>
      <c r="J27" s="6">
        <v>0</v>
      </c>
      <c r="K27" s="6" t="s">
        <v>25</v>
      </c>
      <c r="L27" s="6">
        <v>2</v>
      </c>
      <c r="M27" s="6" t="s">
        <v>21</v>
      </c>
      <c r="N27" s="6">
        <v>0.44</v>
      </c>
      <c r="O27" s="1"/>
      <c r="P27" s="1"/>
      <c r="Q27" s="1"/>
      <c r="R27" s="1"/>
      <c r="S27" s="1"/>
      <c r="T27" s="1"/>
      <c r="U27" s="1"/>
      <c r="V27" s="1"/>
      <c r="W27" s="1"/>
      <c r="X27" s="1"/>
      <c r="Y27" s="1"/>
      <c r="Z27" s="1"/>
      <c r="AA27" s="1"/>
      <c r="AB27" s="1"/>
      <c r="AC27" s="1"/>
    </row>
    <row r="28" spans="1:29" ht="17.25" thickBot="1">
      <c r="A28" s="6">
        <v>27</v>
      </c>
      <c r="B28" s="7">
        <v>40545</v>
      </c>
      <c r="C28" s="6">
        <v>1</v>
      </c>
      <c r="D28" s="6">
        <v>0</v>
      </c>
      <c r="E28" s="6">
        <v>1</v>
      </c>
      <c r="F28" s="6">
        <v>2</v>
      </c>
      <c r="G28" s="8" t="str">
        <f t="shared" si="0"/>
        <v>Night</v>
      </c>
      <c r="H28" s="8" t="str">
        <f t="shared" si="1"/>
        <v>Normal</v>
      </c>
      <c r="I28" s="9" t="b">
        <v>0</v>
      </c>
      <c r="J28" s="6">
        <v>0</v>
      </c>
      <c r="K28" s="6" t="s">
        <v>25</v>
      </c>
      <c r="L28" s="6">
        <v>2</v>
      </c>
      <c r="M28" s="6" t="s">
        <v>21</v>
      </c>
      <c r="N28" s="6">
        <v>0.42</v>
      </c>
      <c r="O28" s="1"/>
      <c r="P28" s="1"/>
      <c r="Q28" s="1"/>
      <c r="R28" s="1"/>
      <c r="S28" s="1"/>
      <c r="T28" s="1"/>
      <c r="U28" s="1"/>
      <c r="V28" s="1"/>
      <c r="W28" s="1"/>
      <c r="X28" s="1"/>
      <c r="Y28" s="1"/>
      <c r="Z28" s="1"/>
      <c r="AA28" s="1"/>
      <c r="AB28" s="1"/>
      <c r="AC28" s="1"/>
    </row>
    <row r="29" spans="1:29" ht="17.25" thickBot="1">
      <c r="A29" s="6">
        <v>28</v>
      </c>
      <c r="B29" s="7">
        <v>40545</v>
      </c>
      <c r="C29" s="6">
        <v>1</v>
      </c>
      <c r="D29" s="6">
        <v>0</v>
      </c>
      <c r="E29" s="6">
        <v>1</v>
      </c>
      <c r="F29" s="6">
        <v>3</v>
      </c>
      <c r="G29" s="8" t="str">
        <f t="shared" si="0"/>
        <v>Night</v>
      </c>
      <c r="H29" s="8" t="str">
        <f t="shared" si="1"/>
        <v>Normal</v>
      </c>
      <c r="I29" s="9" t="b">
        <v>0</v>
      </c>
      <c r="J29" s="6">
        <v>0</v>
      </c>
      <c r="K29" s="6" t="s">
        <v>25</v>
      </c>
      <c r="L29" s="6">
        <v>2</v>
      </c>
      <c r="M29" s="6" t="s">
        <v>21</v>
      </c>
      <c r="N29" s="6">
        <v>0.46</v>
      </c>
      <c r="O29" s="1"/>
      <c r="P29" s="1"/>
      <c r="Q29" s="1"/>
      <c r="R29" s="1"/>
      <c r="S29" s="1"/>
      <c r="T29" s="1"/>
      <c r="U29" s="1"/>
      <c r="V29" s="1"/>
      <c r="W29" s="1"/>
      <c r="X29" s="1"/>
      <c r="Y29" s="1"/>
      <c r="Z29" s="1"/>
      <c r="AA29" s="1"/>
      <c r="AB29" s="1"/>
      <c r="AC29" s="1"/>
    </row>
    <row r="30" spans="1:29" ht="17.25" thickBot="1">
      <c r="A30" s="6">
        <v>29</v>
      </c>
      <c r="B30" s="7">
        <v>40545</v>
      </c>
      <c r="C30" s="6">
        <v>1</v>
      </c>
      <c r="D30" s="6">
        <v>0</v>
      </c>
      <c r="E30" s="6">
        <v>1</v>
      </c>
      <c r="F30" s="6">
        <v>4</v>
      </c>
      <c r="G30" s="8" t="str">
        <f t="shared" si="0"/>
        <v>Night</v>
      </c>
      <c r="H30" s="8" t="str">
        <f t="shared" si="1"/>
        <v>Normal</v>
      </c>
      <c r="I30" s="9" t="b">
        <v>0</v>
      </c>
      <c r="J30" s="6">
        <v>0</v>
      </c>
      <c r="K30" s="6" t="s">
        <v>25</v>
      </c>
      <c r="L30" s="6">
        <v>2</v>
      </c>
      <c r="M30" s="6" t="s">
        <v>21</v>
      </c>
      <c r="N30" s="6">
        <v>0.46</v>
      </c>
      <c r="O30" s="1"/>
      <c r="P30" s="1"/>
      <c r="Q30" s="1"/>
      <c r="R30" s="1"/>
      <c r="S30" s="1"/>
      <c r="T30" s="1"/>
      <c r="U30" s="1"/>
      <c r="V30" s="1"/>
      <c r="W30" s="1"/>
      <c r="X30" s="1"/>
      <c r="Y30" s="1"/>
      <c r="Z30" s="1"/>
      <c r="AA30" s="1"/>
      <c r="AB30" s="1"/>
      <c r="AC30" s="1"/>
    </row>
    <row r="31" spans="1:29" ht="17.25" thickBot="1">
      <c r="A31" s="6">
        <v>30</v>
      </c>
      <c r="B31" s="7">
        <v>40545</v>
      </c>
      <c r="C31" s="6">
        <v>1</v>
      </c>
      <c r="D31" s="6">
        <v>0</v>
      </c>
      <c r="E31" s="6">
        <v>1</v>
      </c>
      <c r="F31" s="6">
        <v>6</v>
      </c>
      <c r="G31" s="8" t="str">
        <f t="shared" si="0"/>
        <v>Morning</v>
      </c>
      <c r="H31" s="8" t="str">
        <f t="shared" si="1"/>
        <v>Normal</v>
      </c>
      <c r="I31" s="9" t="b">
        <v>0</v>
      </c>
      <c r="J31" s="6">
        <v>0</v>
      </c>
      <c r="K31" s="6" t="s">
        <v>25</v>
      </c>
      <c r="L31" s="6">
        <v>3</v>
      </c>
      <c r="M31" s="6" t="s">
        <v>24</v>
      </c>
      <c r="N31" s="6">
        <v>0.42</v>
      </c>
      <c r="O31" s="1"/>
      <c r="P31" s="1"/>
      <c r="Q31" s="1"/>
      <c r="R31" s="1"/>
      <c r="S31" s="1"/>
      <c r="T31" s="1"/>
      <c r="U31" s="1"/>
      <c r="V31" s="1"/>
      <c r="W31" s="1"/>
      <c r="X31" s="1"/>
      <c r="Y31" s="1"/>
      <c r="Z31" s="1"/>
      <c r="AA31" s="1"/>
      <c r="AB31" s="1"/>
      <c r="AC31" s="1"/>
    </row>
    <row r="32" spans="1:29" ht="17.25" thickBot="1">
      <c r="A32" s="6">
        <v>31</v>
      </c>
      <c r="B32" s="7">
        <v>40545</v>
      </c>
      <c r="C32" s="6">
        <v>1</v>
      </c>
      <c r="D32" s="6">
        <v>0</v>
      </c>
      <c r="E32" s="6">
        <v>1</v>
      </c>
      <c r="F32" s="6">
        <v>7</v>
      </c>
      <c r="G32" s="8" t="str">
        <f t="shared" si="0"/>
        <v>Morning</v>
      </c>
      <c r="H32" s="8" t="str">
        <f t="shared" si="1"/>
        <v>Rush</v>
      </c>
      <c r="I32" s="9" t="b">
        <v>0</v>
      </c>
      <c r="J32" s="6">
        <v>0</v>
      </c>
      <c r="K32" s="6" t="s">
        <v>25</v>
      </c>
      <c r="L32" s="6">
        <v>2</v>
      </c>
      <c r="M32" s="6" t="s">
        <v>21</v>
      </c>
      <c r="N32" s="6">
        <v>0.4</v>
      </c>
      <c r="O32" s="1"/>
      <c r="P32" s="1"/>
      <c r="Q32" s="1"/>
      <c r="R32" s="1"/>
      <c r="S32" s="1"/>
      <c r="T32" s="1"/>
      <c r="U32" s="1"/>
      <c r="V32" s="1"/>
      <c r="W32" s="1"/>
      <c r="X32" s="1"/>
      <c r="Y32" s="1"/>
      <c r="Z32" s="1"/>
      <c r="AA32" s="1"/>
      <c r="AB32" s="1"/>
      <c r="AC32" s="1"/>
    </row>
    <row r="33" spans="1:29" ht="17.25" thickBot="1">
      <c r="A33" s="6">
        <v>32</v>
      </c>
      <c r="B33" s="7">
        <v>40545</v>
      </c>
      <c r="C33" s="6">
        <v>1</v>
      </c>
      <c r="D33" s="6">
        <v>0</v>
      </c>
      <c r="E33" s="6">
        <v>1</v>
      </c>
      <c r="F33" s="6">
        <v>8</v>
      </c>
      <c r="G33" s="8" t="str">
        <f t="shared" si="0"/>
        <v>Morning</v>
      </c>
      <c r="H33" s="8" t="str">
        <f t="shared" si="1"/>
        <v>Rush</v>
      </c>
      <c r="I33" s="9" t="b">
        <v>0</v>
      </c>
      <c r="J33" s="6">
        <v>0</v>
      </c>
      <c r="K33" s="6" t="s">
        <v>25</v>
      </c>
      <c r="L33" s="6">
        <v>3</v>
      </c>
      <c r="M33" s="6" t="s">
        <v>24</v>
      </c>
      <c r="N33" s="6">
        <v>0.4</v>
      </c>
      <c r="O33" s="1"/>
      <c r="P33" s="1"/>
      <c r="Q33" s="1"/>
      <c r="R33" s="1"/>
      <c r="S33" s="1"/>
      <c r="T33" s="1"/>
      <c r="U33" s="1"/>
      <c r="V33" s="1"/>
      <c r="W33" s="1"/>
      <c r="X33" s="1"/>
      <c r="Y33" s="1"/>
      <c r="Z33" s="1"/>
      <c r="AA33" s="1"/>
      <c r="AB33" s="1"/>
      <c r="AC33" s="1"/>
    </row>
    <row r="34" spans="1:29" ht="17.25" thickBot="1">
      <c r="A34" s="6">
        <v>33</v>
      </c>
      <c r="B34" s="7">
        <v>40545</v>
      </c>
      <c r="C34" s="6">
        <v>1</v>
      </c>
      <c r="D34" s="6">
        <v>0</v>
      </c>
      <c r="E34" s="6">
        <v>1</v>
      </c>
      <c r="F34" s="6">
        <v>9</v>
      </c>
      <c r="G34" s="8" t="str">
        <f t="shared" si="0"/>
        <v>Morning</v>
      </c>
      <c r="H34" s="8" t="str">
        <f t="shared" si="1"/>
        <v>Rush</v>
      </c>
      <c r="I34" s="9" t="b">
        <v>0</v>
      </c>
      <c r="J34" s="6">
        <v>0</v>
      </c>
      <c r="K34" s="6" t="s">
        <v>25</v>
      </c>
      <c r="L34" s="6">
        <v>2</v>
      </c>
      <c r="M34" s="6" t="s">
        <v>21</v>
      </c>
      <c r="N34" s="6">
        <v>0.38</v>
      </c>
      <c r="O34" s="1"/>
      <c r="P34" s="1"/>
      <c r="Q34" s="1"/>
      <c r="R34" s="1"/>
      <c r="S34" s="1"/>
      <c r="T34" s="1"/>
      <c r="U34" s="1"/>
      <c r="V34" s="1"/>
      <c r="W34" s="1"/>
      <c r="X34" s="1"/>
      <c r="Y34" s="1"/>
      <c r="Z34" s="1"/>
      <c r="AA34" s="1"/>
      <c r="AB34" s="1"/>
      <c r="AC34" s="1"/>
    </row>
    <row r="35" spans="1:29" ht="17.25" thickBot="1">
      <c r="A35" s="6">
        <v>34</v>
      </c>
      <c r="B35" s="7">
        <v>40545</v>
      </c>
      <c r="C35" s="6">
        <v>1</v>
      </c>
      <c r="D35" s="6">
        <v>0</v>
      </c>
      <c r="E35" s="6">
        <v>1</v>
      </c>
      <c r="F35" s="6">
        <v>10</v>
      </c>
      <c r="G35" s="8" t="str">
        <f t="shared" si="0"/>
        <v>Morning</v>
      </c>
      <c r="H35" s="8" t="str">
        <f t="shared" si="1"/>
        <v>Normal</v>
      </c>
      <c r="I35" s="9" t="b">
        <v>0</v>
      </c>
      <c r="J35" s="6">
        <v>0</v>
      </c>
      <c r="K35" s="6" t="s">
        <v>25</v>
      </c>
      <c r="L35" s="6">
        <v>2</v>
      </c>
      <c r="M35" s="6" t="s">
        <v>21</v>
      </c>
      <c r="N35" s="6">
        <v>0.36</v>
      </c>
      <c r="O35" s="1"/>
      <c r="P35" s="1"/>
      <c r="Q35" s="1"/>
      <c r="R35" s="1"/>
      <c r="S35" s="1"/>
      <c r="T35" s="1"/>
      <c r="U35" s="1"/>
      <c r="V35" s="1"/>
      <c r="W35" s="1"/>
      <c r="X35" s="1"/>
      <c r="Y35" s="1"/>
      <c r="Z35" s="1"/>
      <c r="AA35" s="1"/>
      <c r="AB35" s="1"/>
      <c r="AC35" s="1"/>
    </row>
    <row r="36" spans="1:29" ht="17.25" thickBot="1">
      <c r="A36" s="6">
        <v>35</v>
      </c>
      <c r="B36" s="7">
        <v>40545</v>
      </c>
      <c r="C36" s="6">
        <v>1</v>
      </c>
      <c r="D36" s="6">
        <v>0</v>
      </c>
      <c r="E36" s="6">
        <v>1</v>
      </c>
      <c r="F36" s="6">
        <v>11</v>
      </c>
      <c r="G36" s="8" t="str">
        <f t="shared" si="0"/>
        <v>Morning</v>
      </c>
      <c r="H36" s="8" t="str">
        <f t="shared" si="1"/>
        <v>Normal</v>
      </c>
      <c r="I36" s="9" t="b">
        <v>0</v>
      </c>
      <c r="J36" s="6">
        <v>0</v>
      </c>
      <c r="K36" s="6" t="s">
        <v>25</v>
      </c>
      <c r="L36" s="6">
        <v>2</v>
      </c>
      <c r="M36" s="6" t="s">
        <v>21</v>
      </c>
      <c r="N36" s="6">
        <v>0.36</v>
      </c>
      <c r="O36" s="1"/>
      <c r="P36" s="1"/>
      <c r="Q36" s="1"/>
      <c r="R36" s="1"/>
      <c r="S36" s="1"/>
      <c r="T36" s="1"/>
      <c r="U36" s="1"/>
      <c r="V36" s="1"/>
      <c r="W36" s="1"/>
      <c r="X36" s="1"/>
      <c r="Y36" s="1"/>
      <c r="Z36" s="1"/>
      <c r="AA36" s="1"/>
      <c r="AB36" s="1"/>
      <c r="AC36" s="1"/>
    </row>
    <row r="37" spans="1:29" ht="17.25" thickBot="1">
      <c r="A37" s="6">
        <v>36</v>
      </c>
      <c r="B37" s="7">
        <v>40545</v>
      </c>
      <c r="C37" s="6">
        <v>1</v>
      </c>
      <c r="D37" s="6">
        <v>0</v>
      </c>
      <c r="E37" s="6">
        <v>1</v>
      </c>
      <c r="F37" s="6">
        <v>12</v>
      </c>
      <c r="G37" s="8" t="str">
        <f t="shared" si="0"/>
        <v>Afternoon</v>
      </c>
      <c r="H37" s="8" t="str">
        <f t="shared" si="1"/>
        <v>Normal</v>
      </c>
      <c r="I37" s="9" t="b">
        <v>0</v>
      </c>
      <c r="J37" s="6">
        <v>0</v>
      </c>
      <c r="K37" s="6" t="s">
        <v>25</v>
      </c>
      <c r="L37" s="6">
        <v>2</v>
      </c>
      <c r="M37" s="6" t="s">
        <v>21</v>
      </c>
      <c r="N37" s="6">
        <v>0.36</v>
      </c>
      <c r="O37" s="1"/>
      <c r="P37" s="1"/>
      <c r="Q37" s="1"/>
      <c r="R37" s="1"/>
      <c r="S37" s="1"/>
      <c r="T37" s="1"/>
      <c r="U37" s="1"/>
      <c r="V37" s="1"/>
      <c r="W37" s="1"/>
      <c r="X37" s="1"/>
      <c r="Y37" s="1"/>
      <c r="Z37" s="1"/>
      <c r="AA37" s="1"/>
      <c r="AB37" s="1"/>
      <c r="AC37" s="1"/>
    </row>
    <row r="38" spans="1:29" ht="17.25" thickBot="1">
      <c r="A38" s="6">
        <v>37</v>
      </c>
      <c r="B38" s="7">
        <v>40545</v>
      </c>
      <c r="C38" s="6">
        <v>1</v>
      </c>
      <c r="D38" s="6">
        <v>0</v>
      </c>
      <c r="E38" s="6">
        <v>1</v>
      </c>
      <c r="F38" s="6">
        <v>13</v>
      </c>
      <c r="G38" s="8" t="str">
        <f t="shared" si="0"/>
        <v>Afternoon</v>
      </c>
      <c r="H38" s="8" t="str">
        <f t="shared" si="1"/>
        <v>Normal</v>
      </c>
      <c r="I38" s="9" t="b">
        <v>0</v>
      </c>
      <c r="J38" s="6">
        <v>0</v>
      </c>
      <c r="K38" s="6" t="s">
        <v>25</v>
      </c>
      <c r="L38" s="6">
        <v>2</v>
      </c>
      <c r="M38" s="6" t="s">
        <v>21</v>
      </c>
      <c r="N38" s="6">
        <v>0.36</v>
      </c>
      <c r="O38" s="1"/>
      <c r="P38" s="1"/>
      <c r="Q38" s="1"/>
      <c r="R38" s="1"/>
      <c r="S38" s="1"/>
      <c r="T38" s="1"/>
      <c r="U38" s="1"/>
      <c r="V38" s="1"/>
      <c r="W38" s="1"/>
      <c r="X38" s="1"/>
      <c r="Y38" s="1"/>
      <c r="Z38" s="1"/>
      <c r="AA38" s="1"/>
      <c r="AB38" s="1"/>
      <c r="AC38" s="1"/>
    </row>
    <row r="39" spans="1:29" ht="17.25" thickBot="1">
      <c r="A39" s="6">
        <v>38</v>
      </c>
      <c r="B39" s="7">
        <v>40545</v>
      </c>
      <c r="C39" s="6">
        <v>1</v>
      </c>
      <c r="D39" s="6">
        <v>0</v>
      </c>
      <c r="E39" s="6">
        <v>1</v>
      </c>
      <c r="F39" s="6">
        <v>14</v>
      </c>
      <c r="G39" s="8" t="str">
        <f t="shared" si="0"/>
        <v>Afternoon</v>
      </c>
      <c r="H39" s="8" t="str">
        <f t="shared" si="1"/>
        <v>Normal</v>
      </c>
      <c r="I39" s="9" t="b">
        <v>0</v>
      </c>
      <c r="J39" s="6">
        <v>0</v>
      </c>
      <c r="K39" s="6" t="s">
        <v>25</v>
      </c>
      <c r="L39" s="6">
        <v>3</v>
      </c>
      <c r="M39" s="6" t="s">
        <v>24</v>
      </c>
      <c r="N39" s="6">
        <v>0.36</v>
      </c>
      <c r="O39" s="1"/>
      <c r="P39" s="1"/>
      <c r="Q39" s="1"/>
      <c r="R39" s="1"/>
      <c r="S39" s="1"/>
      <c r="T39" s="1"/>
      <c r="U39" s="1"/>
      <c r="V39" s="1"/>
      <c r="W39" s="1"/>
      <c r="X39" s="1"/>
      <c r="Y39" s="1"/>
      <c r="Z39" s="1"/>
      <c r="AA39" s="1"/>
      <c r="AB39" s="1"/>
      <c r="AC39" s="1"/>
    </row>
    <row r="40" spans="1:29" ht="17.25" thickBot="1">
      <c r="A40" s="6">
        <v>39</v>
      </c>
      <c r="B40" s="7">
        <v>40545</v>
      </c>
      <c r="C40" s="6">
        <v>1</v>
      </c>
      <c r="D40" s="6">
        <v>0</v>
      </c>
      <c r="E40" s="6">
        <v>1</v>
      </c>
      <c r="F40" s="6">
        <v>15</v>
      </c>
      <c r="G40" s="8" t="str">
        <f t="shared" si="0"/>
        <v>Afternoon</v>
      </c>
      <c r="H40" s="8" t="str">
        <f t="shared" si="1"/>
        <v>Normal</v>
      </c>
      <c r="I40" s="9" t="b">
        <v>0</v>
      </c>
      <c r="J40" s="6">
        <v>0</v>
      </c>
      <c r="K40" s="6" t="s">
        <v>25</v>
      </c>
      <c r="L40" s="6">
        <v>3</v>
      </c>
      <c r="M40" s="6" t="s">
        <v>24</v>
      </c>
      <c r="N40" s="6">
        <v>0.34</v>
      </c>
      <c r="O40" s="1"/>
      <c r="P40" s="1"/>
      <c r="Q40" s="1"/>
      <c r="R40" s="1"/>
      <c r="S40" s="1"/>
      <c r="T40" s="1"/>
      <c r="U40" s="1"/>
      <c r="V40" s="1"/>
      <c r="W40" s="1"/>
      <c r="X40" s="1"/>
      <c r="Y40" s="1"/>
      <c r="Z40" s="1"/>
      <c r="AA40" s="1"/>
      <c r="AB40" s="1"/>
      <c r="AC40" s="1"/>
    </row>
    <row r="41" spans="1:29" ht="17.25" thickBot="1">
      <c r="A41" s="6">
        <v>40</v>
      </c>
      <c r="B41" s="7">
        <v>40545</v>
      </c>
      <c r="C41" s="6">
        <v>1</v>
      </c>
      <c r="D41" s="6">
        <v>0</v>
      </c>
      <c r="E41" s="6">
        <v>1</v>
      </c>
      <c r="F41" s="6">
        <v>16</v>
      </c>
      <c r="G41" s="8" t="str">
        <f t="shared" si="0"/>
        <v>Afternoon</v>
      </c>
      <c r="H41" s="8" t="str">
        <f t="shared" si="1"/>
        <v>Normal</v>
      </c>
      <c r="I41" s="9" t="b">
        <v>0</v>
      </c>
      <c r="J41" s="6">
        <v>0</v>
      </c>
      <c r="K41" s="6" t="s">
        <v>25</v>
      </c>
      <c r="L41" s="6">
        <v>3</v>
      </c>
      <c r="M41" s="6" t="s">
        <v>24</v>
      </c>
      <c r="N41" s="6">
        <v>0.34</v>
      </c>
      <c r="O41" s="1"/>
      <c r="P41" s="1"/>
      <c r="Q41" s="1"/>
      <c r="R41" s="1"/>
      <c r="S41" s="1"/>
      <c r="T41" s="1"/>
      <c r="U41" s="1"/>
      <c r="V41" s="1"/>
      <c r="W41" s="1"/>
      <c r="X41" s="1"/>
      <c r="Y41" s="1"/>
      <c r="Z41" s="1"/>
      <c r="AA41" s="1"/>
      <c r="AB41" s="1"/>
      <c r="AC41" s="1"/>
    </row>
    <row r="42" spans="1:29" ht="17.25" thickBot="1">
      <c r="A42" s="6">
        <v>41</v>
      </c>
      <c r="B42" s="7">
        <v>40545</v>
      </c>
      <c r="C42" s="6">
        <v>1</v>
      </c>
      <c r="D42" s="6">
        <v>0</v>
      </c>
      <c r="E42" s="6">
        <v>1</v>
      </c>
      <c r="F42" s="6">
        <v>17</v>
      </c>
      <c r="G42" s="8" t="str">
        <f t="shared" si="0"/>
        <v>Afternoon</v>
      </c>
      <c r="H42" s="8" t="str">
        <f t="shared" si="1"/>
        <v>Rush</v>
      </c>
      <c r="I42" s="9" t="b">
        <v>0</v>
      </c>
      <c r="J42" s="6">
        <v>0</v>
      </c>
      <c r="K42" s="6" t="s">
        <v>25</v>
      </c>
      <c r="L42" s="6">
        <v>1</v>
      </c>
      <c r="M42" s="6" t="s">
        <v>14</v>
      </c>
      <c r="N42" s="6">
        <v>0.34</v>
      </c>
      <c r="O42" s="1"/>
      <c r="P42" s="1"/>
      <c r="Q42" s="1"/>
      <c r="R42" s="1"/>
      <c r="S42" s="1"/>
      <c r="T42" s="1"/>
      <c r="U42" s="1"/>
      <c r="V42" s="1"/>
      <c r="W42" s="1"/>
      <c r="X42" s="1"/>
      <c r="Y42" s="1"/>
      <c r="Z42" s="1"/>
      <c r="AA42" s="1"/>
      <c r="AB42" s="1"/>
      <c r="AC42" s="1"/>
    </row>
    <row r="43" spans="1:29" ht="17.25" thickBot="1">
      <c r="A43" s="6">
        <v>42</v>
      </c>
      <c r="B43" s="7">
        <v>40545</v>
      </c>
      <c r="C43" s="6">
        <v>1</v>
      </c>
      <c r="D43" s="6">
        <v>0</v>
      </c>
      <c r="E43" s="6">
        <v>1</v>
      </c>
      <c r="F43" s="6">
        <v>18</v>
      </c>
      <c r="G43" s="8" t="str">
        <f t="shared" si="0"/>
        <v>Evening</v>
      </c>
      <c r="H43" s="8" t="str">
        <f t="shared" si="1"/>
        <v>Rush</v>
      </c>
      <c r="I43" s="9" t="b">
        <v>0</v>
      </c>
      <c r="J43" s="6">
        <v>0</v>
      </c>
      <c r="K43" s="6" t="s">
        <v>25</v>
      </c>
      <c r="L43" s="6">
        <v>2</v>
      </c>
      <c r="M43" s="6" t="s">
        <v>21</v>
      </c>
      <c r="N43" s="6">
        <v>0.36</v>
      </c>
      <c r="O43" s="1"/>
      <c r="P43" s="1"/>
      <c r="Q43" s="1"/>
      <c r="R43" s="1"/>
      <c r="S43" s="1"/>
      <c r="T43" s="1"/>
      <c r="U43" s="1"/>
      <c r="V43" s="1"/>
      <c r="W43" s="1"/>
      <c r="X43" s="1"/>
      <c r="Y43" s="1"/>
      <c r="Z43" s="1"/>
      <c r="AA43" s="1"/>
      <c r="AB43" s="1"/>
      <c r="AC43" s="1"/>
    </row>
    <row r="44" spans="1:29" ht="17.25" thickBot="1">
      <c r="A44" s="6">
        <v>43</v>
      </c>
      <c r="B44" s="7">
        <v>40545</v>
      </c>
      <c r="C44" s="6">
        <v>1</v>
      </c>
      <c r="D44" s="6">
        <v>0</v>
      </c>
      <c r="E44" s="6">
        <v>1</v>
      </c>
      <c r="F44" s="6">
        <v>19</v>
      </c>
      <c r="G44" s="8" t="str">
        <f t="shared" si="0"/>
        <v>Evening</v>
      </c>
      <c r="H44" s="8" t="str">
        <f t="shared" si="1"/>
        <v>Rush</v>
      </c>
      <c r="I44" s="9" t="b">
        <v>0</v>
      </c>
      <c r="J44" s="6">
        <v>0</v>
      </c>
      <c r="K44" s="6" t="s">
        <v>25</v>
      </c>
      <c r="L44" s="6">
        <v>1</v>
      </c>
      <c r="M44" s="6" t="s">
        <v>14</v>
      </c>
      <c r="N44" s="6">
        <v>0.32</v>
      </c>
      <c r="O44" s="1"/>
      <c r="P44" s="1"/>
      <c r="Q44" s="1"/>
      <c r="R44" s="1"/>
      <c r="S44" s="1"/>
      <c r="T44" s="1"/>
      <c r="U44" s="1"/>
      <c r="V44" s="1"/>
      <c r="W44" s="1"/>
      <c r="X44" s="1"/>
      <c r="Y44" s="1"/>
      <c r="Z44" s="1"/>
      <c r="AA44" s="1"/>
      <c r="AB44" s="1"/>
      <c r="AC44" s="1"/>
    </row>
    <row r="45" spans="1:29" ht="17.25" thickBot="1">
      <c r="A45" s="6">
        <v>44</v>
      </c>
      <c r="B45" s="7">
        <v>40545</v>
      </c>
      <c r="C45" s="6">
        <v>1</v>
      </c>
      <c r="D45" s="6">
        <v>0</v>
      </c>
      <c r="E45" s="6">
        <v>1</v>
      </c>
      <c r="F45" s="6">
        <v>20</v>
      </c>
      <c r="G45" s="8" t="str">
        <f t="shared" si="0"/>
        <v>Evening</v>
      </c>
      <c r="H45" s="8" t="str">
        <f t="shared" si="1"/>
        <v>Normal</v>
      </c>
      <c r="I45" s="9" t="b">
        <v>0</v>
      </c>
      <c r="J45" s="6">
        <v>0</v>
      </c>
      <c r="K45" s="6" t="s">
        <v>25</v>
      </c>
      <c r="L45" s="6">
        <v>1</v>
      </c>
      <c r="M45" s="6" t="s">
        <v>14</v>
      </c>
      <c r="N45" s="6">
        <v>0.3</v>
      </c>
      <c r="O45" s="1"/>
      <c r="P45" s="1"/>
      <c r="Q45" s="1"/>
      <c r="R45" s="1"/>
      <c r="S45" s="1"/>
      <c r="T45" s="1"/>
      <c r="U45" s="1"/>
      <c r="V45" s="1"/>
      <c r="W45" s="1"/>
      <c r="X45" s="1"/>
      <c r="Y45" s="1"/>
      <c r="Z45" s="1"/>
      <c r="AA45" s="1"/>
      <c r="AB45" s="1"/>
      <c r="AC45" s="1"/>
    </row>
    <row r="46" spans="1:29" ht="17.25" thickBot="1">
      <c r="A46" s="6">
        <v>45</v>
      </c>
      <c r="B46" s="7">
        <v>40545</v>
      </c>
      <c r="C46" s="6">
        <v>1</v>
      </c>
      <c r="D46" s="6">
        <v>0</v>
      </c>
      <c r="E46" s="6">
        <v>1</v>
      </c>
      <c r="F46" s="6">
        <v>21</v>
      </c>
      <c r="G46" s="8" t="str">
        <f t="shared" si="0"/>
        <v>Evening</v>
      </c>
      <c r="H46" s="8" t="str">
        <f t="shared" si="1"/>
        <v>Normal</v>
      </c>
      <c r="I46" s="9" t="b">
        <v>0</v>
      </c>
      <c r="J46" s="6">
        <v>0</v>
      </c>
      <c r="K46" s="6" t="s">
        <v>25</v>
      </c>
      <c r="L46" s="6">
        <v>1</v>
      </c>
      <c r="M46" s="6" t="s">
        <v>14</v>
      </c>
      <c r="N46" s="6">
        <v>0.26</v>
      </c>
      <c r="O46" s="1"/>
      <c r="P46" s="1"/>
      <c r="Q46" s="1"/>
      <c r="R46" s="1"/>
      <c r="S46" s="1"/>
      <c r="T46" s="1"/>
      <c r="U46" s="1"/>
      <c r="V46" s="1"/>
      <c r="W46" s="1"/>
      <c r="X46" s="1"/>
      <c r="Y46" s="1"/>
      <c r="Z46" s="1"/>
      <c r="AA46" s="1"/>
      <c r="AB46" s="1"/>
      <c r="AC46" s="1"/>
    </row>
    <row r="47" spans="1:29" ht="17.25" thickBot="1">
      <c r="A47" s="6">
        <v>46</v>
      </c>
      <c r="B47" s="7">
        <v>40545</v>
      </c>
      <c r="C47" s="6">
        <v>1</v>
      </c>
      <c r="D47" s="6">
        <v>0</v>
      </c>
      <c r="E47" s="6">
        <v>1</v>
      </c>
      <c r="F47" s="6">
        <v>22</v>
      </c>
      <c r="G47" s="8" t="str">
        <f t="shared" si="0"/>
        <v>Evening</v>
      </c>
      <c r="H47" s="8" t="str">
        <f t="shared" si="1"/>
        <v>Normal</v>
      </c>
      <c r="I47" s="9" t="b">
        <v>0</v>
      </c>
      <c r="J47" s="6">
        <v>0</v>
      </c>
      <c r="K47" s="6" t="s">
        <v>25</v>
      </c>
      <c r="L47" s="6">
        <v>1</v>
      </c>
      <c r="M47" s="6" t="s">
        <v>14</v>
      </c>
      <c r="N47" s="6">
        <v>0.24</v>
      </c>
      <c r="O47" s="1"/>
      <c r="P47" s="1"/>
      <c r="Q47" s="1"/>
      <c r="R47" s="1"/>
      <c r="S47" s="1"/>
      <c r="T47" s="1"/>
      <c r="U47" s="1"/>
      <c r="V47" s="1"/>
      <c r="W47" s="1"/>
      <c r="X47" s="1"/>
      <c r="Y47" s="1"/>
      <c r="Z47" s="1"/>
      <c r="AA47" s="1"/>
      <c r="AB47" s="1"/>
      <c r="AC47" s="1"/>
    </row>
    <row r="48" spans="1:29" ht="17.25" thickBot="1">
      <c r="A48" s="6">
        <v>47</v>
      </c>
      <c r="B48" s="7">
        <v>40545</v>
      </c>
      <c r="C48" s="6">
        <v>1</v>
      </c>
      <c r="D48" s="6">
        <v>0</v>
      </c>
      <c r="E48" s="6">
        <v>1</v>
      </c>
      <c r="F48" s="6">
        <v>23</v>
      </c>
      <c r="G48" s="8" t="str">
        <f t="shared" si="0"/>
        <v>Evening</v>
      </c>
      <c r="H48" s="8" t="str">
        <f t="shared" si="1"/>
        <v>Normal</v>
      </c>
      <c r="I48" s="9" t="b">
        <v>0</v>
      </c>
      <c r="J48" s="6">
        <v>0</v>
      </c>
      <c r="K48" s="6" t="s">
        <v>25</v>
      </c>
      <c r="L48" s="6">
        <v>1</v>
      </c>
      <c r="M48" s="6" t="s">
        <v>14</v>
      </c>
      <c r="N48" s="6">
        <v>0.22</v>
      </c>
      <c r="O48" s="1"/>
      <c r="P48" s="1"/>
      <c r="Q48" s="1"/>
      <c r="R48" s="1"/>
      <c r="S48" s="1"/>
      <c r="T48" s="1"/>
      <c r="U48" s="1"/>
      <c r="V48" s="1"/>
      <c r="W48" s="1"/>
      <c r="X48" s="1"/>
      <c r="Y48" s="1"/>
      <c r="Z48" s="1"/>
      <c r="AA48" s="1"/>
      <c r="AB48" s="1"/>
      <c r="AC48" s="1"/>
    </row>
    <row r="49" spans="1:29" ht="17.25" thickBot="1">
      <c r="A49" s="6">
        <v>48</v>
      </c>
      <c r="B49" s="7">
        <v>40546</v>
      </c>
      <c r="C49" s="6">
        <v>1</v>
      </c>
      <c r="D49" s="6">
        <v>0</v>
      </c>
      <c r="E49" s="6">
        <v>1</v>
      </c>
      <c r="F49" s="6">
        <v>0</v>
      </c>
      <c r="G49" s="8" t="str">
        <f t="shared" si="0"/>
        <v>Night</v>
      </c>
      <c r="H49" s="8" t="str">
        <f t="shared" si="1"/>
        <v>Normal</v>
      </c>
      <c r="I49" s="9" t="b">
        <v>0</v>
      </c>
      <c r="J49" s="6">
        <v>1</v>
      </c>
      <c r="K49" s="6" t="s">
        <v>26</v>
      </c>
      <c r="L49" s="6">
        <v>1</v>
      </c>
      <c r="M49" s="6" t="s">
        <v>14</v>
      </c>
      <c r="N49" s="6">
        <v>0.22</v>
      </c>
      <c r="O49" s="1"/>
      <c r="P49" s="1"/>
      <c r="Q49" s="1"/>
      <c r="R49" s="1"/>
      <c r="S49" s="1"/>
      <c r="T49" s="1"/>
      <c r="U49" s="1"/>
      <c r="V49" s="1"/>
      <c r="W49" s="1"/>
      <c r="X49" s="1"/>
      <c r="Y49" s="1"/>
      <c r="Z49" s="1"/>
      <c r="AA49" s="1"/>
      <c r="AB49" s="1"/>
      <c r="AC49" s="1"/>
    </row>
    <row r="50" spans="1:29" ht="17.25" thickBot="1">
      <c r="A50" s="6">
        <v>49</v>
      </c>
      <c r="B50" s="7">
        <v>40546</v>
      </c>
      <c r="C50" s="6">
        <v>1</v>
      </c>
      <c r="D50" s="6">
        <v>0</v>
      </c>
      <c r="E50" s="6">
        <v>1</v>
      </c>
      <c r="F50" s="6">
        <v>1</v>
      </c>
      <c r="G50" s="8" t="str">
        <f t="shared" si="0"/>
        <v>Night</v>
      </c>
      <c r="H50" s="8" t="str">
        <f t="shared" si="1"/>
        <v>Normal</v>
      </c>
      <c r="I50" s="9" t="b">
        <v>0</v>
      </c>
      <c r="J50" s="6">
        <v>1</v>
      </c>
      <c r="K50" s="6" t="s">
        <v>26</v>
      </c>
      <c r="L50" s="6">
        <v>1</v>
      </c>
      <c r="M50" s="6" t="s">
        <v>14</v>
      </c>
      <c r="N50" s="6">
        <v>0.2</v>
      </c>
      <c r="O50" s="1"/>
      <c r="P50" s="1"/>
      <c r="Q50" s="1"/>
      <c r="R50" s="1"/>
      <c r="S50" s="1"/>
      <c r="T50" s="1"/>
      <c r="U50" s="1"/>
      <c r="V50" s="1"/>
      <c r="W50" s="1"/>
      <c r="X50" s="1"/>
      <c r="Y50" s="1"/>
      <c r="Z50" s="1"/>
      <c r="AA50" s="1"/>
      <c r="AB50" s="1"/>
      <c r="AC50" s="1"/>
    </row>
    <row r="51" spans="1:29" ht="17.25" thickBot="1">
      <c r="A51" s="6">
        <v>50</v>
      </c>
      <c r="B51" s="7">
        <v>40546</v>
      </c>
      <c r="C51" s="6">
        <v>1</v>
      </c>
      <c r="D51" s="6">
        <v>0</v>
      </c>
      <c r="E51" s="6">
        <v>1</v>
      </c>
      <c r="F51" s="6">
        <v>4</v>
      </c>
      <c r="G51" s="8" t="str">
        <f t="shared" si="0"/>
        <v>Night</v>
      </c>
      <c r="H51" s="8" t="str">
        <f t="shared" si="1"/>
        <v>Normal</v>
      </c>
      <c r="I51" s="9" t="b">
        <v>0</v>
      </c>
      <c r="J51" s="6">
        <v>1</v>
      </c>
      <c r="K51" s="6" t="s">
        <v>26</v>
      </c>
      <c r="L51" s="6">
        <v>1</v>
      </c>
      <c r="M51" s="6" t="s">
        <v>14</v>
      </c>
      <c r="N51" s="6">
        <v>0.16</v>
      </c>
      <c r="O51" s="1"/>
      <c r="P51" s="1"/>
      <c r="Q51" s="1"/>
      <c r="R51" s="1"/>
      <c r="S51" s="1"/>
      <c r="T51" s="1"/>
      <c r="U51" s="1"/>
      <c r="V51" s="1"/>
      <c r="W51" s="1"/>
      <c r="X51" s="1"/>
      <c r="Y51" s="1"/>
      <c r="Z51" s="1"/>
      <c r="AA51" s="1"/>
      <c r="AB51" s="1"/>
      <c r="AC51" s="1"/>
    </row>
    <row r="52" spans="1:29" ht="17.25" thickBot="1">
      <c r="A52" s="6">
        <v>51</v>
      </c>
      <c r="B52" s="7">
        <v>40546</v>
      </c>
      <c r="C52" s="6">
        <v>1</v>
      </c>
      <c r="D52" s="6">
        <v>0</v>
      </c>
      <c r="E52" s="6">
        <v>1</v>
      </c>
      <c r="F52" s="6">
        <v>5</v>
      </c>
      <c r="G52" s="8" t="str">
        <f t="shared" si="0"/>
        <v>Night</v>
      </c>
      <c r="H52" s="8" t="str">
        <f t="shared" si="1"/>
        <v>Normal</v>
      </c>
      <c r="I52" s="9" t="b">
        <v>0</v>
      </c>
      <c r="J52" s="6">
        <v>1</v>
      </c>
      <c r="K52" s="6" t="s">
        <v>26</v>
      </c>
      <c r="L52" s="6">
        <v>1</v>
      </c>
      <c r="M52" s="6" t="s">
        <v>14</v>
      </c>
      <c r="N52" s="6">
        <v>0.16</v>
      </c>
      <c r="O52" s="1"/>
      <c r="P52" s="1"/>
      <c r="Q52" s="1"/>
      <c r="R52" s="1"/>
      <c r="S52" s="1"/>
      <c r="T52" s="1"/>
      <c r="U52" s="1"/>
      <c r="V52" s="1"/>
      <c r="W52" s="1"/>
      <c r="X52" s="1"/>
      <c r="Y52" s="1"/>
      <c r="Z52" s="1"/>
      <c r="AA52" s="1"/>
      <c r="AB52" s="1"/>
      <c r="AC52" s="1"/>
    </row>
    <row r="53" spans="1:29" ht="17.25" thickBot="1">
      <c r="A53" s="6">
        <v>52</v>
      </c>
      <c r="B53" s="7">
        <v>40546</v>
      </c>
      <c r="C53" s="6">
        <v>1</v>
      </c>
      <c r="D53" s="6">
        <v>0</v>
      </c>
      <c r="E53" s="6">
        <v>1</v>
      </c>
      <c r="F53" s="6">
        <v>6</v>
      </c>
      <c r="G53" s="8" t="str">
        <f t="shared" si="0"/>
        <v>Morning</v>
      </c>
      <c r="H53" s="8" t="str">
        <f t="shared" si="1"/>
        <v>Normal</v>
      </c>
      <c r="I53" s="9" t="b">
        <v>0</v>
      </c>
      <c r="J53" s="6">
        <v>1</v>
      </c>
      <c r="K53" s="6" t="s">
        <v>26</v>
      </c>
      <c r="L53" s="6">
        <v>1</v>
      </c>
      <c r="M53" s="6" t="s">
        <v>14</v>
      </c>
      <c r="N53" s="6">
        <v>0.14000000000000001</v>
      </c>
      <c r="O53" s="1"/>
      <c r="P53" s="1"/>
      <c r="Q53" s="1"/>
      <c r="R53" s="1"/>
      <c r="S53" s="1"/>
      <c r="T53" s="1"/>
      <c r="U53" s="1"/>
      <c r="V53" s="1"/>
      <c r="W53" s="1"/>
      <c r="X53" s="1"/>
      <c r="Y53" s="1"/>
      <c r="Z53" s="1"/>
      <c r="AA53" s="1"/>
      <c r="AB53" s="1"/>
      <c r="AC53" s="1"/>
    </row>
    <row r="54" spans="1:29" ht="17.25" thickBot="1">
      <c r="A54" s="6">
        <v>53</v>
      </c>
      <c r="B54" s="7">
        <v>40546</v>
      </c>
      <c r="C54" s="6">
        <v>1</v>
      </c>
      <c r="D54" s="6">
        <v>0</v>
      </c>
      <c r="E54" s="6">
        <v>1</v>
      </c>
      <c r="F54" s="6">
        <v>7</v>
      </c>
      <c r="G54" s="8" t="str">
        <f t="shared" si="0"/>
        <v>Morning</v>
      </c>
      <c r="H54" s="8" t="str">
        <f t="shared" si="1"/>
        <v>Rush</v>
      </c>
      <c r="I54" s="9" t="b">
        <v>0</v>
      </c>
      <c r="J54" s="6">
        <v>1</v>
      </c>
      <c r="K54" s="6" t="s">
        <v>26</v>
      </c>
      <c r="L54" s="6">
        <v>1</v>
      </c>
      <c r="M54" s="6" t="s">
        <v>14</v>
      </c>
      <c r="N54" s="6">
        <v>0.14000000000000001</v>
      </c>
      <c r="O54" s="1"/>
      <c r="P54" s="1"/>
      <c r="Q54" s="1"/>
      <c r="R54" s="1"/>
      <c r="S54" s="1"/>
      <c r="T54" s="1"/>
      <c r="U54" s="1"/>
      <c r="V54" s="1"/>
      <c r="W54" s="1"/>
      <c r="X54" s="1"/>
      <c r="Y54" s="1"/>
      <c r="Z54" s="1"/>
      <c r="AA54" s="1"/>
      <c r="AB54" s="1"/>
      <c r="AC54" s="1"/>
    </row>
    <row r="55" spans="1:29" ht="17.25" thickBot="1">
      <c r="A55" s="6">
        <v>54</v>
      </c>
      <c r="B55" s="7">
        <v>40546</v>
      </c>
      <c r="C55" s="6">
        <v>1</v>
      </c>
      <c r="D55" s="6">
        <v>0</v>
      </c>
      <c r="E55" s="6">
        <v>1</v>
      </c>
      <c r="F55" s="6">
        <v>8</v>
      </c>
      <c r="G55" s="8" t="str">
        <f t="shared" si="0"/>
        <v>Morning</v>
      </c>
      <c r="H55" s="8" t="str">
        <f t="shared" si="1"/>
        <v>Rush</v>
      </c>
      <c r="I55" s="9" t="b">
        <v>0</v>
      </c>
      <c r="J55" s="6">
        <v>1</v>
      </c>
      <c r="K55" s="6" t="s">
        <v>26</v>
      </c>
      <c r="L55" s="6">
        <v>1</v>
      </c>
      <c r="M55" s="6" t="s">
        <v>14</v>
      </c>
      <c r="N55" s="6">
        <v>0.14000000000000001</v>
      </c>
      <c r="O55" s="1"/>
      <c r="P55" s="1"/>
      <c r="Q55" s="1"/>
      <c r="R55" s="1"/>
      <c r="S55" s="1"/>
      <c r="T55" s="1"/>
      <c r="U55" s="1"/>
      <c r="V55" s="1"/>
      <c r="W55" s="1"/>
      <c r="X55" s="1"/>
      <c r="Y55" s="1"/>
      <c r="Z55" s="1"/>
      <c r="AA55" s="1"/>
      <c r="AB55" s="1"/>
      <c r="AC55" s="1"/>
    </row>
    <row r="56" spans="1:29" ht="17.25" thickBot="1">
      <c r="A56" s="6">
        <v>55</v>
      </c>
      <c r="B56" s="7">
        <v>40546</v>
      </c>
      <c r="C56" s="6">
        <v>1</v>
      </c>
      <c r="D56" s="6">
        <v>0</v>
      </c>
      <c r="E56" s="6">
        <v>1</v>
      </c>
      <c r="F56" s="6">
        <v>9</v>
      </c>
      <c r="G56" s="8" t="str">
        <f t="shared" si="0"/>
        <v>Morning</v>
      </c>
      <c r="H56" s="8" t="str">
        <f t="shared" si="1"/>
        <v>Rush</v>
      </c>
      <c r="I56" s="9" t="b">
        <v>0</v>
      </c>
      <c r="J56" s="6">
        <v>1</v>
      </c>
      <c r="K56" s="6" t="s">
        <v>26</v>
      </c>
      <c r="L56" s="6">
        <v>1</v>
      </c>
      <c r="M56" s="6" t="s">
        <v>14</v>
      </c>
      <c r="N56" s="6">
        <v>0.16</v>
      </c>
      <c r="O56" s="1"/>
      <c r="P56" s="1"/>
      <c r="Q56" s="1"/>
      <c r="R56" s="1"/>
      <c r="S56" s="1"/>
      <c r="T56" s="1"/>
      <c r="U56" s="1"/>
      <c r="V56" s="1"/>
      <c r="W56" s="1"/>
      <c r="X56" s="1"/>
      <c r="Y56" s="1"/>
      <c r="Z56" s="1"/>
      <c r="AA56" s="1"/>
      <c r="AB56" s="1"/>
      <c r="AC56" s="1"/>
    </row>
    <row r="57" spans="1:29" ht="17.25" thickBot="1">
      <c r="A57" s="6">
        <v>56</v>
      </c>
      <c r="B57" s="7">
        <v>40546</v>
      </c>
      <c r="C57" s="6">
        <v>1</v>
      </c>
      <c r="D57" s="6">
        <v>0</v>
      </c>
      <c r="E57" s="6">
        <v>1</v>
      </c>
      <c r="F57" s="6">
        <v>10</v>
      </c>
      <c r="G57" s="8" t="str">
        <f t="shared" si="0"/>
        <v>Morning</v>
      </c>
      <c r="H57" s="8" t="str">
        <f t="shared" si="1"/>
        <v>Normal</v>
      </c>
      <c r="I57" s="9" t="b">
        <v>0</v>
      </c>
      <c r="J57" s="6">
        <v>1</v>
      </c>
      <c r="K57" s="6" t="s">
        <v>26</v>
      </c>
      <c r="L57" s="6">
        <v>1</v>
      </c>
      <c r="M57" s="6" t="s">
        <v>14</v>
      </c>
      <c r="N57" s="6">
        <v>0.18</v>
      </c>
      <c r="O57" s="1"/>
      <c r="P57" s="1"/>
      <c r="Q57" s="1"/>
      <c r="R57" s="1"/>
      <c r="S57" s="1"/>
      <c r="T57" s="1"/>
      <c r="U57" s="1"/>
      <c r="V57" s="1"/>
      <c r="W57" s="1"/>
      <c r="X57" s="1"/>
      <c r="Y57" s="1"/>
      <c r="Z57" s="1"/>
      <c r="AA57" s="1"/>
      <c r="AB57" s="1"/>
      <c r="AC57" s="1"/>
    </row>
    <row r="58" spans="1:29" ht="17.25" thickBot="1">
      <c r="A58" s="6">
        <v>57</v>
      </c>
      <c r="B58" s="7">
        <v>40546</v>
      </c>
      <c r="C58" s="6">
        <v>1</v>
      </c>
      <c r="D58" s="6">
        <v>0</v>
      </c>
      <c r="E58" s="6">
        <v>1</v>
      </c>
      <c r="F58" s="6">
        <v>11</v>
      </c>
      <c r="G58" s="8" t="str">
        <f t="shared" si="0"/>
        <v>Morning</v>
      </c>
      <c r="H58" s="8" t="str">
        <f t="shared" si="1"/>
        <v>Normal</v>
      </c>
      <c r="I58" s="9" t="b">
        <v>0</v>
      </c>
      <c r="J58" s="6">
        <v>1</v>
      </c>
      <c r="K58" s="6" t="s">
        <v>26</v>
      </c>
      <c r="L58" s="6">
        <v>1</v>
      </c>
      <c r="M58" s="6" t="s">
        <v>14</v>
      </c>
      <c r="N58" s="6">
        <v>0.2</v>
      </c>
      <c r="O58" s="1"/>
      <c r="P58" s="1"/>
      <c r="Q58" s="1"/>
      <c r="R58" s="1"/>
      <c r="S58" s="1"/>
      <c r="T58" s="1"/>
      <c r="U58" s="1"/>
      <c r="V58" s="1"/>
      <c r="W58" s="1"/>
      <c r="X58" s="1"/>
      <c r="Y58" s="1"/>
      <c r="Z58" s="1"/>
      <c r="AA58" s="1"/>
      <c r="AB58" s="1"/>
      <c r="AC58" s="1"/>
    </row>
    <row r="59" spans="1:29" ht="17.25" thickBot="1">
      <c r="A59" s="6">
        <v>58</v>
      </c>
      <c r="B59" s="7">
        <v>40546</v>
      </c>
      <c r="C59" s="6">
        <v>1</v>
      </c>
      <c r="D59" s="6">
        <v>0</v>
      </c>
      <c r="E59" s="6">
        <v>1</v>
      </c>
      <c r="F59" s="6">
        <v>12</v>
      </c>
      <c r="G59" s="8" t="str">
        <f t="shared" si="0"/>
        <v>Afternoon</v>
      </c>
      <c r="H59" s="8" t="str">
        <f t="shared" si="1"/>
        <v>Normal</v>
      </c>
      <c r="I59" s="9" t="b">
        <v>0</v>
      </c>
      <c r="J59" s="6">
        <v>1</v>
      </c>
      <c r="K59" s="6" t="s">
        <v>26</v>
      </c>
      <c r="L59" s="6">
        <v>1</v>
      </c>
      <c r="M59" s="6" t="s">
        <v>14</v>
      </c>
      <c r="N59" s="6">
        <v>0.22</v>
      </c>
      <c r="O59" s="1"/>
      <c r="P59" s="1"/>
      <c r="Q59" s="1"/>
      <c r="R59" s="1"/>
      <c r="S59" s="1"/>
      <c r="T59" s="1"/>
      <c r="U59" s="1"/>
      <c r="V59" s="1"/>
      <c r="W59" s="1"/>
      <c r="X59" s="1"/>
      <c r="Y59" s="1"/>
      <c r="Z59" s="1"/>
      <c r="AA59" s="1"/>
      <c r="AB59" s="1"/>
      <c r="AC59" s="1"/>
    </row>
    <row r="60" spans="1:29" ht="17.25" thickBot="1">
      <c r="A60" s="6">
        <v>59</v>
      </c>
      <c r="B60" s="7">
        <v>40546</v>
      </c>
      <c r="C60" s="6">
        <v>1</v>
      </c>
      <c r="D60" s="6">
        <v>0</v>
      </c>
      <c r="E60" s="6">
        <v>1</v>
      </c>
      <c r="F60" s="6">
        <v>13</v>
      </c>
      <c r="G60" s="8" t="str">
        <f t="shared" si="0"/>
        <v>Afternoon</v>
      </c>
      <c r="H60" s="8" t="str">
        <f t="shared" si="1"/>
        <v>Normal</v>
      </c>
      <c r="I60" s="9" t="b">
        <v>0</v>
      </c>
      <c r="J60" s="6">
        <v>1</v>
      </c>
      <c r="K60" s="6" t="s">
        <v>26</v>
      </c>
      <c r="L60" s="6">
        <v>1</v>
      </c>
      <c r="M60" s="6" t="s">
        <v>14</v>
      </c>
      <c r="N60" s="6">
        <v>0.24</v>
      </c>
      <c r="O60" s="1"/>
      <c r="P60" s="1"/>
      <c r="Q60" s="1"/>
      <c r="R60" s="1"/>
      <c r="S60" s="1"/>
      <c r="T60" s="1"/>
      <c r="U60" s="1"/>
      <c r="V60" s="1"/>
      <c r="W60" s="1"/>
      <c r="X60" s="1"/>
      <c r="Y60" s="1"/>
      <c r="Z60" s="1"/>
      <c r="AA60" s="1"/>
      <c r="AB60" s="1"/>
      <c r="AC60" s="1"/>
    </row>
    <row r="61" spans="1:29" ht="17.25" thickBot="1">
      <c r="A61" s="6">
        <v>60</v>
      </c>
      <c r="B61" s="7">
        <v>40546</v>
      </c>
      <c r="C61" s="6">
        <v>1</v>
      </c>
      <c r="D61" s="6">
        <v>0</v>
      </c>
      <c r="E61" s="6">
        <v>1</v>
      </c>
      <c r="F61" s="6">
        <v>14</v>
      </c>
      <c r="G61" s="8" t="str">
        <f t="shared" si="0"/>
        <v>Afternoon</v>
      </c>
      <c r="H61" s="8" t="str">
        <f t="shared" si="1"/>
        <v>Normal</v>
      </c>
      <c r="I61" s="9" t="b">
        <v>0</v>
      </c>
      <c r="J61" s="6">
        <v>1</v>
      </c>
      <c r="K61" s="6" t="s">
        <v>26</v>
      </c>
      <c r="L61" s="6">
        <v>1</v>
      </c>
      <c r="M61" s="6" t="s">
        <v>14</v>
      </c>
      <c r="N61" s="6">
        <v>0.26</v>
      </c>
      <c r="O61" s="1"/>
      <c r="P61" s="1"/>
      <c r="Q61" s="1"/>
      <c r="R61" s="1"/>
      <c r="S61" s="1"/>
      <c r="T61" s="1"/>
      <c r="U61" s="1"/>
      <c r="V61" s="1"/>
      <c r="W61" s="1"/>
      <c r="X61" s="1"/>
      <c r="Y61" s="1"/>
      <c r="Z61" s="1"/>
      <c r="AA61" s="1"/>
      <c r="AB61" s="1"/>
      <c r="AC61" s="1"/>
    </row>
    <row r="62" spans="1:29" ht="17.25" thickBot="1">
      <c r="A62" s="6">
        <v>61</v>
      </c>
      <c r="B62" s="7">
        <v>40546</v>
      </c>
      <c r="C62" s="6">
        <v>1</v>
      </c>
      <c r="D62" s="6">
        <v>0</v>
      </c>
      <c r="E62" s="6">
        <v>1</v>
      </c>
      <c r="F62" s="6">
        <v>15</v>
      </c>
      <c r="G62" s="8" t="str">
        <f t="shared" si="0"/>
        <v>Afternoon</v>
      </c>
      <c r="H62" s="8" t="str">
        <f t="shared" si="1"/>
        <v>Normal</v>
      </c>
      <c r="I62" s="9" t="b">
        <v>0</v>
      </c>
      <c r="J62" s="6">
        <v>1</v>
      </c>
      <c r="K62" s="6" t="s">
        <v>26</v>
      </c>
      <c r="L62" s="6">
        <v>1</v>
      </c>
      <c r="M62" s="6" t="s">
        <v>14</v>
      </c>
      <c r="N62" s="6">
        <v>0.26</v>
      </c>
      <c r="O62" s="1"/>
      <c r="P62" s="1"/>
      <c r="Q62" s="1"/>
      <c r="R62" s="1"/>
      <c r="S62" s="1"/>
      <c r="T62" s="1"/>
      <c r="U62" s="1"/>
      <c r="V62" s="1"/>
      <c r="W62" s="1"/>
      <c r="X62" s="1"/>
      <c r="Y62" s="1"/>
      <c r="Z62" s="1"/>
      <c r="AA62" s="1"/>
      <c r="AB62" s="1"/>
      <c r="AC62" s="1"/>
    </row>
    <row r="63" spans="1:29" ht="17.25" thickBot="1">
      <c r="A63" s="6">
        <v>62</v>
      </c>
      <c r="B63" s="7">
        <v>40546</v>
      </c>
      <c r="C63" s="6">
        <v>1</v>
      </c>
      <c r="D63" s="6">
        <v>0</v>
      </c>
      <c r="E63" s="6">
        <v>1</v>
      </c>
      <c r="F63" s="6">
        <v>16</v>
      </c>
      <c r="G63" s="8" t="str">
        <f t="shared" si="0"/>
        <v>Afternoon</v>
      </c>
      <c r="H63" s="8" t="str">
        <f t="shared" si="1"/>
        <v>Normal</v>
      </c>
      <c r="I63" s="9" t="b">
        <v>0</v>
      </c>
      <c r="J63" s="6">
        <v>1</v>
      </c>
      <c r="K63" s="6" t="s">
        <v>26</v>
      </c>
      <c r="L63" s="6">
        <v>1</v>
      </c>
      <c r="M63" s="6" t="s">
        <v>14</v>
      </c>
      <c r="N63" s="6">
        <v>0.26</v>
      </c>
      <c r="O63" s="1"/>
      <c r="P63" s="1"/>
      <c r="Q63" s="1"/>
      <c r="R63" s="1"/>
      <c r="S63" s="1"/>
      <c r="T63" s="1"/>
      <c r="U63" s="1"/>
      <c r="V63" s="1"/>
      <c r="W63" s="1"/>
      <c r="X63" s="1"/>
      <c r="Y63" s="1"/>
      <c r="Z63" s="1"/>
      <c r="AA63" s="1"/>
      <c r="AB63" s="1"/>
      <c r="AC63" s="1"/>
    </row>
    <row r="64" spans="1:29" ht="17.25" thickBot="1">
      <c r="A64" s="6">
        <v>63</v>
      </c>
      <c r="B64" s="7">
        <v>40546</v>
      </c>
      <c r="C64" s="6">
        <v>1</v>
      </c>
      <c r="D64" s="6">
        <v>0</v>
      </c>
      <c r="E64" s="6">
        <v>1</v>
      </c>
      <c r="F64" s="6">
        <v>17</v>
      </c>
      <c r="G64" s="8" t="str">
        <f t="shared" si="0"/>
        <v>Afternoon</v>
      </c>
      <c r="H64" s="8" t="str">
        <f t="shared" si="1"/>
        <v>Rush</v>
      </c>
      <c r="I64" s="9" t="b">
        <v>0</v>
      </c>
      <c r="J64" s="6">
        <v>1</v>
      </c>
      <c r="K64" s="6" t="s">
        <v>26</v>
      </c>
      <c r="L64" s="6">
        <v>1</v>
      </c>
      <c r="M64" s="6" t="s">
        <v>14</v>
      </c>
      <c r="N64" s="6">
        <v>0.24</v>
      </c>
      <c r="O64" s="1"/>
      <c r="P64" s="1"/>
      <c r="Q64" s="1"/>
      <c r="R64" s="1"/>
      <c r="S64" s="1"/>
      <c r="T64" s="1"/>
      <c r="U64" s="1"/>
      <c r="V64" s="1"/>
      <c r="W64" s="1"/>
      <c r="X64" s="1"/>
      <c r="Y64" s="1"/>
      <c r="Z64" s="1"/>
      <c r="AA64" s="1"/>
      <c r="AB64" s="1"/>
      <c r="AC64" s="1"/>
    </row>
    <row r="65" spans="1:29" ht="17.25" thickBot="1">
      <c r="A65" s="6">
        <v>64</v>
      </c>
      <c r="B65" s="7">
        <v>40546</v>
      </c>
      <c r="C65" s="6">
        <v>1</v>
      </c>
      <c r="D65" s="6">
        <v>0</v>
      </c>
      <c r="E65" s="6">
        <v>1</v>
      </c>
      <c r="F65" s="6">
        <v>18</v>
      </c>
      <c r="G65" s="8" t="str">
        <f t="shared" si="0"/>
        <v>Evening</v>
      </c>
      <c r="H65" s="8" t="str">
        <f t="shared" si="1"/>
        <v>Rush</v>
      </c>
      <c r="I65" s="9" t="b">
        <v>0</v>
      </c>
      <c r="J65" s="6">
        <v>1</v>
      </c>
      <c r="K65" s="6" t="s">
        <v>26</v>
      </c>
      <c r="L65" s="6">
        <v>1</v>
      </c>
      <c r="M65" s="6" t="s">
        <v>14</v>
      </c>
      <c r="N65" s="6">
        <v>0.24</v>
      </c>
      <c r="O65" s="1"/>
      <c r="P65" s="1"/>
      <c r="Q65" s="1"/>
      <c r="R65" s="1"/>
      <c r="S65" s="1"/>
      <c r="T65" s="1"/>
      <c r="U65" s="1"/>
      <c r="V65" s="1"/>
      <c r="W65" s="1"/>
      <c r="X65" s="1"/>
      <c r="Y65" s="1"/>
      <c r="Z65" s="1"/>
      <c r="AA65" s="1"/>
      <c r="AB65" s="1"/>
      <c r="AC65" s="1"/>
    </row>
    <row r="66" spans="1:29" ht="17.25" thickBot="1">
      <c r="A66" s="6">
        <v>65</v>
      </c>
      <c r="B66" s="7">
        <v>40546</v>
      </c>
      <c r="C66" s="6">
        <v>1</v>
      </c>
      <c r="D66" s="6">
        <v>0</v>
      </c>
      <c r="E66" s="6">
        <v>1</v>
      </c>
      <c r="F66" s="6">
        <v>19</v>
      </c>
      <c r="G66" s="8" t="str">
        <f t="shared" si="0"/>
        <v>Evening</v>
      </c>
      <c r="H66" s="8" t="str">
        <f t="shared" si="1"/>
        <v>Rush</v>
      </c>
      <c r="I66" s="9" t="b">
        <v>0</v>
      </c>
      <c r="J66" s="6">
        <v>1</v>
      </c>
      <c r="K66" s="6" t="s">
        <v>26</v>
      </c>
      <c r="L66" s="6">
        <v>1</v>
      </c>
      <c r="M66" s="6" t="s">
        <v>14</v>
      </c>
      <c r="N66" s="6">
        <v>0.2</v>
      </c>
      <c r="O66" s="1"/>
      <c r="P66" s="1"/>
      <c r="Q66" s="1"/>
      <c r="R66" s="1"/>
      <c r="S66" s="1"/>
      <c r="T66" s="1"/>
      <c r="U66" s="1"/>
      <c r="V66" s="1"/>
      <c r="W66" s="1"/>
      <c r="X66" s="1"/>
      <c r="Y66" s="1"/>
      <c r="Z66" s="1"/>
      <c r="AA66" s="1"/>
      <c r="AB66" s="1"/>
      <c r="AC66" s="1"/>
    </row>
    <row r="67" spans="1:29" ht="17.25" thickBot="1">
      <c r="A67" s="6">
        <v>66</v>
      </c>
      <c r="B67" s="7">
        <v>40546</v>
      </c>
      <c r="C67" s="6">
        <v>1</v>
      </c>
      <c r="D67" s="6">
        <v>0</v>
      </c>
      <c r="E67" s="6">
        <v>1</v>
      </c>
      <c r="F67" s="6">
        <v>20</v>
      </c>
      <c r="G67" s="8" t="str">
        <f t="shared" ref="G67:G130" si="2">IF(F67&lt;6,"Night", IF(F67&lt;12,"Morning", IF(F67&lt;18,"Afternoon","Evening")))</f>
        <v>Evening</v>
      </c>
      <c r="H67" s="8" t="str">
        <f t="shared" ref="H67:H130" si="3">IF(OR(AND(F67&gt;=7,F67&lt;=9), AND(F67&gt;=17,F67&lt;=19)), "Rush", "Normal")</f>
        <v>Normal</v>
      </c>
      <c r="I67" s="9" t="b">
        <v>0</v>
      </c>
      <c r="J67" s="6">
        <v>1</v>
      </c>
      <c r="K67" s="6" t="s">
        <v>26</v>
      </c>
      <c r="L67" s="6">
        <v>1</v>
      </c>
      <c r="M67" s="6" t="s">
        <v>14</v>
      </c>
      <c r="N67" s="6">
        <v>0.2</v>
      </c>
      <c r="O67" s="1"/>
      <c r="P67" s="1"/>
      <c r="Q67" s="1"/>
      <c r="R67" s="1"/>
      <c r="S67" s="1"/>
      <c r="T67" s="1"/>
      <c r="U67" s="1"/>
      <c r="V67" s="1"/>
      <c r="W67" s="1"/>
      <c r="X67" s="1"/>
      <c r="Y67" s="1"/>
      <c r="Z67" s="1"/>
      <c r="AA67" s="1"/>
      <c r="AB67" s="1"/>
      <c r="AC67" s="1"/>
    </row>
    <row r="68" spans="1:29" ht="17.25" thickBot="1">
      <c r="A68" s="6">
        <v>67</v>
      </c>
      <c r="B68" s="7">
        <v>40546</v>
      </c>
      <c r="C68" s="6">
        <v>1</v>
      </c>
      <c r="D68" s="6">
        <v>0</v>
      </c>
      <c r="E68" s="6">
        <v>1</v>
      </c>
      <c r="F68" s="6">
        <v>21</v>
      </c>
      <c r="G68" s="8" t="str">
        <f t="shared" si="2"/>
        <v>Evening</v>
      </c>
      <c r="H68" s="8" t="str">
        <f t="shared" si="3"/>
        <v>Normal</v>
      </c>
      <c r="I68" s="9" t="b">
        <v>0</v>
      </c>
      <c r="J68" s="6">
        <v>1</v>
      </c>
      <c r="K68" s="6" t="s">
        <v>26</v>
      </c>
      <c r="L68" s="6">
        <v>1</v>
      </c>
      <c r="M68" s="6" t="s">
        <v>14</v>
      </c>
      <c r="N68" s="6">
        <v>0.18</v>
      </c>
      <c r="O68" s="1"/>
      <c r="P68" s="1"/>
      <c r="Q68" s="1"/>
      <c r="R68" s="1"/>
      <c r="S68" s="1"/>
      <c r="T68" s="1"/>
      <c r="U68" s="1"/>
      <c r="V68" s="1"/>
      <c r="W68" s="1"/>
      <c r="X68" s="1"/>
      <c r="Y68" s="1"/>
      <c r="Z68" s="1"/>
      <c r="AA68" s="1"/>
      <c r="AB68" s="1"/>
      <c r="AC68" s="1"/>
    </row>
    <row r="69" spans="1:29" ht="17.25" thickBot="1">
      <c r="A69" s="6">
        <v>68</v>
      </c>
      <c r="B69" s="7">
        <v>40546</v>
      </c>
      <c r="C69" s="6">
        <v>1</v>
      </c>
      <c r="D69" s="6">
        <v>0</v>
      </c>
      <c r="E69" s="6">
        <v>1</v>
      </c>
      <c r="F69" s="6">
        <v>22</v>
      </c>
      <c r="G69" s="8" t="str">
        <f t="shared" si="2"/>
        <v>Evening</v>
      </c>
      <c r="H69" s="8" t="str">
        <f t="shared" si="3"/>
        <v>Normal</v>
      </c>
      <c r="I69" s="9" t="b">
        <v>0</v>
      </c>
      <c r="J69" s="6">
        <v>1</v>
      </c>
      <c r="K69" s="6" t="s">
        <v>26</v>
      </c>
      <c r="L69" s="6">
        <v>1</v>
      </c>
      <c r="M69" s="6" t="s">
        <v>14</v>
      </c>
      <c r="N69" s="6">
        <v>0.14000000000000001</v>
      </c>
      <c r="O69" s="1"/>
      <c r="P69" s="1"/>
      <c r="Q69" s="1"/>
      <c r="R69" s="1"/>
      <c r="S69" s="1"/>
      <c r="T69" s="1"/>
      <c r="U69" s="1"/>
      <c r="V69" s="1"/>
      <c r="W69" s="1"/>
      <c r="X69" s="1"/>
      <c r="Y69" s="1"/>
      <c r="Z69" s="1"/>
      <c r="AA69" s="1"/>
      <c r="AB69" s="1"/>
      <c r="AC69" s="1"/>
    </row>
    <row r="70" spans="1:29" ht="17.25" thickBot="1">
      <c r="A70" s="6">
        <v>69</v>
      </c>
      <c r="B70" s="7">
        <v>40546</v>
      </c>
      <c r="C70" s="6">
        <v>1</v>
      </c>
      <c r="D70" s="6">
        <v>0</v>
      </c>
      <c r="E70" s="6">
        <v>1</v>
      </c>
      <c r="F70" s="6">
        <v>23</v>
      </c>
      <c r="G70" s="8" t="str">
        <f t="shared" si="2"/>
        <v>Evening</v>
      </c>
      <c r="H70" s="8" t="str">
        <f t="shared" si="3"/>
        <v>Normal</v>
      </c>
      <c r="I70" s="9" t="b">
        <v>0</v>
      </c>
      <c r="J70" s="6">
        <v>1</v>
      </c>
      <c r="K70" s="6" t="s">
        <v>26</v>
      </c>
      <c r="L70" s="6">
        <v>1</v>
      </c>
      <c r="M70" s="6" t="s">
        <v>14</v>
      </c>
      <c r="N70" s="6">
        <v>0.18</v>
      </c>
      <c r="O70" s="1"/>
      <c r="P70" s="1"/>
      <c r="Q70" s="1"/>
      <c r="R70" s="1"/>
      <c r="S70" s="1"/>
      <c r="T70" s="1"/>
      <c r="U70" s="1"/>
      <c r="V70" s="1"/>
      <c r="W70" s="1"/>
      <c r="X70" s="1"/>
      <c r="Y70" s="1"/>
      <c r="Z70" s="1"/>
      <c r="AA70" s="1"/>
      <c r="AB70" s="1"/>
      <c r="AC70" s="1"/>
    </row>
    <row r="71" spans="1:29" ht="17.25" thickBot="1">
      <c r="A71" s="6">
        <v>70</v>
      </c>
      <c r="B71" s="7">
        <v>40547</v>
      </c>
      <c r="C71" s="6">
        <v>1</v>
      </c>
      <c r="D71" s="6">
        <v>0</v>
      </c>
      <c r="E71" s="6">
        <v>1</v>
      </c>
      <c r="F71" s="6">
        <v>0</v>
      </c>
      <c r="G71" s="8" t="str">
        <f t="shared" si="2"/>
        <v>Night</v>
      </c>
      <c r="H71" s="8" t="str">
        <f t="shared" si="3"/>
        <v>Normal</v>
      </c>
      <c r="I71" s="9" t="b">
        <v>0</v>
      </c>
      <c r="J71" s="6">
        <v>2</v>
      </c>
      <c r="K71" s="6" t="s">
        <v>27</v>
      </c>
      <c r="L71" s="6">
        <v>1</v>
      </c>
      <c r="M71" s="6" t="s">
        <v>14</v>
      </c>
      <c r="N71" s="6">
        <v>0.16</v>
      </c>
      <c r="O71" s="1"/>
      <c r="P71" s="1"/>
      <c r="Q71" s="1"/>
      <c r="R71" s="1"/>
      <c r="S71" s="1"/>
      <c r="T71" s="1"/>
      <c r="U71" s="1"/>
      <c r="V71" s="1"/>
      <c r="W71" s="1"/>
      <c r="X71" s="1"/>
      <c r="Y71" s="1"/>
      <c r="Z71" s="1"/>
      <c r="AA71" s="1"/>
      <c r="AB71" s="1"/>
      <c r="AC71" s="1"/>
    </row>
    <row r="72" spans="1:29" ht="17.25" thickBot="1">
      <c r="A72" s="6">
        <v>71</v>
      </c>
      <c r="B72" s="7">
        <v>40547</v>
      </c>
      <c r="C72" s="6">
        <v>1</v>
      </c>
      <c r="D72" s="6">
        <v>0</v>
      </c>
      <c r="E72" s="6">
        <v>1</v>
      </c>
      <c r="F72" s="6">
        <v>1</v>
      </c>
      <c r="G72" s="8" t="str">
        <f t="shared" si="2"/>
        <v>Night</v>
      </c>
      <c r="H72" s="8" t="str">
        <f t="shared" si="3"/>
        <v>Normal</v>
      </c>
      <c r="I72" s="9" t="b">
        <v>0</v>
      </c>
      <c r="J72" s="6">
        <v>2</v>
      </c>
      <c r="K72" s="6" t="s">
        <v>27</v>
      </c>
      <c r="L72" s="6">
        <v>1</v>
      </c>
      <c r="M72" s="6" t="s">
        <v>14</v>
      </c>
      <c r="N72" s="6">
        <v>0.16</v>
      </c>
      <c r="O72" s="1"/>
      <c r="P72" s="1"/>
      <c r="Q72" s="1"/>
      <c r="R72" s="1"/>
      <c r="S72" s="1"/>
      <c r="T72" s="1"/>
      <c r="U72" s="1"/>
      <c r="V72" s="1"/>
      <c r="W72" s="1"/>
      <c r="X72" s="1"/>
      <c r="Y72" s="1"/>
      <c r="Z72" s="1"/>
      <c r="AA72" s="1"/>
      <c r="AB72" s="1"/>
      <c r="AC72" s="1"/>
    </row>
    <row r="73" spans="1:29" ht="17.25" thickBot="1">
      <c r="A73" s="6">
        <v>72</v>
      </c>
      <c r="B73" s="7">
        <v>40547</v>
      </c>
      <c r="C73" s="6">
        <v>1</v>
      </c>
      <c r="D73" s="6">
        <v>0</v>
      </c>
      <c r="E73" s="6">
        <v>1</v>
      </c>
      <c r="F73" s="6">
        <v>2</v>
      </c>
      <c r="G73" s="8" t="str">
        <f t="shared" si="2"/>
        <v>Night</v>
      </c>
      <c r="H73" s="8" t="str">
        <f t="shared" si="3"/>
        <v>Normal</v>
      </c>
      <c r="I73" s="9" t="b">
        <v>0</v>
      </c>
      <c r="J73" s="6">
        <v>2</v>
      </c>
      <c r="K73" s="6" t="s">
        <v>27</v>
      </c>
      <c r="L73" s="6">
        <v>1</v>
      </c>
      <c r="M73" s="6" t="s">
        <v>14</v>
      </c>
      <c r="N73" s="6">
        <v>0.14000000000000001</v>
      </c>
      <c r="O73" s="1"/>
      <c r="P73" s="1"/>
      <c r="Q73" s="1"/>
      <c r="R73" s="1"/>
      <c r="S73" s="1"/>
      <c r="T73" s="1"/>
      <c r="U73" s="1"/>
      <c r="V73" s="1"/>
      <c r="W73" s="1"/>
      <c r="X73" s="1"/>
      <c r="Y73" s="1"/>
      <c r="Z73" s="1"/>
      <c r="AA73" s="1"/>
      <c r="AB73" s="1"/>
      <c r="AC73" s="1"/>
    </row>
    <row r="74" spans="1:29" ht="17.25" thickBot="1">
      <c r="A74" s="6">
        <v>73</v>
      </c>
      <c r="B74" s="7">
        <v>40547</v>
      </c>
      <c r="C74" s="6">
        <v>1</v>
      </c>
      <c r="D74" s="6">
        <v>0</v>
      </c>
      <c r="E74" s="6">
        <v>1</v>
      </c>
      <c r="F74" s="6">
        <v>4</v>
      </c>
      <c r="G74" s="8" t="str">
        <f t="shared" si="2"/>
        <v>Night</v>
      </c>
      <c r="H74" s="8" t="str">
        <f t="shared" si="3"/>
        <v>Normal</v>
      </c>
      <c r="I74" s="9" t="b">
        <v>0</v>
      </c>
      <c r="J74" s="6">
        <v>2</v>
      </c>
      <c r="K74" s="6" t="s">
        <v>27</v>
      </c>
      <c r="L74" s="6">
        <v>1</v>
      </c>
      <c r="M74" s="6" t="s">
        <v>14</v>
      </c>
      <c r="N74" s="6">
        <v>0.14000000000000001</v>
      </c>
      <c r="O74" s="1"/>
      <c r="P74" s="1"/>
      <c r="Q74" s="1"/>
      <c r="R74" s="1"/>
      <c r="S74" s="1"/>
      <c r="T74" s="1"/>
      <c r="U74" s="1"/>
      <c r="V74" s="1"/>
      <c r="W74" s="1"/>
      <c r="X74" s="1"/>
      <c r="Y74" s="1"/>
      <c r="Z74" s="1"/>
      <c r="AA74" s="1"/>
      <c r="AB74" s="1"/>
      <c r="AC74" s="1"/>
    </row>
    <row r="75" spans="1:29" ht="17.25" thickBot="1">
      <c r="A75" s="6">
        <v>74</v>
      </c>
      <c r="B75" s="7">
        <v>40547</v>
      </c>
      <c r="C75" s="6">
        <v>1</v>
      </c>
      <c r="D75" s="6">
        <v>0</v>
      </c>
      <c r="E75" s="6">
        <v>1</v>
      </c>
      <c r="F75" s="6">
        <v>5</v>
      </c>
      <c r="G75" s="8" t="str">
        <f t="shared" si="2"/>
        <v>Night</v>
      </c>
      <c r="H75" s="8" t="str">
        <f t="shared" si="3"/>
        <v>Normal</v>
      </c>
      <c r="I75" s="9" t="b">
        <v>0</v>
      </c>
      <c r="J75" s="6">
        <v>2</v>
      </c>
      <c r="K75" s="6" t="s">
        <v>27</v>
      </c>
      <c r="L75" s="6">
        <v>1</v>
      </c>
      <c r="M75" s="6" t="s">
        <v>14</v>
      </c>
      <c r="N75" s="6">
        <v>0.12</v>
      </c>
      <c r="O75" s="1"/>
      <c r="P75" s="1"/>
      <c r="Q75" s="1"/>
      <c r="R75" s="1"/>
      <c r="S75" s="1"/>
      <c r="T75" s="1"/>
      <c r="U75" s="1"/>
      <c r="V75" s="1"/>
      <c r="W75" s="1"/>
      <c r="X75" s="1"/>
      <c r="Y75" s="1"/>
      <c r="Z75" s="1"/>
      <c r="AA75" s="1"/>
      <c r="AB75" s="1"/>
      <c r="AC75" s="1"/>
    </row>
    <row r="76" spans="1:29" ht="17.25" thickBot="1">
      <c r="A76" s="6">
        <v>75</v>
      </c>
      <c r="B76" s="7">
        <v>40547</v>
      </c>
      <c r="C76" s="6">
        <v>1</v>
      </c>
      <c r="D76" s="6">
        <v>0</v>
      </c>
      <c r="E76" s="6">
        <v>1</v>
      </c>
      <c r="F76" s="6">
        <v>6</v>
      </c>
      <c r="G76" s="8" t="str">
        <f t="shared" si="2"/>
        <v>Morning</v>
      </c>
      <c r="H76" s="8" t="str">
        <f t="shared" si="3"/>
        <v>Normal</v>
      </c>
      <c r="I76" s="9" t="b">
        <v>0</v>
      </c>
      <c r="J76" s="6">
        <v>2</v>
      </c>
      <c r="K76" s="6" t="s">
        <v>27</v>
      </c>
      <c r="L76" s="6">
        <v>1</v>
      </c>
      <c r="M76" s="6" t="s">
        <v>14</v>
      </c>
      <c r="N76" s="6">
        <v>0.12</v>
      </c>
      <c r="O76" s="1"/>
      <c r="P76" s="1"/>
      <c r="Q76" s="1"/>
      <c r="R76" s="1"/>
      <c r="S76" s="1"/>
      <c r="T76" s="1"/>
      <c r="U76" s="1"/>
      <c r="V76" s="1"/>
      <c r="W76" s="1"/>
      <c r="X76" s="1"/>
      <c r="Y76" s="1"/>
      <c r="Z76" s="1"/>
      <c r="AA76" s="1"/>
      <c r="AB76" s="1"/>
      <c r="AC76" s="1"/>
    </row>
    <row r="77" spans="1:29" ht="17.25" thickBot="1">
      <c r="A77" s="6">
        <v>76</v>
      </c>
      <c r="B77" s="7">
        <v>40547</v>
      </c>
      <c r="C77" s="6">
        <v>1</v>
      </c>
      <c r="D77" s="6">
        <v>0</v>
      </c>
      <c r="E77" s="6">
        <v>1</v>
      </c>
      <c r="F77" s="6">
        <v>7</v>
      </c>
      <c r="G77" s="8" t="str">
        <f t="shared" si="2"/>
        <v>Morning</v>
      </c>
      <c r="H77" s="8" t="str">
        <f t="shared" si="3"/>
        <v>Rush</v>
      </c>
      <c r="I77" s="9" t="b">
        <v>0</v>
      </c>
      <c r="J77" s="6">
        <v>2</v>
      </c>
      <c r="K77" s="6" t="s">
        <v>27</v>
      </c>
      <c r="L77" s="6">
        <v>1</v>
      </c>
      <c r="M77" s="6" t="s">
        <v>14</v>
      </c>
      <c r="N77" s="6">
        <v>0.12</v>
      </c>
      <c r="O77" s="1"/>
      <c r="P77" s="1"/>
      <c r="Q77" s="1"/>
      <c r="R77" s="1"/>
      <c r="S77" s="1"/>
      <c r="T77" s="1"/>
      <c r="U77" s="1"/>
      <c r="V77" s="1"/>
      <c r="W77" s="1"/>
      <c r="X77" s="1"/>
      <c r="Y77" s="1"/>
      <c r="Z77" s="1"/>
      <c r="AA77" s="1"/>
      <c r="AB77" s="1"/>
      <c r="AC77" s="1"/>
    </row>
    <row r="78" spans="1:29" ht="17.25" thickBot="1">
      <c r="A78" s="6">
        <v>77</v>
      </c>
      <c r="B78" s="7">
        <v>40547</v>
      </c>
      <c r="C78" s="6">
        <v>1</v>
      </c>
      <c r="D78" s="6">
        <v>0</v>
      </c>
      <c r="E78" s="6">
        <v>1</v>
      </c>
      <c r="F78" s="6">
        <v>8</v>
      </c>
      <c r="G78" s="8" t="str">
        <f t="shared" si="2"/>
        <v>Morning</v>
      </c>
      <c r="H78" s="8" t="str">
        <f t="shared" si="3"/>
        <v>Rush</v>
      </c>
      <c r="I78" s="9" t="b">
        <v>0</v>
      </c>
      <c r="J78" s="6">
        <v>2</v>
      </c>
      <c r="K78" s="6" t="s">
        <v>27</v>
      </c>
      <c r="L78" s="6">
        <v>1</v>
      </c>
      <c r="M78" s="6" t="s">
        <v>14</v>
      </c>
      <c r="N78" s="6">
        <v>0.14000000000000001</v>
      </c>
      <c r="O78" s="1"/>
      <c r="P78" s="1"/>
      <c r="Q78" s="1"/>
      <c r="R78" s="1"/>
      <c r="S78" s="1"/>
      <c r="T78" s="1"/>
      <c r="U78" s="1"/>
      <c r="V78" s="1"/>
      <c r="W78" s="1"/>
      <c r="X78" s="1"/>
      <c r="Y78" s="1"/>
      <c r="Z78" s="1"/>
      <c r="AA78" s="1"/>
      <c r="AB78" s="1"/>
      <c r="AC78" s="1"/>
    </row>
    <row r="79" spans="1:29" ht="17.25" thickBot="1">
      <c r="A79" s="6">
        <v>78</v>
      </c>
      <c r="B79" s="7">
        <v>40547</v>
      </c>
      <c r="C79" s="6">
        <v>1</v>
      </c>
      <c r="D79" s="6">
        <v>0</v>
      </c>
      <c r="E79" s="6">
        <v>1</v>
      </c>
      <c r="F79" s="6">
        <v>9</v>
      </c>
      <c r="G79" s="8" t="str">
        <f t="shared" si="2"/>
        <v>Morning</v>
      </c>
      <c r="H79" s="8" t="str">
        <f t="shared" si="3"/>
        <v>Rush</v>
      </c>
      <c r="I79" s="9" t="b">
        <v>0</v>
      </c>
      <c r="J79" s="6">
        <v>2</v>
      </c>
      <c r="K79" s="6" t="s">
        <v>27</v>
      </c>
      <c r="L79" s="6">
        <v>1</v>
      </c>
      <c r="M79" s="6" t="s">
        <v>14</v>
      </c>
      <c r="N79" s="6">
        <v>0.16</v>
      </c>
      <c r="O79" s="1"/>
      <c r="P79" s="1"/>
      <c r="Q79" s="1"/>
      <c r="R79" s="1"/>
      <c r="S79" s="1"/>
      <c r="T79" s="1"/>
      <c r="U79" s="1"/>
      <c r="V79" s="1"/>
      <c r="W79" s="1"/>
      <c r="X79" s="1"/>
      <c r="Y79" s="1"/>
      <c r="Z79" s="1"/>
      <c r="AA79" s="1"/>
      <c r="AB79" s="1"/>
      <c r="AC79" s="1"/>
    </row>
    <row r="80" spans="1:29" ht="17.25" thickBot="1">
      <c r="A80" s="6">
        <v>79</v>
      </c>
      <c r="B80" s="7">
        <v>40547</v>
      </c>
      <c r="C80" s="6">
        <v>1</v>
      </c>
      <c r="D80" s="6">
        <v>0</v>
      </c>
      <c r="E80" s="6">
        <v>1</v>
      </c>
      <c r="F80" s="6">
        <v>10</v>
      </c>
      <c r="G80" s="8" t="str">
        <f t="shared" si="2"/>
        <v>Morning</v>
      </c>
      <c r="H80" s="8" t="str">
        <f t="shared" si="3"/>
        <v>Normal</v>
      </c>
      <c r="I80" s="9" t="b">
        <v>0</v>
      </c>
      <c r="J80" s="6">
        <v>2</v>
      </c>
      <c r="K80" s="6" t="s">
        <v>27</v>
      </c>
      <c r="L80" s="6">
        <v>2</v>
      </c>
      <c r="M80" s="6" t="s">
        <v>21</v>
      </c>
      <c r="N80" s="6">
        <v>0.16</v>
      </c>
      <c r="O80" s="1"/>
      <c r="P80" s="1"/>
      <c r="Q80" s="1"/>
      <c r="R80" s="1"/>
      <c r="S80" s="1"/>
      <c r="T80" s="1"/>
      <c r="U80" s="1"/>
      <c r="V80" s="1"/>
      <c r="W80" s="1"/>
      <c r="X80" s="1"/>
      <c r="Y80" s="1"/>
      <c r="Z80" s="1"/>
      <c r="AA80" s="1"/>
      <c r="AB80" s="1"/>
      <c r="AC80" s="1"/>
    </row>
    <row r="81" spans="1:29" ht="17.25" thickBot="1">
      <c r="A81" s="6">
        <v>80</v>
      </c>
      <c r="B81" s="7">
        <v>40547</v>
      </c>
      <c r="C81" s="6">
        <v>1</v>
      </c>
      <c r="D81" s="6">
        <v>0</v>
      </c>
      <c r="E81" s="6">
        <v>1</v>
      </c>
      <c r="F81" s="6">
        <v>11</v>
      </c>
      <c r="G81" s="8" t="str">
        <f t="shared" si="2"/>
        <v>Morning</v>
      </c>
      <c r="H81" s="8" t="str">
        <f t="shared" si="3"/>
        <v>Normal</v>
      </c>
      <c r="I81" s="9" t="b">
        <v>0</v>
      </c>
      <c r="J81" s="6">
        <v>2</v>
      </c>
      <c r="K81" s="6" t="s">
        <v>27</v>
      </c>
      <c r="L81" s="6">
        <v>1</v>
      </c>
      <c r="M81" s="6" t="s">
        <v>14</v>
      </c>
      <c r="N81" s="6">
        <v>0.22</v>
      </c>
      <c r="O81" s="1"/>
      <c r="P81" s="1"/>
      <c r="Q81" s="1"/>
      <c r="R81" s="1"/>
      <c r="S81" s="1"/>
      <c r="T81" s="1"/>
      <c r="U81" s="1"/>
      <c r="V81" s="1"/>
      <c r="W81" s="1"/>
      <c r="X81" s="1"/>
      <c r="Y81" s="1"/>
      <c r="Z81" s="1"/>
      <c r="AA81" s="1"/>
      <c r="AB81" s="1"/>
      <c r="AC81" s="1"/>
    </row>
    <row r="82" spans="1:29" ht="17.25" thickBot="1">
      <c r="A82" s="6">
        <v>81</v>
      </c>
      <c r="B82" s="7">
        <v>40547</v>
      </c>
      <c r="C82" s="6">
        <v>1</v>
      </c>
      <c r="D82" s="6">
        <v>0</v>
      </c>
      <c r="E82" s="6">
        <v>1</v>
      </c>
      <c r="F82" s="6">
        <v>12</v>
      </c>
      <c r="G82" s="8" t="str">
        <f t="shared" si="2"/>
        <v>Afternoon</v>
      </c>
      <c r="H82" s="8" t="str">
        <f t="shared" si="3"/>
        <v>Normal</v>
      </c>
      <c r="I82" s="9" t="b">
        <v>0</v>
      </c>
      <c r="J82" s="6">
        <v>2</v>
      </c>
      <c r="K82" s="6" t="s">
        <v>27</v>
      </c>
      <c r="L82" s="6">
        <v>1</v>
      </c>
      <c r="M82" s="6" t="s">
        <v>14</v>
      </c>
      <c r="N82" s="6">
        <v>0.22</v>
      </c>
      <c r="O82" s="1"/>
      <c r="P82" s="1"/>
      <c r="Q82" s="1"/>
      <c r="R82" s="1"/>
      <c r="S82" s="1"/>
      <c r="T82" s="1"/>
      <c r="U82" s="1"/>
      <c r="V82" s="1"/>
      <c r="W82" s="1"/>
      <c r="X82" s="1"/>
      <c r="Y82" s="1"/>
      <c r="Z82" s="1"/>
      <c r="AA82" s="1"/>
      <c r="AB82" s="1"/>
      <c r="AC82" s="1"/>
    </row>
    <row r="83" spans="1:29" ht="17.25" thickBot="1">
      <c r="A83" s="6">
        <v>82</v>
      </c>
      <c r="B83" s="7">
        <v>40547</v>
      </c>
      <c r="C83" s="6">
        <v>1</v>
      </c>
      <c r="D83" s="6">
        <v>0</v>
      </c>
      <c r="E83" s="6">
        <v>1</v>
      </c>
      <c r="F83" s="6">
        <v>13</v>
      </c>
      <c r="G83" s="8" t="str">
        <f t="shared" si="2"/>
        <v>Afternoon</v>
      </c>
      <c r="H83" s="8" t="str">
        <f t="shared" si="3"/>
        <v>Normal</v>
      </c>
      <c r="I83" s="9" t="b">
        <v>0</v>
      </c>
      <c r="J83" s="6">
        <v>2</v>
      </c>
      <c r="K83" s="6" t="s">
        <v>27</v>
      </c>
      <c r="L83" s="6">
        <v>1</v>
      </c>
      <c r="M83" s="6" t="s">
        <v>14</v>
      </c>
      <c r="N83" s="6">
        <v>0.24</v>
      </c>
      <c r="O83" s="1"/>
      <c r="P83" s="1"/>
      <c r="Q83" s="1"/>
      <c r="R83" s="1"/>
      <c r="S83" s="1"/>
      <c r="T83" s="1"/>
      <c r="U83" s="1"/>
      <c r="V83" s="1"/>
      <c r="W83" s="1"/>
      <c r="X83" s="1"/>
      <c r="Y83" s="1"/>
      <c r="Z83" s="1"/>
      <c r="AA83" s="1"/>
      <c r="AB83" s="1"/>
      <c r="AC83" s="1"/>
    </row>
    <row r="84" spans="1:29" ht="17.25" thickBot="1">
      <c r="A84" s="6">
        <v>83</v>
      </c>
      <c r="B84" s="7">
        <v>40547</v>
      </c>
      <c r="C84" s="6">
        <v>1</v>
      </c>
      <c r="D84" s="6">
        <v>0</v>
      </c>
      <c r="E84" s="6">
        <v>1</v>
      </c>
      <c r="F84" s="6">
        <v>14</v>
      </c>
      <c r="G84" s="8" t="str">
        <f t="shared" si="2"/>
        <v>Afternoon</v>
      </c>
      <c r="H84" s="8" t="str">
        <f t="shared" si="3"/>
        <v>Normal</v>
      </c>
      <c r="I84" s="9" t="b">
        <v>0</v>
      </c>
      <c r="J84" s="6">
        <v>2</v>
      </c>
      <c r="K84" s="6" t="s">
        <v>27</v>
      </c>
      <c r="L84" s="6">
        <v>1</v>
      </c>
      <c r="M84" s="6" t="s">
        <v>14</v>
      </c>
      <c r="N84" s="6">
        <v>0.26</v>
      </c>
      <c r="O84" s="1"/>
      <c r="P84" s="1"/>
      <c r="Q84" s="1"/>
      <c r="R84" s="1"/>
      <c r="S84" s="1"/>
      <c r="T84" s="1"/>
      <c r="U84" s="1"/>
      <c r="V84" s="1"/>
      <c r="W84" s="1"/>
      <c r="X84" s="1"/>
      <c r="Y84" s="1"/>
      <c r="Z84" s="1"/>
      <c r="AA84" s="1"/>
      <c r="AB84" s="1"/>
      <c r="AC84" s="1"/>
    </row>
    <row r="85" spans="1:29" ht="17.25" thickBot="1">
      <c r="A85" s="6">
        <v>84</v>
      </c>
      <c r="B85" s="7">
        <v>40547</v>
      </c>
      <c r="C85" s="6">
        <v>1</v>
      </c>
      <c r="D85" s="6">
        <v>0</v>
      </c>
      <c r="E85" s="6">
        <v>1</v>
      </c>
      <c r="F85" s="6">
        <v>15</v>
      </c>
      <c r="G85" s="8" t="str">
        <f t="shared" si="2"/>
        <v>Afternoon</v>
      </c>
      <c r="H85" s="8" t="str">
        <f t="shared" si="3"/>
        <v>Normal</v>
      </c>
      <c r="I85" s="9" t="b">
        <v>0</v>
      </c>
      <c r="J85" s="6">
        <v>2</v>
      </c>
      <c r="K85" s="6" t="s">
        <v>27</v>
      </c>
      <c r="L85" s="6">
        <v>1</v>
      </c>
      <c r="M85" s="6" t="s">
        <v>14</v>
      </c>
      <c r="N85" s="6">
        <v>0.28000000000000003</v>
      </c>
      <c r="O85" s="1"/>
      <c r="P85" s="1"/>
      <c r="Q85" s="1"/>
      <c r="R85" s="1"/>
      <c r="S85" s="1"/>
      <c r="T85" s="1"/>
      <c r="U85" s="1"/>
      <c r="V85" s="1"/>
      <c r="W85" s="1"/>
      <c r="X85" s="1"/>
      <c r="Y85" s="1"/>
      <c r="Z85" s="1"/>
      <c r="AA85" s="1"/>
      <c r="AB85" s="1"/>
      <c r="AC85" s="1"/>
    </row>
    <row r="86" spans="1:29" ht="17.25" thickBot="1">
      <c r="A86" s="6">
        <v>85</v>
      </c>
      <c r="B86" s="7">
        <v>40547</v>
      </c>
      <c r="C86" s="6">
        <v>1</v>
      </c>
      <c r="D86" s="6">
        <v>0</v>
      </c>
      <c r="E86" s="6">
        <v>1</v>
      </c>
      <c r="F86" s="6">
        <v>16</v>
      </c>
      <c r="G86" s="8" t="str">
        <f t="shared" si="2"/>
        <v>Afternoon</v>
      </c>
      <c r="H86" s="8" t="str">
        <f t="shared" si="3"/>
        <v>Normal</v>
      </c>
      <c r="I86" s="9" t="b">
        <v>0</v>
      </c>
      <c r="J86" s="6">
        <v>2</v>
      </c>
      <c r="K86" s="6" t="s">
        <v>27</v>
      </c>
      <c r="L86" s="6">
        <v>1</v>
      </c>
      <c r="M86" s="6" t="s">
        <v>14</v>
      </c>
      <c r="N86" s="6">
        <v>0.3</v>
      </c>
      <c r="O86" s="1"/>
      <c r="P86" s="1"/>
      <c r="Q86" s="1"/>
      <c r="R86" s="1"/>
      <c r="S86" s="1"/>
      <c r="T86" s="1"/>
      <c r="U86" s="1"/>
      <c r="V86" s="1"/>
      <c r="W86" s="1"/>
      <c r="X86" s="1"/>
      <c r="Y86" s="1"/>
      <c r="Z86" s="1"/>
      <c r="AA86" s="1"/>
      <c r="AB86" s="1"/>
      <c r="AC86" s="1"/>
    </row>
    <row r="87" spans="1:29" ht="17.25" thickBot="1">
      <c r="A87" s="6">
        <v>86</v>
      </c>
      <c r="B87" s="7">
        <v>40547</v>
      </c>
      <c r="C87" s="6">
        <v>1</v>
      </c>
      <c r="D87" s="6">
        <v>0</v>
      </c>
      <c r="E87" s="6">
        <v>1</v>
      </c>
      <c r="F87" s="6">
        <v>17</v>
      </c>
      <c r="G87" s="8" t="str">
        <f t="shared" si="2"/>
        <v>Afternoon</v>
      </c>
      <c r="H87" s="8" t="str">
        <f t="shared" si="3"/>
        <v>Rush</v>
      </c>
      <c r="I87" s="9" t="b">
        <v>0</v>
      </c>
      <c r="J87" s="6">
        <v>2</v>
      </c>
      <c r="K87" s="6" t="s">
        <v>27</v>
      </c>
      <c r="L87" s="6">
        <v>1</v>
      </c>
      <c r="M87" s="6" t="s">
        <v>14</v>
      </c>
      <c r="N87" s="6">
        <v>0.28000000000000003</v>
      </c>
      <c r="O87" s="1"/>
      <c r="P87" s="1"/>
      <c r="Q87" s="1"/>
      <c r="R87" s="1"/>
      <c r="S87" s="1"/>
      <c r="T87" s="1"/>
      <c r="U87" s="1"/>
      <c r="V87" s="1"/>
      <c r="W87" s="1"/>
      <c r="X87" s="1"/>
      <c r="Y87" s="1"/>
      <c r="Z87" s="1"/>
      <c r="AA87" s="1"/>
      <c r="AB87" s="1"/>
      <c r="AC87" s="1"/>
    </row>
    <row r="88" spans="1:29" ht="17.25" thickBot="1">
      <c r="A88" s="6">
        <v>87</v>
      </c>
      <c r="B88" s="7">
        <v>40547</v>
      </c>
      <c r="C88" s="6">
        <v>1</v>
      </c>
      <c r="D88" s="6">
        <v>0</v>
      </c>
      <c r="E88" s="6">
        <v>1</v>
      </c>
      <c r="F88" s="6">
        <v>18</v>
      </c>
      <c r="G88" s="8" t="str">
        <f t="shared" si="2"/>
        <v>Evening</v>
      </c>
      <c r="H88" s="8" t="str">
        <f t="shared" si="3"/>
        <v>Rush</v>
      </c>
      <c r="I88" s="9" t="b">
        <v>0</v>
      </c>
      <c r="J88" s="6">
        <v>2</v>
      </c>
      <c r="K88" s="6" t="s">
        <v>27</v>
      </c>
      <c r="L88" s="6">
        <v>1</v>
      </c>
      <c r="M88" s="6" t="s">
        <v>14</v>
      </c>
      <c r="N88" s="6">
        <v>0.26</v>
      </c>
      <c r="O88" s="1"/>
      <c r="P88" s="1"/>
      <c r="Q88" s="1"/>
      <c r="R88" s="1"/>
      <c r="S88" s="1"/>
      <c r="T88" s="1"/>
      <c r="U88" s="1"/>
      <c r="V88" s="1"/>
      <c r="W88" s="1"/>
      <c r="X88" s="1"/>
      <c r="Y88" s="1"/>
      <c r="Z88" s="1"/>
      <c r="AA88" s="1"/>
      <c r="AB88" s="1"/>
      <c r="AC88" s="1"/>
    </row>
    <row r="89" spans="1:29" ht="17.25" thickBot="1">
      <c r="A89" s="6">
        <v>88</v>
      </c>
      <c r="B89" s="7">
        <v>40547</v>
      </c>
      <c r="C89" s="6">
        <v>1</v>
      </c>
      <c r="D89" s="6">
        <v>0</v>
      </c>
      <c r="E89" s="6">
        <v>1</v>
      </c>
      <c r="F89" s="6">
        <v>19</v>
      </c>
      <c r="G89" s="8" t="str">
        <f t="shared" si="2"/>
        <v>Evening</v>
      </c>
      <c r="H89" s="8" t="str">
        <f t="shared" si="3"/>
        <v>Rush</v>
      </c>
      <c r="I89" s="9" t="b">
        <v>0</v>
      </c>
      <c r="J89" s="6">
        <v>2</v>
      </c>
      <c r="K89" s="6" t="s">
        <v>27</v>
      </c>
      <c r="L89" s="6">
        <v>1</v>
      </c>
      <c r="M89" s="6" t="s">
        <v>14</v>
      </c>
      <c r="N89" s="6">
        <v>0.24</v>
      </c>
      <c r="O89" s="1"/>
      <c r="P89" s="1"/>
      <c r="Q89" s="1"/>
      <c r="R89" s="1"/>
      <c r="S89" s="1"/>
      <c r="T89" s="1"/>
      <c r="U89" s="1"/>
      <c r="V89" s="1"/>
      <c r="W89" s="1"/>
      <c r="X89" s="1"/>
      <c r="Y89" s="1"/>
      <c r="Z89" s="1"/>
      <c r="AA89" s="1"/>
      <c r="AB89" s="1"/>
      <c r="AC89" s="1"/>
    </row>
    <row r="90" spans="1:29" ht="17.25" thickBot="1">
      <c r="A90" s="6">
        <v>89</v>
      </c>
      <c r="B90" s="7">
        <v>40547</v>
      </c>
      <c r="C90" s="6">
        <v>1</v>
      </c>
      <c r="D90" s="6">
        <v>0</v>
      </c>
      <c r="E90" s="6">
        <v>1</v>
      </c>
      <c r="F90" s="6">
        <v>20</v>
      </c>
      <c r="G90" s="8" t="str">
        <f t="shared" si="2"/>
        <v>Evening</v>
      </c>
      <c r="H90" s="8" t="str">
        <f t="shared" si="3"/>
        <v>Normal</v>
      </c>
      <c r="I90" s="9" t="b">
        <v>0</v>
      </c>
      <c r="J90" s="6">
        <v>2</v>
      </c>
      <c r="K90" s="6" t="s">
        <v>27</v>
      </c>
      <c r="L90" s="6">
        <v>1</v>
      </c>
      <c r="M90" s="6" t="s">
        <v>14</v>
      </c>
      <c r="N90" s="6">
        <v>0.24</v>
      </c>
      <c r="O90" s="1"/>
      <c r="P90" s="1"/>
      <c r="Q90" s="1"/>
      <c r="R90" s="1"/>
      <c r="S90" s="1"/>
      <c r="T90" s="1"/>
      <c r="U90" s="1"/>
      <c r="V90" s="1"/>
      <c r="W90" s="1"/>
      <c r="X90" s="1"/>
      <c r="Y90" s="1"/>
      <c r="Z90" s="1"/>
      <c r="AA90" s="1"/>
      <c r="AB90" s="1"/>
      <c r="AC90" s="1"/>
    </row>
    <row r="91" spans="1:29" ht="17.25" thickBot="1">
      <c r="A91" s="6">
        <v>90</v>
      </c>
      <c r="B91" s="7">
        <v>40547</v>
      </c>
      <c r="C91" s="6">
        <v>1</v>
      </c>
      <c r="D91" s="6">
        <v>0</v>
      </c>
      <c r="E91" s="6">
        <v>1</v>
      </c>
      <c r="F91" s="6">
        <v>21</v>
      </c>
      <c r="G91" s="8" t="str">
        <f t="shared" si="2"/>
        <v>Evening</v>
      </c>
      <c r="H91" s="8" t="str">
        <f t="shared" si="3"/>
        <v>Normal</v>
      </c>
      <c r="I91" s="9" t="b">
        <v>0</v>
      </c>
      <c r="J91" s="6">
        <v>2</v>
      </c>
      <c r="K91" s="6" t="s">
        <v>27</v>
      </c>
      <c r="L91" s="6">
        <v>1</v>
      </c>
      <c r="M91" s="6" t="s">
        <v>14</v>
      </c>
      <c r="N91" s="6">
        <v>0.22</v>
      </c>
      <c r="O91" s="1"/>
      <c r="P91" s="1"/>
      <c r="Q91" s="1"/>
      <c r="R91" s="1"/>
      <c r="S91" s="1"/>
      <c r="T91" s="1"/>
      <c r="U91" s="1"/>
      <c r="V91" s="1"/>
      <c r="W91" s="1"/>
      <c r="X91" s="1"/>
      <c r="Y91" s="1"/>
      <c r="Z91" s="1"/>
      <c r="AA91" s="1"/>
      <c r="AB91" s="1"/>
      <c r="AC91" s="1"/>
    </row>
    <row r="92" spans="1:29" ht="17.25" thickBot="1">
      <c r="A92" s="6">
        <v>91</v>
      </c>
      <c r="B92" s="7">
        <v>40547</v>
      </c>
      <c r="C92" s="6">
        <v>1</v>
      </c>
      <c r="D92" s="6">
        <v>0</v>
      </c>
      <c r="E92" s="6">
        <v>1</v>
      </c>
      <c r="F92" s="6">
        <v>22</v>
      </c>
      <c r="G92" s="8" t="str">
        <f t="shared" si="2"/>
        <v>Evening</v>
      </c>
      <c r="H92" s="8" t="str">
        <f t="shared" si="3"/>
        <v>Normal</v>
      </c>
      <c r="I92" s="9" t="b">
        <v>0</v>
      </c>
      <c r="J92" s="6">
        <v>2</v>
      </c>
      <c r="K92" s="6" t="s">
        <v>27</v>
      </c>
      <c r="L92" s="6">
        <v>1</v>
      </c>
      <c r="M92" s="6" t="s">
        <v>14</v>
      </c>
      <c r="N92" s="6">
        <v>0.22</v>
      </c>
      <c r="O92" s="1"/>
      <c r="P92" s="1"/>
      <c r="Q92" s="1"/>
      <c r="R92" s="1"/>
      <c r="S92" s="1"/>
      <c r="T92" s="1"/>
      <c r="U92" s="1"/>
      <c r="V92" s="1"/>
      <c r="W92" s="1"/>
      <c r="X92" s="1"/>
      <c r="Y92" s="1"/>
      <c r="Z92" s="1"/>
      <c r="AA92" s="1"/>
      <c r="AB92" s="1"/>
      <c r="AC92" s="1"/>
    </row>
    <row r="93" spans="1:29" ht="17.25" thickBot="1">
      <c r="A93" s="6">
        <v>92</v>
      </c>
      <c r="B93" s="7">
        <v>40547</v>
      </c>
      <c r="C93" s="6">
        <v>1</v>
      </c>
      <c r="D93" s="6">
        <v>0</v>
      </c>
      <c r="E93" s="6">
        <v>1</v>
      </c>
      <c r="F93" s="6">
        <v>23</v>
      </c>
      <c r="G93" s="8" t="str">
        <f t="shared" si="2"/>
        <v>Evening</v>
      </c>
      <c r="H93" s="8" t="str">
        <f t="shared" si="3"/>
        <v>Normal</v>
      </c>
      <c r="I93" s="9" t="b">
        <v>0</v>
      </c>
      <c r="J93" s="6">
        <v>2</v>
      </c>
      <c r="K93" s="6" t="s">
        <v>27</v>
      </c>
      <c r="L93" s="6">
        <v>1</v>
      </c>
      <c r="M93" s="6" t="s">
        <v>14</v>
      </c>
      <c r="N93" s="6">
        <v>0.2</v>
      </c>
      <c r="O93" s="1"/>
      <c r="P93" s="1"/>
      <c r="Q93" s="1"/>
      <c r="R93" s="1"/>
      <c r="S93" s="1"/>
      <c r="T93" s="1"/>
      <c r="U93" s="1"/>
      <c r="V93" s="1"/>
      <c r="W93" s="1"/>
      <c r="X93" s="1"/>
      <c r="Y93" s="1"/>
      <c r="Z93" s="1"/>
      <c r="AA93" s="1"/>
      <c r="AB93" s="1"/>
      <c r="AC93" s="1"/>
    </row>
    <row r="94" spans="1:29" ht="17.25" thickBot="1">
      <c r="A94" s="6">
        <v>93</v>
      </c>
      <c r="B94" s="7">
        <v>40548</v>
      </c>
      <c r="C94" s="6">
        <v>1</v>
      </c>
      <c r="D94" s="6">
        <v>0</v>
      </c>
      <c r="E94" s="6">
        <v>1</v>
      </c>
      <c r="F94" s="6">
        <v>0</v>
      </c>
      <c r="G94" s="8" t="str">
        <f t="shared" si="2"/>
        <v>Night</v>
      </c>
      <c r="H94" s="8" t="str">
        <f t="shared" si="3"/>
        <v>Normal</v>
      </c>
      <c r="I94" s="9" t="b">
        <v>0</v>
      </c>
      <c r="J94" s="6">
        <v>3</v>
      </c>
      <c r="K94" s="6" t="s">
        <v>28</v>
      </c>
      <c r="L94" s="6">
        <v>1</v>
      </c>
      <c r="M94" s="6" t="s">
        <v>14</v>
      </c>
      <c r="N94" s="6">
        <v>0.2</v>
      </c>
      <c r="O94" s="1"/>
      <c r="P94" s="1"/>
      <c r="Q94" s="1"/>
      <c r="R94" s="1"/>
      <c r="S94" s="1"/>
      <c r="T94" s="1"/>
      <c r="U94" s="1"/>
      <c r="V94" s="1"/>
      <c r="W94" s="1"/>
      <c r="X94" s="1"/>
      <c r="Y94" s="1"/>
      <c r="Z94" s="1"/>
      <c r="AA94" s="1"/>
      <c r="AB94" s="1"/>
      <c r="AC94" s="1"/>
    </row>
    <row r="95" spans="1:29" ht="17.25" thickBot="1">
      <c r="A95" s="6">
        <v>94</v>
      </c>
      <c r="B95" s="7">
        <v>40548</v>
      </c>
      <c r="C95" s="6">
        <v>1</v>
      </c>
      <c r="D95" s="6">
        <v>0</v>
      </c>
      <c r="E95" s="6">
        <v>1</v>
      </c>
      <c r="F95" s="6">
        <v>1</v>
      </c>
      <c r="G95" s="8" t="str">
        <f t="shared" si="2"/>
        <v>Night</v>
      </c>
      <c r="H95" s="8" t="str">
        <f t="shared" si="3"/>
        <v>Normal</v>
      </c>
      <c r="I95" s="9" t="b">
        <v>0</v>
      </c>
      <c r="J95" s="6">
        <v>3</v>
      </c>
      <c r="K95" s="6" t="s">
        <v>28</v>
      </c>
      <c r="L95" s="6">
        <v>1</v>
      </c>
      <c r="M95" s="6" t="s">
        <v>14</v>
      </c>
      <c r="N95" s="6">
        <v>0.16</v>
      </c>
      <c r="O95" s="1"/>
      <c r="P95" s="1"/>
      <c r="Q95" s="1"/>
      <c r="R95" s="1"/>
      <c r="S95" s="1"/>
      <c r="T95" s="1"/>
      <c r="U95" s="1"/>
      <c r="V95" s="1"/>
      <c r="W95" s="1"/>
      <c r="X95" s="1"/>
      <c r="Y95" s="1"/>
      <c r="Z95" s="1"/>
      <c r="AA95" s="1"/>
      <c r="AB95" s="1"/>
      <c r="AC95" s="1"/>
    </row>
    <row r="96" spans="1:29" ht="17.25" thickBot="1">
      <c r="A96" s="6">
        <v>95</v>
      </c>
      <c r="B96" s="7">
        <v>40548</v>
      </c>
      <c r="C96" s="6">
        <v>1</v>
      </c>
      <c r="D96" s="6">
        <v>0</v>
      </c>
      <c r="E96" s="6">
        <v>1</v>
      </c>
      <c r="F96" s="6">
        <v>2</v>
      </c>
      <c r="G96" s="8" t="str">
        <f t="shared" si="2"/>
        <v>Night</v>
      </c>
      <c r="H96" s="8" t="str">
        <f t="shared" si="3"/>
        <v>Normal</v>
      </c>
      <c r="I96" s="9" t="b">
        <v>0</v>
      </c>
      <c r="J96" s="6">
        <v>3</v>
      </c>
      <c r="K96" s="6" t="s">
        <v>28</v>
      </c>
      <c r="L96" s="6">
        <v>1</v>
      </c>
      <c r="M96" s="6" t="s">
        <v>14</v>
      </c>
      <c r="N96" s="6">
        <v>0.16</v>
      </c>
      <c r="O96" s="1"/>
      <c r="P96" s="1"/>
      <c r="Q96" s="1"/>
      <c r="R96" s="1"/>
      <c r="S96" s="1"/>
      <c r="T96" s="1"/>
      <c r="U96" s="1"/>
      <c r="V96" s="1"/>
      <c r="W96" s="1"/>
      <c r="X96" s="1"/>
      <c r="Y96" s="1"/>
      <c r="Z96" s="1"/>
      <c r="AA96" s="1"/>
      <c r="AB96" s="1"/>
      <c r="AC96" s="1"/>
    </row>
    <row r="97" spans="1:29" ht="17.25" thickBot="1">
      <c r="A97" s="6">
        <v>96</v>
      </c>
      <c r="B97" s="7">
        <v>40548</v>
      </c>
      <c r="C97" s="6">
        <v>1</v>
      </c>
      <c r="D97" s="6">
        <v>0</v>
      </c>
      <c r="E97" s="6">
        <v>1</v>
      </c>
      <c r="F97" s="6">
        <v>4</v>
      </c>
      <c r="G97" s="8" t="str">
        <f t="shared" si="2"/>
        <v>Night</v>
      </c>
      <c r="H97" s="8" t="str">
        <f t="shared" si="3"/>
        <v>Normal</v>
      </c>
      <c r="I97" s="9" t="b">
        <v>0</v>
      </c>
      <c r="J97" s="6">
        <v>3</v>
      </c>
      <c r="K97" s="6" t="s">
        <v>28</v>
      </c>
      <c r="L97" s="6">
        <v>1</v>
      </c>
      <c r="M97" s="6" t="s">
        <v>14</v>
      </c>
      <c r="N97" s="6">
        <v>0.24</v>
      </c>
      <c r="O97" s="1"/>
      <c r="P97" s="1"/>
      <c r="Q97" s="1"/>
      <c r="R97" s="1"/>
      <c r="S97" s="1"/>
      <c r="T97" s="1"/>
      <c r="U97" s="1"/>
      <c r="V97" s="1"/>
      <c r="W97" s="1"/>
      <c r="X97" s="1"/>
      <c r="Y97" s="1"/>
      <c r="Z97" s="1"/>
      <c r="AA97" s="1"/>
      <c r="AB97" s="1"/>
      <c r="AC97" s="1"/>
    </row>
    <row r="98" spans="1:29" ht="17.25" thickBot="1">
      <c r="A98" s="6">
        <v>97</v>
      </c>
      <c r="B98" s="7">
        <v>40548</v>
      </c>
      <c r="C98" s="6">
        <v>1</v>
      </c>
      <c r="D98" s="6">
        <v>0</v>
      </c>
      <c r="E98" s="6">
        <v>1</v>
      </c>
      <c r="F98" s="6">
        <v>5</v>
      </c>
      <c r="G98" s="8" t="str">
        <f t="shared" si="2"/>
        <v>Night</v>
      </c>
      <c r="H98" s="8" t="str">
        <f t="shared" si="3"/>
        <v>Normal</v>
      </c>
      <c r="I98" s="9" t="b">
        <v>0</v>
      </c>
      <c r="J98" s="6">
        <v>3</v>
      </c>
      <c r="K98" s="6" t="s">
        <v>28</v>
      </c>
      <c r="L98" s="6">
        <v>1</v>
      </c>
      <c r="M98" s="6" t="s">
        <v>14</v>
      </c>
      <c r="N98" s="6">
        <v>0.22</v>
      </c>
      <c r="O98" s="1"/>
      <c r="P98" s="1"/>
      <c r="Q98" s="1"/>
      <c r="R98" s="1"/>
      <c r="S98" s="1"/>
      <c r="T98" s="1"/>
      <c r="U98" s="1"/>
      <c r="V98" s="1"/>
      <c r="W98" s="1"/>
      <c r="X98" s="1"/>
      <c r="Y98" s="1"/>
      <c r="Z98" s="1"/>
      <c r="AA98" s="1"/>
      <c r="AB98" s="1"/>
      <c r="AC98" s="1"/>
    </row>
    <row r="99" spans="1:29" ht="17.25" thickBot="1">
      <c r="A99" s="6">
        <v>98</v>
      </c>
      <c r="B99" s="7">
        <v>40548</v>
      </c>
      <c r="C99" s="6">
        <v>1</v>
      </c>
      <c r="D99" s="6">
        <v>0</v>
      </c>
      <c r="E99" s="6">
        <v>1</v>
      </c>
      <c r="F99" s="6">
        <v>6</v>
      </c>
      <c r="G99" s="8" t="str">
        <f t="shared" si="2"/>
        <v>Morning</v>
      </c>
      <c r="H99" s="8" t="str">
        <f t="shared" si="3"/>
        <v>Normal</v>
      </c>
      <c r="I99" s="9" t="b">
        <v>0</v>
      </c>
      <c r="J99" s="6">
        <v>3</v>
      </c>
      <c r="K99" s="6" t="s">
        <v>28</v>
      </c>
      <c r="L99" s="6">
        <v>1</v>
      </c>
      <c r="M99" s="6" t="s">
        <v>14</v>
      </c>
      <c r="N99" s="6">
        <v>0.2</v>
      </c>
      <c r="O99" s="1"/>
      <c r="P99" s="1"/>
      <c r="Q99" s="1"/>
      <c r="R99" s="1"/>
      <c r="S99" s="1"/>
      <c r="T99" s="1"/>
      <c r="U99" s="1"/>
      <c r="V99" s="1"/>
      <c r="W99" s="1"/>
      <c r="X99" s="1"/>
      <c r="Y99" s="1"/>
      <c r="Z99" s="1"/>
      <c r="AA99" s="1"/>
      <c r="AB99" s="1"/>
      <c r="AC99" s="1"/>
    </row>
    <row r="100" spans="1:29" ht="17.25" thickBot="1">
      <c r="A100" s="6">
        <v>99</v>
      </c>
      <c r="B100" s="7">
        <v>40548</v>
      </c>
      <c r="C100" s="6">
        <v>1</v>
      </c>
      <c r="D100" s="6">
        <v>0</v>
      </c>
      <c r="E100" s="6">
        <v>1</v>
      </c>
      <c r="F100" s="6">
        <v>7</v>
      </c>
      <c r="G100" s="8" t="str">
        <f t="shared" si="2"/>
        <v>Morning</v>
      </c>
      <c r="H100" s="8" t="str">
        <f t="shared" si="3"/>
        <v>Rush</v>
      </c>
      <c r="I100" s="9" t="b">
        <v>0</v>
      </c>
      <c r="J100" s="6">
        <v>3</v>
      </c>
      <c r="K100" s="6" t="s">
        <v>28</v>
      </c>
      <c r="L100" s="6">
        <v>1</v>
      </c>
      <c r="M100" s="6" t="s">
        <v>14</v>
      </c>
      <c r="N100" s="6">
        <v>0.18</v>
      </c>
      <c r="O100" s="1"/>
      <c r="P100" s="1"/>
      <c r="Q100" s="1"/>
      <c r="R100" s="1"/>
      <c r="S100" s="1"/>
      <c r="T100" s="1"/>
      <c r="U100" s="1"/>
      <c r="V100" s="1"/>
      <c r="W100" s="1"/>
      <c r="X100" s="1"/>
      <c r="Y100" s="1"/>
      <c r="Z100" s="1"/>
      <c r="AA100" s="1"/>
      <c r="AB100" s="1"/>
      <c r="AC100" s="1"/>
    </row>
    <row r="101" spans="1:29" ht="17.25" thickBot="1">
      <c r="A101" s="6">
        <v>100</v>
      </c>
      <c r="B101" s="7">
        <v>40548</v>
      </c>
      <c r="C101" s="6">
        <v>1</v>
      </c>
      <c r="D101" s="6">
        <v>0</v>
      </c>
      <c r="E101" s="6">
        <v>1</v>
      </c>
      <c r="F101" s="6">
        <v>8</v>
      </c>
      <c r="G101" s="8" t="str">
        <f t="shared" si="2"/>
        <v>Morning</v>
      </c>
      <c r="H101" s="8" t="str">
        <f t="shared" si="3"/>
        <v>Rush</v>
      </c>
      <c r="I101" s="9" t="b">
        <v>0</v>
      </c>
      <c r="J101" s="6">
        <v>3</v>
      </c>
      <c r="K101" s="6" t="s">
        <v>28</v>
      </c>
      <c r="L101" s="6">
        <v>1</v>
      </c>
      <c r="M101" s="6" t="s">
        <v>14</v>
      </c>
      <c r="N101" s="6">
        <v>0.2</v>
      </c>
      <c r="O101" s="1"/>
      <c r="P101" s="1"/>
      <c r="Q101" s="1"/>
      <c r="R101" s="1"/>
      <c r="S101" s="1"/>
      <c r="T101" s="1"/>
      <c r="U101" s="1"/>
      <c r="V101" s="1"/>
      <c r="W101" s="1"/>
      <c r="X101" s="1"/>
      <c r="Y101" s="1"/>
      <c r="Z101" s="1"/>
      <c r="AA101" s="1"/>
      <c r="AB101" s="1"/>
      <c r="AC101" s="1"/>
    </row>
    <row r="102" spans="1:29" ht="17.25" thickBot="1">
      <c r="A102" s="6">
        <v>101</v>
      </c>
      <c r="B102" s="7">
        <v>40548</v>
      </c>
      <c r="C102" s="6">
        <v>1</v>
      </c>
      <c r="D102" s="6">
        <v>0</v>
      </c>
      <c r="E102" s="6">
        <v>1</v>
      </c>
      <c r="F102" s="6">
        <v>9</v>
      </c>
      <c r="G102" s="8" t="str">
        <f t="shared" si="2"/>
        <v>Morning</v>
      </c>
      <c r="H102" s="8" t="str">
        <f t="shared" si="3"/>
        <v>Rush</v>
      </c>
      <c r="I102" s="9" t="b">
        <v>0</v>
      </c>
      <c r="J102" s="6">
        <v>3</v>
      </c>
      <c r="K102" s="6" t="s">
        <v>28</v>
      </c>
      <c r="L102" s="6">
        <v>1</v>
      </c>
      <c r="M102" s="6" t="s">
        <v>14</v>
      </c>
      <c r="N102" s="6">
        <v>0.22</v>
      </c>
      <c r="O102" s="1"/>
      <c r="P102" s="1"/>
      <c r="Q102" s="1"/>
      <c r="R102" s="1"/>
      <c r="S102" s="1"/>
      <c r="T102" s="1"/>
      <c r="U102" s="1"/>
      <c r="V102" s="1"/>
      <c r="W102" s="1"/>
      <c r="X102" s="1"/>
      <c r="Y102" s="1"/>
      <c r="Z102" s="1"/>
      <c r="AA102" s="1"/>
      <c r="AB102" s="1"/>
      <c r="AC102" s="1"/>
    </row>
    <row r="103" spans="1:29" ht="17.25" thickBot="1">
      <c r="A103" s="6">
        <v>102</v>
      </c>
      <c r="B103" s="7">
        <v>40548</v>
      </c>
      <c r="C103" s="6">
        <v>1</v>
      </c>
      <c r="D103" s="6">
        <v>0</v>
      </c>
      <c r="E103" s="6">
        <v>1</v>
      </c>
      <c r="F103" s="6">
        <v>10</v>
      </c>
      <c r="G103" s="8" t="str">
        <f t="shared" si="2"/>
        <v>Morning</v>
      </c>
      <c r="H103" s="8" t="str">
        <f t="shared" si="3"/>
        <v>Normal</v>
      </c>
      <c r="I103" s="9" t="b">
        <v>0</v>
      </c>
      <c r="J103" s="6">
        <v>3</v>
      </c>
      <c r="K103" s="6" t="s">
        <v>28</v>
      </c>
      <c r="L103" s="6">
        <v>1</v>
      </c>
      <c r="M103" s="6" t="s">
        <v>14</v>
      </c>
      <c r="N103" s="6">
        <v>0.22</v>
      </c>
      <c r="O103" s="1"/>
      <c r="P103" s="1"/>
      <c r="Q103" s="1"/>
      <c r="R103" s="1"/>
      <c r="S103" s="1"/>
      <c r="T103" s="1"/>
      <c r="U103" s="1"/>
      <c r="V103" s="1"/>
      <c r="W103" s="1"/>
      <c r="X103" s="1"/>
      <c r="Y103" s="1"/>
      <c r="Z103" s="1"/>
      <c r="AA103" s="1"/>
      <c r="AB103" s="1"/>
      <c r="AC103" s="1"/>
    </row>
    <row r="104" spans="1:29" ht="17.25" thickBot="1">
      <c r="A104" s="6">
        <v>103</v>
      </c>
      <c r="B104" s="7">
        <v>40548</v>
      </c>
      <c r="C104" s="6">
        <v>1</v>
      </c>
      <c r="D104" s="6">
        <v>0</v>
      </c>
      <c r="E104" s="6">
        <v>1</v>
      </c>
      <c r="F104" s="6">
        <v>11</v>
      </c>
      <c r="G104" s="8" t="str">
        <f t="shared" si="2"/>
        <v>Morning</v>
      </c>
      <c r="H104" s="8" t="str">
        <f t="shared" si="3"/>
        <v>Normal</v>
      </c>
      <c r="I104" s="9" t="b">
        <v>0</v>
      </c>
      <c r="J104" s="6">
        <v>3</v>
      </c>
      <c r="K104" s="6" t="s">
        <v>28</v>
      </c>
      <c r="L104" s="6">
        <v>1</v>
      </c>
      <c r="M104" s="6" t="s">
        <v>14</v>
      </c>
      <c r="N104" s="6">
        <v>0.26</v>
      </c>
      <c r="O104" s="1"/>
      <c r="P104" s="1"/>
      <c r="Q104" s="1"/>
      <c r="R104" s="1"/>
      <c r="S104" s="1"/>
      <c r="T104" s="1"/>
      <c r="U104" s="1"/>
      <c r="V104" s="1"/>
      <c r="W104" s="1"/>
      <c r="X104" s="1"/>
      <c r="Y104" s="1"/>
      <c r="Z104" s="1"/>
      <c r="AA104" s="1"/>
      <c r="AB104" s="1"/>
      <c r="AC104" s="1"/>
    </row>
    <row r="105" spans="1:29" ht="17.25" thickBot="1">
      <c r="A105" s="6">
        <v>104</v>
      </c>
      <c r="B105" s="7">
        <v>40548</v>
      </c>
      <c r="C105" s="6">
        <v>1</v>
      </c>
      <c r="D105" s="6">
        <v>0</v>
      </c>
      <c r="E105" s="6">
        <v>1</v>
      </c>
      <c r="F105" s="6">
        <v>12</v>
      </c>
      <c r="G105" s="8" t="str">
        <f t="shared" si="2"/>
        <v>Afternoon</v>
      </c>
      <c r="H105" s="8" t="str">
        <f t="shared" si="3"/>
        <v>Normal</v>
      </c>
      <c r="I105" s="9" t="b">
        <v>0</v>
      </c>
      <c r="J105" s="6">
        <v>3</v>
      </c>
      <c r="K105" s="6" t="s">
        <v>28</v>
      </c>
      <c r="L105" s="6">
        <v>1</v>
      </c>
      <c r="M105" s="6" t="s">
        <v>14</v>
      </c>
      <c r="N105" s="6">
        <v>0.26</v>
      </c>
      <c r="O105" s="1"/>
      <c r="P105" s="1"/>
      <c r="Q105" s="1"/>
      <c r="R105" s="1"/>
      <c r="S105" s="1"/>
      <c r="T105" s="1"/>
      <c r="U105" s="1"/>
      <c r="V105" s="1"/>
      <c r="W105" s="1"/>
      <c r="X105" s="1"/>
      <c r="Y105" s="1"/>
      <c r="Z105" s="1"/>
      <c r="AA105" s="1"/>
      <c r="AB105" s="1"/>
      <c r="AC105" s="1"/>
    </row>
    <row r="106" spans="1:29" ht="17.25" thickBot="1">
      <c r="A106" s="6">
        <v>105</v>
      </c>
      <c r="B106" s="7">
        <v>40548</v>
      </c>
      <c r="C106" s="6">
        <v>1</v>
      </c>
      <c r="D106" s="6">
        <v>0</v>
      </c>
      <c r="E106" s="6">
        <v>1</v>
      </c>
      <c r="F106" s="6">
        <v>13</v>
      </c>
      <c r="G106" s="8" t="str">
        <f t="shared" si="2"/>
        <v>Afternoon</v>
      </c>
      <c r="H106" s="8" t="str">
        <f t="shared" si="3"/>
        <v>Normal</v>
      </c>
      <c r="I106" s="9" t="b">
        <v>0</v>
      </c>
      <c r="J106" s="6">
        <v>3</v>
      </c>
      <c r="K106" s="6" t="s">
        <v>28</v>
      </c>
      <c r="L106" s="6">
        <v>1</v>
      </c>
      <c r="M106" s="6" t="s">
        <v>14</v>
      </c>
      <c r="N106" s="6">
        <v>0.28000000000000003</v>
      </c>
      <c r="O106" s="1"/>
      <c r="P106" s="1"/>
      <c r="Q106" s="1"/>
      <c r="R106" s="1"/>
      <c r="S106" s="1"/>
      <c r="T106" s="1"/>
      <c r="U106" s="1"/>
      <c r="V106" s="1"/>
      <c r="W106" s="1"/>
      <c r="X106" s="1"/>
      <c r="Y106" s="1"/>
      <c r="Z106" s="1"/>
      <c r="AA106" s="1"/>
      <c r="AB106" s="1"/>
      <c r="AC106" s="1"/>
    </row>
    <row r="107" spans="1:29" ht="17.25" thickBot="1">
      <c r="A107" s="6">
        <v>106</v>
      </c>
      <c r="B107" s="7">
        <v>40548</v>
      </c>
      <c r="C107" s="6">
        <v>1</v>
      </c>
      <c r="D107" s="6">
        <v>0</v>
      </c>
      <c r="E107" s="6">
        <v>1</v>
      </c>
      <c r="F107" s="6">
        <v>14</v>
      </c>
      <c r="G107" s="8" t="str">
        <f t="shared" si="2"/>
        <v>Afternoon</v>
      </c>
      <c r="H107" s="8" t="str">
        <f t="shared" si="3"/>
        <v>Normal</v>
      </c>
      <c r="I107" s="9" t="b">
        <v>0</v>
      </c>
      <c r="J107" s="6">
        <v>3</v>
      </c>
      <c r="K107" s="6" t="s">
        <v>28</v>
      </c>
      <c r="L107" s="6">
        <v>1</v>
      </c>
      <c r="M107" s="6" t="s">
        <v>14</v>
      </c>
      <c r="N107" s="6">
        <v>0.3</v>
      </c>
      <c r="O107" s="1"/>
      <c r="P107" s="1"/>
      <c r="Q107" s="1"/>
      <c r="R107" s="1"/>
      <c r="S107" s="1"/>
      <c r="T107" s="1"/>
      <c r="U107" s="1"/>
      <c r="V107" s="1"/>
      <c r="W107" s="1"/>
      <c r="X107" s="1"/>
      <c r="Y107" s="1"/>
      <c r="Z107" s="1"/>
      <c r="AA107" s="1"/>
      <c r="AB107" s="1"/>
      <c r="AC107" s="1"/>
    </row>
    <row r="108" spans="1:29" ht="17.25" thickBot="1">
      <c r="A108" s="6">
        <v>107</v>
      </c>
      <c r="B108" s="7">
        <v>40548</v>
      </c>
      <c r="C108" s="6">
        <v>1</v>
      </c>
      <c r="D108" s="6">
        <v>0</v>
      </c>
      <c r="E108" s="6">
        <v>1</v>
      </c>
      <c r="F108" s="6">
        <v>15</v>
      </c>
      <c r="G108" s="8" t="str">
        <f t="shared" si="2"/>
        <v>Afternoon</v>
      </c>
      <c r="H108" s="8" t="str">
        <f t="shared" si="3"/>
        <v>Normal</v>
      </c>
      <c r="I108" s="9" t="b">
        <v>0</v>
      </c>
      <c r="J108" s="6">
        <v>3</v>
      </c>
      <c r="K108" s="6" t="s">
        <v>28</v>
      </c>
      <c r="L108" s="6">
        <v>1</v>
      </c>
      <c r="M108" s="6" t="s">
        <v>14</v>
      </c>
      <c r="N108" s="6">
        <v>0.3</v>
      </c>
      <c r="O108" s="1"/>
      <c r="P108" s="1"/>
      <c r="Q108" s="1"/>
      <c r="R108" s="1"/>
      <c r="S108" s="1"/>
      <c r="T108" s="1"/>
      <c r="U108" s="1"/>
      <c r="V108" s="1"/>
      <c r="W108" s="1"/>
      <c r="X108" s="1"/>
      <c r="Y108" s="1"/>
      <c r="Z108" s="1"/>
      <c r="AA108" s="1"/>
      <c r="AB108" s="1"/>
      <c r="AC108" s="1"/>
    </row>
    <row r="109" spans="1:29" ht="17.25" thickBot="1">
      <c r="A109" s="6">
        <v>108</v>
      </c>
      <c r="B109" s="7">
        <v>40548</v>
      </c>
      <c r="C109" s="6">
        <v>1</v>
      </c>
      <c r="D109" s="6">
        <v>0</v>
      </c>
      <c r="E109" s="6">
        <v>1</v>
      </c>
      <c r="F109" s="6">
        <v>16</v>
      </c>
      <c r="G109" s="8" t="str">
        <f t="shared" si="2"/>
        <v>Afternoon</v>
      </c>
      <c r="H109" s="8" t="str">
        <f t="shared" si="3"/>
        <v>Normal</v>
      </c>
      <c r="I109" s="9" t="b">
        <v>0</v>
      </c>
      <c r="J109" s="6">
        <v>3</v>
      </c>
      <c r="K109" s="6" t="s">
        <v>28</v>
      </c>
      <c r="L109" s="6">
        <v>1</v>
      </c>
      <c r="M109" s="6" t="s">
        <v>14</v>
      </c>
      <c r="N109" s="6">
        <v>0.3</v>
      </c>
      <c r="O109" s="1"/>
      <c r="P109" s="1"/>
      <c r="Q109" s="1"/>
      <c r="R109" s="1"/>
      <c r="S109" s="1"/>
      <c r="T109" s="1"/>
      <c r="U109" s="1"/>
      <c r="V109" s="1"/>
      <c r="W109" s="1"/>
      <c r="X109" s="1"/>
      <c r="Y109" s="1"/>
      <c r="Z109" s="1"/>
      <c r="AA109" s="1"/>
      <c r="AB109" s="1"/>
      <c r="AC109" s="1"/>
    </row>
    <row r="110" spans="1:29" ht="17.25" thickBot="1">
      <c r="A110" s="6">
        <v>109</v>
      </c>
      <c r="B110" s="7">
        <v>40548</v>
      </c>
      <c r="C110" s="6">
        <v>1</v>
      </c>
      <c r="D110" s="6">
        <v>0</v>
      </c>
      <c r="E110" s="6">
        <v>1</v>
      </c>
      <c r="F110" s="6">
        <v>17</v>
      </c>
      <c r="G110" s="8" t="str">
        <f t="shared" si="2"/>
        <v>Afternoon</v>
      </c>
      <c r="H110" s="8" t="str">
        <f t="shared" si="3"/>
        <v>Rush</v>
      </c>
      <c r="I110" s="9" t="b">
        <v>0</v>
      </c>
      <c r="J110" s="6">
        <v>3</v>
      </c>
      <c r="K110" s="6" t="s">
        <v>28</v>
      </c>
      <c r="L110" s="6">
        <v>1</v>
      </c>
      <c r="M110" s="6" t="s">
        <v>14</v>
      </c>
      <c r="N110" s="6">
        <v>0.24</v>
      </c>
      <c r="O110" s="1"/>
      <c r="P110" s="1"/>
      <c r="Q110" s="1"/>
      <c r="R110" s="1"/>
      <c r="S110" s="1"/>
      <c r="T110" s="1"/>
      <c r="U110" s="1"/>
      <c r="V110" s="1"/>
      <c r="W110" s="1"/>
      <c r="X110" s="1"/>
      <c r="Y110" s="1"/>
      <c r="Z110" s="1"/>
      <c r="AA110" s="1"/>
      <c r="AB110" s="1"/>
      <c r="AC110" s="1"/>
    </row>
    <row r="111" spans="1:29" ht="17.25" thickBot="1">
      <c r="A111" s="6">
        <v>110</v>
      </c>
      <c r="B111" s="7">
        <v>40548</v>
      </c>
      <c r="C111" s="6">
        <v>1</v>
      </c>
      <c r="D111" s="6">
        <v>0</v>
      </c>
      <c r="E111" s="6">
        <v>1</v>
      </c>
      <c r="F111" s="6">
        <v>18</v>
      </c>
      <c r="G111" s="8" t="str">
        <f t="shared" si="2"/>
        <v>Evening</v>
      </c>
      <c r="H111" s="8" t="str">
        <f t="shared" si="3"/>
        <v>Rush</v>
      </c>
      <c r="I111" s="9" t="b">
        <v>0</v>
      </c>
      <c r="J111" s="6">
        <v>3</v>
      </c>
      <c r="K111" s="6" t="s">
        <v>28</v>
      </c>
      <c r="L111" s="6">
        <v>1</v>
      </c>
      <c r="M111" s="6" t="s">
        <v>14</v>
      </c>
      <c r="N111" s="6">
        <v>0.24</v>
      </c>
      <c r="O111" s="1"/>
      <c r="P111" s="1"/>
      <c r="Q111" s="1"/>
      <c r="R111" s="1"/>
      <c r="S111" s="1"/>
      <c r="T111" s="1"/>
      <c r="U111" s="1"/>
      <c r="V111" s="1"/>
      <c r="W111" s="1"/>
      <c r="X111" s="1"/>
      <c r="Y111" s="1"/>
      <c r="Z111" s="1"/>
      <c r="AA111" s="1"/>
      <c r="AB111" s="1"/>
      <c r="AC111" s="1"/>
    </row>
    <row r="112" spans="1:29" ht="17.25" thickBot="1">
      <c r="A112" s="6">
        <v>111</v>
      </c>
      <c r="B112" s="7">
        <v>40548</v>
      </c>
      <c r="C112" s="6">
        <v>1</v>
      </c>
      <c r="D112" s="6">
        <v>0</v>
      </c>
      <c r="E112" s="6">
        <v>1</v>
      </c>
      <c r="F112" s="6">
        <v>19</v>
      </c>
      <c r="G112" s="8" t="str">
        <f t="shared" si="2"/>
        <v>Evening</v>
      </c>
      <c r="H112" s="8" t="str">
        <f t="shared" si="3"/>
        <v>Rush</v>
      </c>
      <c r="I112" s="9" t="b">
        <v>0</v>
      </c>
      <c r="J112" s="6">
        <v>3</v>
      </c>
      <c r="K112" s="6" t="s">
        <v>28</v>
      </c>
      <c r="L112" s="6">
        <v>1</v>
      </c>
      <c r="M112" s="6" t="s">
        <v>14</v>
      </c>
      <c r="N112" s="6">
        <v>0.24</v>
      </c>
      <c r="O112" s="1"/>
      <c r="P112" s="1"/>
      <c r="Q112" s="1"/>
      <c r="R112" s="1"/>
      <c r="S112" s="1"/>
      <c r="T112" s="1"/>
      <c r="U112" s="1"/>
      <c r="V112" s="1"/>
      <c r="W112" s="1"/>
      <c r="X112" s="1"/>
      <c r="Y112" s="1"/>
      <c r="Z112" s="1"/>
      <c r="AA112" s="1"/>
      <c r="AB112" s="1"/>
      <c r="AC112" s="1"/>
    </row>
    <row r="113" spans="1:29" ht="17.25" thickBot="1">
      <c r="A113" s="6">
        <v>112</v>
      </c>
      <c r="B113" s="7">
        <v>40548</v>
      </c>
      <c r="C113" s="6">
        <v>1</v>
      </c>
      <c r="D113" s="6">
        <v>0</v>
      </c>
      <c r="E113" s="6">
        <v>1</v>
      </c>
      <c r="F113" s="6">
        <v>20</v>
      </c>
      <c r="G113" s="8" t="str">
        <f t="shared" si="2"/>
        <v>Evening</v>
      </c>
      <c r="H113" s="8" t="str">
        <f t="shared" si="3"/>
        <v>Normal</v>
      </c>
      <c r="I113" s="9" t="b">
        <v>0</v>
      </c>
      <c r="J113" s="6">
        <v>3</v>
      </c>
      <c r="K113" s="6" t="s">
        <v>28</v>
      </c>
      <c r="L113" s="6">
        <v>1</v>
      </c>
      <c r="M113" s="6" t="s">
        <v>14</v>
      </c>
      <c r="N113" s="6">
        <v>0.22</v>
      </c>
      <c r="O113" s="1"/>
      <c r="P113" s="1"/>
      <c r="Q113" s="1"/>
      <c r="R113" s="1"/>
      <c r="S113" s="1"/>
      <c r="T113" s="1"/>
      <c r="U113" s="1"/>
      <c r="V113" s="1"/>
      <c r="W113" s="1"/>
      <c r="X113" s="1"/>
      <c r="Y113" s="1"/>
      <c r="Z113" s="1"/>
      <c r="AA113" s="1"/>
      <c r="AB113" s="1"/>
      <c r="AC113" s="1"/>
    </row>
    <row r="114" spans="1:29" ht="17.25" thickBot="1">
      <c r="A114" s="6">
        <v>113</v>
      </c>
      <c r="B114" s="7">
        <v>40548</v>
      </c>
      <c r="C114" s="6">
        <v>1</v>
      </c>
      <c r="D114" s="6">
        <v>0</v>
      </c>
      <c r="E114" s="6">
        <v>1</v>
      </c>
      <c r="F114" s="6">
        <v>21</v>
      </c>
      <c r="G114" s="8" t="str">
        <f t="shared" si="2"/>
        <v>Evening</v>
      </c>
      <c r="H114" s="8" t="str">
        <f t="shared" si="3"/>
        <v>Normal</v>
      </c>
      <c r="I114" s="9" t="b">
        <v>0</v>
      </c>
      <c r="J114" s="6">
        <v>3</v>
      </c>
      <c r="K114" s="6" t="s">
        <v>28</v>
      </c>
      <c r="L114" s="6">
        <v>1</v>
      </c>
      <c r="M114" s="6" t="s">
        <v>14</v>
      </c>
      <c r="N114" s="6">
        <v>0.2</v>
      </c>
      <c r="O114" s="1"/>
      <c r="P114" s="1"/>
      <c r="Q114" s="1"/>
      <c r="R114" s="1"/>
      <c r="S114" s="1"/>
      <c r="T114" s="1"/>
      <c r="U114" s="1"/>
      <c r="V114" s="1"/>
      <c r="W114" s="1"/>
      <c r="X114" s="1"/>
      <c r="Y114" s="1"/>
      <c r="Z114" s="1"/>
      <c r="AA114" s="1"/>
      <c r="AB114" s="1"/>
      <c r="AC114" s="1"/>
    </row>
    <row r="115" spans="1:29" ht="17.25" thickBot="1">
      <c r="A115" s="6">
        <v>114</v>
      </c>
      <c r="B115" s="7">
        <v>40548</v>
      </c>
      <c r="C115" s="6">
        <v>1</v>
      </c>
      <c r="D115" s="6">
        <v>0</v>
      </c>
      <c r="E115" s="6">
        <v>1</v>
      </c>
      <c r="F115" s="6">
        <v>22</v>
      </c>
      <c r="G115" s="8" t="str">
        <f t="shared" si="2"/>
        <v>Evening</v>
      </c>
      <c r="H115" s="8" t="str">
        <f t="shared" si="3"/>
        <v>Normal</v>
      </c>
      <c r="I115" s="9" t="b">
        <v>0</v>
      </c>
      <c r="J115" s="6">
        <v>3</v>
      </c>
      <c r="K115" s="6" t="s">
        <v>28</v>
      </c>
      <c r="L115" s="6">
        <v>1</v>
      </c>
      <c r="M115" s="6" t="s">
        <v>14</v>
      </c>
      <c r="N115" s="6">
        <v>0.18</v>
      </c>
      <c r="O115" s="1"/>
      <c r="P115" s="1"/>
      <c r="Q115" s="1"/>
      <c r="R115" s="1"/>
      <c r="S115" s="1"/>
      <c r="T115" s="1"/>
      <c r="U115" s="1"/>
      <c r="V115" s="1"/>
      <c r="W115" s="1"/>
      <c r="X115" s="1"/>
      <c r="Y115" s="1"/>
      <c r="Z115" s="1"/>
      <c r="AA115" s="1"/>
      <c r="AB115" s="1"/>
      <c r="AC115" s="1"/>
    </row>
    <row r="116" spans="1:29" ht="17.25" thickBot="1">
      <c r="A116" s="6">
        <v>115</v>
      </c>
      <c r="B116" s="7">
        <v>40548</v>
      </c>
      <c r="C116" s="6">
        <v>1</v>
      </c>
      <c r="D116" s="6">
        <v>0</v>
      </c>
      <c r="E116" s="6">
        <v>1</v>
      </c>
      <c r="F116" s="6">
        <v>23</v>
      </c>
      <c r="G116" s="8" t="str">
        <f t="shared" si="2"/>
        <v>Evening</v>
      </c>
      <c r="H116" s="8" t="str">
        <f t="shared" si="3"/>
        <v>Normal</v>
      </c>
      <c r="I116" s="9" t="b">
        <v>0</v>
      </c>
      <c r="J116" s="6">
        <v>3</v>
      </c>
      <c r="K116" s="6" t="s">
        <v>28</v>
      </c>
      <c r="L116" s="6">
        <v>1</v>
      </c>
      <c r="M116" s="6" t="s">
        <v>14</v>
      </c>
      <c r="N116" s="6">
        <v>0.2</v>
      </c>
      <c r="O116" s="1"/>
      <c r="P116" s="1"/>
      <c r="Q116" s="1"/>
      <c r="R116" s="1"/>
      <c r="S116" s="1"/>
      <c r="T116" s="1"/>
      <c r="U116" s="1"/>
      <c r="V116" s="1"/>
      <c r="W116" s="1"/>
      <c r="X116" s="1"/>
      <c r="Y116" s="1"/>
      <c r="Z116" s="1"/>
      <c r="AA116" s="1"/>
      <c r="AB116" s="1"/>
      <c r="AC116" s="1"/>
    </row>
    <row r="117" spans="1:29" ht="17.25" thickBot="1">
      <c r="A117" s="6">
        <v>116</v>
      </c>
      <c r="B117" s="7">
        <v>40549</v>
      </c>
      <c r="C117" s="6">
        <v>1</v>
      </c>
      <c r="D117" s="6">
        <v>0</v>
      </c>
      <c r="E117" s="6">
        <v>1</v>
      </c>
      <c r="F117" s="6">
        <v>0</v>
      </c>
      <c r="G117" s="8" t="str">
        <f t="shared" si="2"/>
        <v>Night</v>
      </c>
      <c r="H117" s="8" t="str">
        <f t="shared" si="3"/>
        <v>Normal</v>
      </c>
      <c r="I117" s="9" t="b">
        <v>0</v>
      </c>
      <c r="J117" s="6">
        <v>4</v>
      </c>
      <c r="K117" s="6" t="s">
        <v>29</v>
      </c>
      <c r="L117" s="6">
        <v>1</v>
      </c>
      <c r="M117" s="6" t="s">
        <v>14</v>
      </c>
      <c r="N117" s="6">
        <v>0.18</v>
      </c>
      <c r="O117" s="1"/>
      <c r="P117" s="1"/>
      <c r="Q117" s="1"/>
      <c r="R117" s="1"/>
      <c r="S117" s="1"/>
      <c r="T117" s="1"/>
      <c r="U117" s="1"/>
      <c r="V117" s="1"/>
      <c r="W117" s="1"/>
      <c r="X117" s="1"/>
      <c r="Y117" s="1"/>
      <c r="Z117" s="1"/>
      <c r="AA117" s="1"/>
      <c r="AB117" s="1"/>
      <c r="AC117" s="1"/>
    </row>
    <row r="118" spans="1:29" ht="17.25" thickBot="1">
      <c r="A118" s="6">
        <v>117</v>
      </c>
      <c r="B118" s="7">
        <v>40549</v>
      </c>
      <c r="C118" s="6">
        <v>1</v>
      </c>
      <c r="D118" s="6">
        <v>0</v>
      </c>
      <c r="E118" s="6">
        <v>1</v>
      </c>
      <c r="F118" s="6">
        <v>1</v>
      </c>
      <c r="G118" s="8" t="str">
        <f t="shared" si="2"/>
        <v>Night</v>
      </c>
      <c r="H118" s="8" t="str">
        <f t="shared" si="3"/>
        <v>Normal</v>
      </c>
      <c r="I118" s="9" t="b">
        <v>0</v>
      </c>
      <c r="J118" s="6">
        <v>4</v>
      </c>
      <c r="K118" s="6" t="s">
        <v>29</v>
      </c>
      <c r="L118" s="6">
        <v>1</v>
      </c>
      <c r="M118" s="6" t="s">
        <v>14</v>
      </c>
      <c r="N118" s="6">
        <v>0.16</v>
      </c>
      <c r="O118" s="1"/>
      <c r="P118" s="1"/>
      <c r="Q118" s="1"/>
      <c r="R118" s="1"/>
      <c r="S118" s="1"/>
      <c r="T118" s="1"/>
      <c r="U118" s="1"/>
      <c r="V118" s="1"/>
      <c r="W118" s="1"/>
      <c r="X118" s="1"/>
      <c r="Y118" s="1"/>
      <c r="Z118" s="1"/>
      <c r="AA118" s="1"/>
      <c r="AB118" s="1"/>
      <c r="AC118" s="1"/>
    </row>
    <row r="119" spans="1:29" ht="17.25" thickBot="1">
      <c r="A119" s="6">
        <v>118</v>
      </c>
      <c r="B119" s="7">
        <v>40549</v>
      </c>
      <c r="C119" s="6">
        <v>1</v>
      </c>
      <c r="D119" s="6">
        <v>0</v>
      </c>
      <c r="E119" s="6">
        <v>1</v>
      </c>
      <c r="F119" s="6">
        <v>2</v>
      </c>
      <c r="G119" s="8" t="str">
        <f t="shared" si="2"/>
        <v>Night</v>
      </c>
      <c r="H119" s="8" t="str">
        <f t="shared" si="3"/>
        <v>Normal</v>
      </c>
      <c r="I119" s="9" t="b">
        <v>0</v>
      </c>
      <c r="J119" s="6">
        <v>4</v>
      </c>
      <c r="K119" s="6" t="s">
        <v>29</v>
      </c>
      <c r="L119" s="6">
        <v>1</v>
      </c>
      <c r="M119" s="6" t="s">
        <v>14</v>
      </c>
      <c r="N119" s="6">
        <v>0.16</v>
      </c>
      <c r="O119" s="1"/>
      <c r="P119" s="1"/>
      <c r="Q119" s="1"/>
      <c r="R119" s="1"/>
      <c r="S119" s="1"/>
      <c r="T119" s="1"/>
      <c r="U119" s="1"/>
      <c r="V119" s="1"/>
      <c r="W119" s="1"/>
      <c r="X119" s="1"/>
      <c r="Y119" s="1"/>
      <c r="Z119" s="1"/>
      <c r="AA119" s="1"/>
      <c r="AB119" s="1"/>
      <c r="AC119" s="1"/>
    </row>
    <row r="120" spans="1:29" ht="17.25" thickBot="1">
      <c r="A120" s="6">
        <v>119</v>
      </c>
      <c r="B120" s="7">
        <v>40549</v>
      </c>
      <c r="C120" s="6">
        <v>1</v>
      </c>
      <c r="D120" s="6">
        <v>0</v>
      </c>
      <c r="E120" s="6">
        <v>1</v>
      </c>
      <c r="F120" s="6">
        <v>4</v>
      </c>
      <c r="G120" s="8" t="str">
        <f t="shared" si="2"/>
        <v>Night</v>
      </c>
      <c r="H120" s="8" t="str">
        <f t="shared" si="3"/>
        <v>Normal</v>
      </c>
      <c r="I120" s="9" t="b">
        <v>0</v>
      </c>
      <c r="J120" s="6">
        <v>4</v>
      </c>
      <c r="K120" s="6" t="s">
        <v>29</v>
      </c>
      <c r="L120" s="6">
        <v>2</v>
      </c>
      <c r="M120" s="6" t="s">
        <v>21</v>
      </c>
      <c r="N120" s="6">
        <v>0.16</v>
      </c>
      <c r="O120" s="1"/>
      <c r="P120" s="1"/>
      <c r="Q120" s="1"/>
      <c r="R120" s="1"/>
      <c r="S120" s="1"/>
      <c r="T120" s="1"/>
      <c r="U120" s="1"/>
      <c r="V120" s="1"/>
      <c r="W120" s="1"/>
      <c r="X120" s="1"/>
      <c r="Y120" s="1"/>
      <c r="Z120" s="1"/>
      <c r="AA120" s="1"/>
      <c r="AB120" s="1"/>
      <c r="AC120" s="1"/>
    </row>
    <row r="121" spans="1:29" ht="17.25" thickBot="1">
      <c r="A121" s="6">
        <v>120</v>
      </c>
      <c r="B121" s="7">
        <v>40549</v>
      </c>
      <c r="C121" s="6">
        <v>1</v>
      </c>
      <c r="D121" s="6">
        <v>0</v>
      </c>
      <c r="E121" s="6">
        <v>1</v>
      </c>
      <c r="F121" s="6">
        <v>5</v>
      </c>
      <c r="G121" s="8" t="str">
        <f t="shared" si="2"/>
        <v>Night</v>
      </c>
      <c r="H121" s="8" t="str">
        <f t="shared" si="3"/>
        <v>Normal</v>
      </c>
      <c r="I121" s="9" t="b">
        <v>0</v>
      </c>
      <c r="J121" s="6">
        <v>4</v>
      </c>
      <c r="K121" s="6" t="s">
        <v>29</v>
      </c>
      <c r="L121" s="6">
        <v>2</v>
      </c>
      <c r="M121" s="6" t="s">
        <v>21</v>
      </c>
      <c r="N121" s="6">
        <v>0.14000000000000001</v>
      </c>
      <c r="O121" s="1"/>
      <c r="P121" s="1"/>
      <c r="Q121" s="1"/>
      <c r="R121" s="1"/>
      <c r="S121" s="1"/>
      <c r="T121" s="1"/>
      <c r="U121" s="1"/>
      <c r="V121" s="1"/>
      <c r="W121" s="1"/>
      <c r="X121" s="1"/>
      <c r="Y121" s="1"/>
      <c r="Z121" s="1"/>
      <c r="AA121" s="1"/>
      <c r="AB121" s="1"/>
      <c r="AC121" s="1"/>
    </row>
    <row r="122" spans="1:29" ht="17.25" thickBot="1">
      <c r="A122" s="6">
        <v>121</v>
      </c>
      <c r="B122" s="7">
        <v>40549</v>
      </c>
      <c r="C122" s="6">
        <v>1</v>
      </c>
      <c r="D122" s="6">
        <v>0</v>
      </c>
      <c r="E122" s="6">
        <v>1</v>
      </c>
      <c r="F122" s="6">
        <v>6</v>
      </c>
      <c r="G122" s="8" t="str">
        <f t="shared" si="2"/>
        <v>Morning</v>
      </c>
      <c r="H122" s="8" t="str">
        <f t="shared" si="3"/>
        <v>Normal</v>
      </c>
      <c r="I122" s="9" t="b">
        <v>0</v>
      </c>
      <c r="J122" s="6">
        <v>4</v>
      </c>
      <c r="K122" s="6" t="s">
        <v>29</v>
      </c>
      <c r="L122" s="6">
        <v>2</v>
      </c>
      <c r="M122" s="6" t="s">
        <v>21</v>
      </c>
      <c r="N122" s="6">
        <v>0.14000000000000001</v>
      </c>
      <c r="O122" s="1"/>
      <c r="P122" s="1"/>
      <c r="Q122" s="1"/>
      <c r="R122" s="1"/>
      <c r="S122" s="1"/>
      <c r="T122" s="1"/>
      <c r="U122" s="1"/>
      <c r="V122" s="1"/>
      <c r="W122" s="1"/>
      <c r="X122" s="1"/>
      <c r="Y122" s="1"/>
      <c r="Z122" s="1"/>
      <c r="AA122" s="1"/>
      <c r="AB122" s="1"/>
      <c r="AC122" s="1"/>
    </row>
    <row r="123" spans="1:29" ht="17.25" thickBot="1">
      <c r="A123" s="6">
        <v>122</v>
      </c>
      <c r="B123" s="7">
        <v>40549</v>
      </c>
      <c r="C123" s="6">
        <v>1</v>
      </c>
      <c r="D123" s="6">
        <v>0</v>
      </c>
      <c r="E123" s="6">
        <v>1</v>
      </c>
      <c r="F123" s="6">
        <v>7</v>
      </c>
      <c r="G123" s="8" t="str">
        <f t="shared" si="2"/>
        <v>Morning</v>
      </c>
      <c r="H123" s="8" t="str">
        <f t="shared" si="3"/>
        <v>Rush</v>
      </c>
      <c r="I123" s="9" t="b">
        <v>0</v>
      </c>
      <c r="J123" s="6">
        <v>4</v>
      </c>
      <c r="K123" s="6" t="s">
        <v>29</v>
      </c>
      <c r="L123" s="6">
        <v>2</v>
      </c>
      <c r="M123" s="6" t="s">
        <v>21</v>
      </c>
      <c r="N123" s="6">
        <v>0.16</v>
      </c>
      <c r="O123" s="1"/>
      <c r="P123" s="1"/>
      <c r="Q123" s="1"/>
      <c r="R123" s="1"/>
      <c r="S123" s="1"/>
      <c r="T123" s="1"/>
      <c r="U123" s="1"/>
      <c r="V123" s="1"/>
      <c r="W123" s="1"/>
      <c r="X123" s="1"/>
      <c r="Y123" s="1"/>
      <c r="Z123" s="1"/>
      <c r="AA123" s="1"/>
      <c r="AB123" s="1"/>
      <c r="AC123" s="1"/>
    </row>
    <row r="124" spans="1:29" ht="17.25" thickBot="1">
      <c r="A124" s="6">
        <v>123</v>
      </c>
      <c r="B124" s="7">
        <v>40549</v>
      </c>
      <c r="C124" s="6">
        <v>1</v>
      </c>
      <c r="D124" s="6">
        <v>0</v>
      </c>
      <c r="E124" s="6">
        <v>1</v>
      </c>
      <c r="F124" s="6">
        <v>8</v>
      </c>
      <c r="G124" s="8" t="str">
        <f t="shared" si="2"/>
        <v>Morning</v>
      </c>
      <c r="H124" s="8" t="str">
        <f t="shared" si="3"/>
        <v>Rush</v>
      </c>
      <c r="I124" s="9" t="b">
        <v>0</v>
      </c>
      <c r="J124" s="6">
        <v>4</v>
      </c>
      <c r="K124" s="6" t="s">
        <v>29</v>
      </c>
      <c r="L124" s="6">
        <v>1</v>
      </c>
      <c r="M124" s="6" t="s">
        <v>14</v>
      </c>
      <c r="N124" s="6">
        <v>0.16</v>
      </c>
      <c r="O124" s="1"/>
      <c r="P124" s="1"/>
      <c r="Q124" s="1"/>
      <c r="R124" s="1"/>
      <c r="S124" s="1"/>
      <c r="T124" s="1"/>
      <c r="U124" s="1"/>
      <c r="V124" s="1"/>
      <c r="W124" s="1"/>
      <c r="X124" s="1"/>
      <c r="Y124" s="1"/>
      <c r="Z124" s="1"/>
      <c r="AA124" s="1"/>
      <c r="AB124" s="1"/>
      <c r="AC124" s="1"/>
    </row>
    <row r="125" spans="1:29" ht="17.25" thickBot="1">
      <c r="A125" s="6">
        <v>124</v>
      </c>
      <c r="B125" s="7">
        <v>40549</v>
      </c>
      <c r="C125" s="6">
        <v>1</v>
      </c>
      <c r="D125" s="6">
        <v>0</v>
      </c>
      <c r="E125" s="6">
        <v>1</v>
      </c>
      <c r="F125" s="6">
        <v>9</v>
      </c>
      <c r="G125" s="8" t="str">
        <f t="shared" si="2"/>
        <v>Morning</v>
      </c>
      <c r="H125" s="8" t="str">
        <f t="shared" si="3"/>
        <v>Rush</v>
      </c>
      <c r="I125" s="9" t="b">
        <v>0</v>
      </c>
      <c r="J125" s="6">
        <v>4</v>
      </c>
      <c r="K125" s="6" t="s">
        <v>29</v>
      </c>
      <c r="L125" s="6">
        <v>2</v>
      </c>
      <c r="M125" s="6" t="s">
        <v>21</v>
      </c>
      <c r="N125" s="6">
        <v>0.18</v>
      </c>
      <c r="O125" s="1"/>
      <c r="P125" s="1"/>
      <c r="Q125" s="1"/>
      <c r="R125" s="1"/>
      <c r="S125" s="1"/>
      <c r="T125" s="1"/>
      <c r="U125" s="1"/>
      <c r="V125" s="1"/>
      <c r="W125" s="1"/>
      <c r="X125" s="1"/>
      <c r="Y125" s="1"/>
      <c r="Z125" s="1"/>
      <c r="AA125" s="1"/>
      <c r="AB125" s="1"/>
      <c r="AC125" s="1"/>
    </row>
    <row r="126" spans="1:29" ht="17.25" thickBot="1">
      <c r="A126" s="6">
        <v>125</v>
      </c>
      <c r="B126" s="7">
        <v>40549</v>
      </c>
      <c r="C126" s="6">
        <v>1</v>
      </c>
      <c r="D126" s="6">
        <v>0</v>
      </c>
      <c r="E126" s="6">
        <v>1</v>
      </c>
      <c r="F126" s="6">
        <v>10</v>
      </c>
      <c r="G126" s="8" t="str">
        <f t="shared" si="2"/>
        <v>Morning</v>
      </c>
      <c r="H126" s="8" t="str">
        <f t="shared" si="3"/>
        <v>Normal</v>
      </c>
      <c r="I126" s="9" t="b">
        <v>0</v>
      </c>
      <c r="J126" s="6">
        <v>4</v>
      </c>
      <c r="K126" s="6" t="s">
        <v>29</v>
      </c>
      <c r="L126" s="6">
        <v>1</v>
      </c>
      <c r="M126" s="6" t="s">
        <v>14</v>
      </c>
      <c r="N126" s="6">
        <v>0.2</v>
      </c>
      <c r="O126" s="1"/>
      <c r="P126" s="1"/>
      <c r="Q126" s="1"/>
      <c r="R126" s="1"/>
      <c r="S126" s="1"/>
      <c r="T126" s="1"/>
      <c r="U126" s="1"/>
      <c r="V126" s="1"/>
      <c r="W126" s="1"/>
      <c r="X126" s="1"/>
      <c r="Y126" s="1"/>
      <c r="Z126" s="1"/>
      <c r="AA126" s="1"/>
      <c r="AB126" s="1"/>
      <c r="AC126" s="1"/>
    </row>
    <row r="127" spans="1:29" ht="17.25" thickBot="1">
      <c r="A127" s="6">
        <v>126</v>
      </c>
      <c r="B127" s="7">
        <v>40549</v>
      </c>
      <c r="C127" s="6">
        <v>1</v>
      </c>
      <c r="D127" s="6">
        <v>0</v>
      </c>
      <c r="E127" s="6">
        <v>1</v>
      </c>
      <c r="F127" s="6">
        <v>11</v>
      </c>
      <c r="G127" s="8" t="str">
        <f t="shared" si="2"/>
        <v>Morning</v>
      </c>
      <c r="H127" s="8" t="str">
        <f t="shared" si="3"/>
        <v>Normal</v>
      </c>
      <c r="I127" s="9" t="b">
        <v>0</v>
      </c>
      <c r="J127" s="6">
        <v>4</v>
      </c>
      <c r="K127" s="6" t="s">
        <v>29</v>
      </c>
      <c r="L127" s="6">
        <v>1</v>
      </c>
      <c r="M127" s="6" t="s">
        <v>14</v>
      </c>
      <c r="N127" s="6">
        <v>0.22</v>
      </c>
      <c r="O127" s="1"/>
      <c r="P127" s="1"/>
      <c r="Q127" s="1"/>
      <c r="R127" s="1"/>
      <c r="S127" s="1"/>
      <c r="T127" s="1"/>
      <c r="U127" s="1"/>
      <c r="V127" s="1"/>
      <c r="W127" s="1"/>
      <c r="X127" s="1"/>
      <c r="Y127" s="1"/>
      <c r="Z127" s="1"/>
      <c r="AA127" s="1"/>
      <c r="AB127" s="1"/>
      <c r="AC127" s="1"/>
    </row>
    <row r="128" spans="1:29" ht="17.25" thickBot="1">
      <c r="A128" s="6">
        <v>127</v>
      </c>
      <c r="B128" s="7">
        <v>40549</v>
      </c>
      <c r="C128" s="6">
        <v>1</v>
      </c>
      <c r="D128" s="6">
        <v>0</v>
      </c>
      <c r="E128" s="6">
        <v>1</v>
      </c>
      <c r="F128" s="6">
        <v>12</v>
      </c>
      <c r="G128" s="8" t="str">
        <f t="shared" si="2"/>
        <v>Afternoon</v>
      </c>
      <c r="H128" s="8" t="str">
        <f t="shared" si="3"/>
        <v>Normal</v>
      </c>
      <c r="I128" s="9" t="b">
        <v>0</v>
      </c>
      <c r="J128" s="6">
        <v>4</v>
      </c>
      <c r="K128" s="6" t="s">
        <v>29</v>
      </c>
      <c r="L128" s="6">
        <v>1</v>
      </c>
      <c r="M128" s="6" t="s">
        <v>14</v>
      </c>
      <c r="N128" s="6">
        <v>0.26</v>
      </c>
      <c r="O128" s="1"/>
      <c r="P128" s="1"/>
      <c r="Q128" s="1"/>
      <c r="R128" s="1"/>
      <c r="S128" s="1"/>
      <c r="T128" s="1"/>
      <c r="U128" s="1"/>
      <c r="V128" s="1"/>
      <c r="W128" s="1"/>
      <c r="X128" s="1"/>
      <c r="Y128" s="1"/>
      <c r="Z128" s="1"/>
      <c r="AA128" s="1"/>
      <c r="AB128" s="1"/>
      <c r="AC128" s="1"/>
    </row>
    <row r="129" spans="1:29" ht="17.25" thickBot="1">
      <c r="A129" s="6">
        <v>128</v>
      </c>
      <c r="B129" s="7">
        <v>40549</v>
      </c>
      <c r="C129" s="6">
        <v>1</v>
      </c>
      <c r="D129" s="6">
        <v>0</v>
      </c>
      <c r="E129" s="6">
        <v>1</v>
      </c>
      <c r="F129" s="6">
        <v>13</v>
      </c>
      <c r="G129" s="8" t="str">
        <f t="shared" si="2"/>
        <v>Afternoon</v>
      </c>
      <c r="H129" s="8" t="str">
        <f t="shared" si="3"/>
        <v>Normal</v>
      </c>
      <c r="I129" s="9" t="b">
        <v>0</v>
      </c>
      <c r="J129" s="6">
        <v>4</v>
      </c>
      <c r="K129" s="6" t="s">
        <v>29</v>
      </c>
      <c r="L129" s="6">
        <v>1</v>
      </c>
      <c r="M129" s="6" t="s">
        <v>14</v>
      </c>
      <c r="N129" s="6">
        <v>0.26</v>
      </c>
      <c r="O129" s="1"/>
      <c r="P129" s="1"/>
      <c r="Q129" s="1"/>
      <c r="R129" s="1"/>
      <c r="S129" s="1"/>
      <c r="T129" s="1"/>
      <c r="U129" s="1"/>
      <c r="V129" s="1"/>
      <c r="W129" s="1"/>
      <c r="X129" s="1"/>
      <c r="Y129" s="1"/>
      <c r="Z129" s="1"/>
      <c r="AA129" s="1"/>
      <c r="AB129" s="1"/>
      <c r="AC129" s="1"/>
    </row>
    <row r="130" spans="1:29" ht="17.25" thickBot="1">
      <c r="A130" s="6">
        <v>129</v>
      </c>
      <c r="B130" s="7">
        <v>40549</v>
      </c>
      <c r="C130" s="6">
        <v>1</v>
      </c>
      <c r="D130" s="6">
        <v>0</v>
      </c>
      <c r="E130" s="6">
        <v>1</v>
      </c>
      <c r="F130" s="6">
        <v>14</v>
      </c>
      <c r="G130" s="8" t="str">
        <f t="shared" si="2"/>
        <v>Afternoon</v>
      </c>
      <c r="H130" s="8" t="str">
        <f t="shared" si="3"/>
        <v>Normal</v>
      </c>
      <c r="I130" s="9" t="b">
        <v>0</v>
      </c>
      <c r="J130" s="6">
        <v>4</v>
      </c>
      <c r="K130" s="6" t="s">
        <v>29</v>
      </c>
      <c r="L130" s="6">
        <v>1</v>
      </c>
      <c r="M130" s="6" t="s">
        <v>14</v>
      </c>
      <c r="N130" s="6">
        <v>0.28000000000000003</v>
      </c>
      <c r="O130" s="1"/>
      <c r="P130" s="1"/>
      <c r="Q130" s="1"/>
      <c r="R130" s="1"/>
      <c r="S130" s="1"/>
      <c r="T130" s="1"/>
      <c r="U130" s="1"/>
      <c r="V130" s="1"/>
      <c r="W130" s="1"/>
      <c r="X130" s="1"/>
      <c r="Y130" s="1"/>
      <c r="Z130" s="1"/>
      <c r="AA130" s="1"/>
      <c r="AB130" s="1"/>
      <c r="AC130" s="1"/>
    </row>
    <row r="131" spans="1:29" ht="17.25" thickBot="1">
      <c r="A131" s="6">
        <v>130</v>
      </c>
      <c r="B131" s="7">
        <v>40549</v>
      </c>
      <c r="C131" s="6">
        <v>1</v>
      </c>
      <c r="D131" s="6">
        <v>0</v>
      </c>
      <c r="E131" s="6">
        <v>1</v>
      </c>
      <c r="F131" s="6">
        <v>15</v>
      </c>
      <c r="G131" s="8" t="str">
        <f t="shared" ref="G131:G194" si="4">IF(F131&lt;6,"Night", IF(F131&lt;12,"Morning", IF(F131&lt;18,"Afternoon","Evening")))</f>
        <v>Afternoon</v>
      </c>
      <c r="H131" s="8" t="str">
        <f t="shared" ref="H131:H194" si="5">IF(OR(AND(F131&gt;=7,F131&lt;=9), AND(F131&gt;=17,F131&lt;=19)), "Rush", "Normal")</f>
        <v>Normal</v>
      </c>
      <c r="I131" s="9" t="b">
        <v>0</v>
      </c>
      <c r="J131" s="6">
        <v>4</v>
      </c>
      <c r="K131" s="6" t="s">
        <v>29</v>
      </c>
      <c r="L131" s="6">
        <v>1</v>
      </c>
      <c r="M131" s="6" t="s">
        <v>14</v>
      </c>
      <c r="N131" s="6">
        <v>0.28000000000000003</v>
      </c>
      <c r="O131" s="1"/>
      <c r="P131" s="1"/>
      <c r="Q131" s="1"/>
      <c r="R131" s="1"/>
      <c r="S131" s="1"/>
      <c r="T131" s="1"/>
      <c r="U131" s="1"/>
      <c r="V131" s="1"/>
      <c r="W131" s="1"/>
      <c r="X131" s="1"/>
      <c r="Y131" s="1"/>
      <c r="Z131" s="1"/>
      <c r="AA131" s="1"/>
      <c r="AB131" s="1"/>
      <c r="AC131" s="1"/>
    </row>
    <row r="132" spans="1:29" ht="17.25" thickBot="1">
      <c r="A132" s="6">
        <v>131</v>
      </c>
      <c r="B132" s="7">
        <v>40549</v>
      </c>
      <c r="C132" s="6">
        <v>1</v>
      </c>
      <c r="D132" s="6">
        <v>0</v>
      </c>
      <c r="E132" s="6">
        <v>1</v>
      </c>
      <c r="F132" s="6">
        <v>16</v>
      </c>
      <c r="G132" s="8" t="str">
        <f t="shared" si="4"/>
        <v>Afternoon</v>
      </c>
      <c r="H132" s="8" t="str">
        <f t="shared" si="5"/>
        <v>Normal</v>
      </c>
      <c r="I132" s="9" t="b">
        <v>0</v>
      </c>
      <c r="J132" s="6">
        <v>4</v>
      </c>
      <c r="K132" s="6" t="s">
        <v>29</v>
      </c>
      <c r="L132" s="6">
        <v>1</v>
      </c>
      <c r="M132" s="6" t="s">
        <v>14</v>
      </c>
      <c r="N132" s="6">
        <v>0.26</v>
      </c>
      <c r="O132" s="1"/>
      <c r="P132" s="1"/>
      <c r="Q132" s="1"/>
      <c r="R132" s="1"/>
      <c r="S132" s="1"/>
      <c r="T132" s="1"/>
      <c r="U132" s="1"/>
      <c r="V132" s="1"/>
      <c r="W132" s="1"/>
      <c r="X132" s="1"/>
      <c r="Y132" s="1"/>
      <c r="Z132" s="1"/>
      <c r="AA132" s="1"/>
      <c r="AB132" s="1"/>
      <c r="AC132" s="1"/>
    </row>
    <row r="133" spans="1:29" ht="17.25" thickBot="1">
      <c r="A133" s="6">
        <v>132</v>
      </c>
      <c r="B133" s="7">
        <v>40549</v>
      </c>
      <c r="C133" s="6">
        <v>1</v>
      </c>
      <c r="D133" s="6">
        <v>0</v>
      </c>
      <c r="E133" s="6">
        <v>1</v>
      </c>
      <c r="F133" s="6">
        <v>17</v>
      </c>
      <c r="G133" s="8" t="str">
        <f t="shared" si="4"/>
        <v>Afternoon</v>
      </c>
      <c r="H133" s="8" t="str">
        <f t="shared" si="5"/>
        <v>Rush</v>
      </c>
      <c r="I133" s="9" t="b">
        <v>0</v>
      </c>
      <c r="J133" s="6">
        <v>4</v>
      </c>
      <c r="K133" s="6" t="s">
        <v>29</v>
      </c>
      <c r="L133" s="6">
        <v>1</v>
      </c>
      <c r="M133" s="6" t="s">
        <v>14</v>
      </c>
      <c r="N133" s="6">
        <v>0.22</v>
      </c>
      <c r="O133" s="1"/>
      <c r="P133" s="1"/>
      <c r="Q133" s="1"/>
      <c r="R133" s="1"/>
      <c r="S133" s="1"/>
      <c r="T133" s="1"/>
      <c r="U133" s="1"/>
      <c r="V133" s="1"/>
      <c r="W133" s="1"/>
      <c r="X133" s="1"/>
      <c r="Y133" s="1"/>
      <c r="Z133" s="1"/>
      <c r="AA133" s="1"/>
      <c r="AB133" s="1"/>
      <c r="AC133" s="1"/>
    </row>
    <row r="134" spans="1:29" ht="17.25" thickBot="1">
      <c r="A134" s="6">
        <v>133</v>
      </c>
      <c r="B134" s="7">
        <v>40549</v>
      </c>
      <c r="C134" s="6">
        <v>1</v>
      </c>
      <c r="D134" s="6">
        <v>0</v>
      </c>
      <c r="E134" s="6">
        <v>1</v>
      </c>
      <c r="F134" s="6">
        <v>18</v>
      </c>
      <c r="G134" s="8" t="str">
        <f t="shared" si="4"/>
        <v>Evening</v>
      </c>
      <c r="H134" s="8" t="str">
        <f t="shared" si="5"/>
        <v>Rush</v>
      </c>
      <c r="I134" s="9" t="b">
        <v>0</v>
      </c>
      <c r="J134" s="6">
        <v>4</v>
      </c>
      <c r="K134" s="6" t="s">
        <v>29</v>
      </c>
      <c r="L134" s="6">
        <v>1</v>
      </c>
      <c r="M134" s="6" t="s">
        <v>14</v>
      </c>
      <c r="N134" s="6">
        <v>0.22</v>
      </c>
      <c r="O134" s="1"/>
      <c r="P134" s="1"/>
      <c r="Q134" s="1"/>
      <c r="R134" s="1"/>
      <c r="S134" s="1"/>
      <c r="T134" s="1"/>
      <c r="U134" s="1"/>
      <c r="V134" s="1"/>
      <c r="W134" s="1"/>
      <c r="X134" s="1"/>
      <c r="Y134" s="1"/>
      <c r="Z134" s="1"/>
      <c r="AA134" s="1"/>
      <c r="AB134" s="1"/>
      <c r="AC134" s="1"/>
    </row>
    <row r="135" spans="1:29" ht="17.25" thickBot="1">
      <c r="A135" s="6">
        <v>134</v>
      </c>
      <c r="B135" s="7">
        <v>40549</v>
      </c>
      <c r="C135" s="6">
        <v>1</v>
      </c>
      <c r="D135" s="6">
        <v>0</v>
      </c>
      <c r="E135" s="6">
        <v>1</v>
      </c>
      <c r="F135" s="6">
        <v>19</v>
      </c>
      <c r="G135" s="8" t="str">
        <f t="shared" si="4"/>
        <v>Evening</v>
      </c>
      <c r="H135" s="8" t="str">
        <f t="shared" si="5"/>
        <v>Rush</v>
      </c>
      <c r="I135" s="9" t="b">
        <v>0</v>
      </c>
      <c r="J135" s="6">
        <v>4</v>
      </c>
      <c r="K135" s="6" t="s">
        <v>29</v>
      </c>
      <c r="L135" s="6">
        <v>1</v>
      </c>
      <c r="M135" s="6" t="s">
        <v>14</v>
      </c>
      <c r="N135" s="6">
        <v>0.22</v>
      </c>
      <c r="O135" s="1"/>
      <c r="P135" s="1"/>
      <c r="Q135" s="1"/>
      <c r="R135" s="1"/>
      <c r="S135" s="1"/>
      <c r="T135" s="1"/>
      <c r="U135" s="1"/>
      <c r="V135" s="1"/>
      <c r="W135" s="1"/>
      <c r="X135" s="1"/>
      <c r="Y135" s="1"/>
      <c r="Z135" s="1"/>
      <c r="AA135" s="1"/>
      <c r="AB135" s="1"/>
      <c r="AC135" s="1"/>
    </row>
    <row r="136" spans="1:29" ht="17.25" thickBot="1">
      <c r="A136" s="6">
        <v>135</v>
      </c>
      <c r="B136" s="7">
        <v>40549</v>
      </c>
      <c r="C136" s="6">
        <v>1</v>
      </c>
      <c r="D136" s="6">
        <v>0</v>
      </c>
      <c r="E136" s="6">
        <v>1</v>
      </c>
      <c r="F136" s="6">
        <v>20</v>
      </c>
      <c r="G136" s="8" t="str">
        <f t="shared" si="4"/>
        <v>Evening</v>
      </c>
      <c r="H136" s="8" t="str">
        <f t="shared" si="5"/>
        <v>Normal</v>
      </c>
      <c r="I136" s="9" t="b">
        <v>0</v>
      </c>
      <c r="J136" s="6">
        <v>4</v>
      </c>
      <c r="K136" s="6" t="s">
        <v>29</v>
      </c>
      <c r="L136" s="6">
        <v>1</v>
      </c>
      <c r="M136" s="6" t="s">
        <v>14</v>
      </c>
      <c r="N136" s="6">
        <v>0.2</v>
      </c>
      <c r="O136" s="1"/>
      <c r="P136" s="1"/>
      <c r="Q136" s="1"/>
      <c r="R136" s="1"/>
      <c r="S136" s="1"/>
      <c r="T136" s="1"/>
      <c r="U136" s="1"/>
      <c r="V136" s="1"/>
      <c r="W136" s="1"/>
      <c r="X136" s="1"/>
      <c r="Y136" s="1"/>
      <c r="Z136" s="1"/>
      <c r="AA136" s="1"/>
      <c r="AB136" s="1"/>
      <c r="AC136" s="1"/>
    </row>
    <row r="137" spans="1:29" ht="17.25" thickBot="1">
      <c r="A137" s="6">
        <v>136</v>
      </c>
      <c r="B137" s="7">
        <v>40549</v>
      </c>
      <c r="C137" s="6">
        <v>1</v>
      </c>
      <c r="D137" s="6">
        <v>0</v>
      </c>
      <c r="E137" s="6">
        <v>1</v>
      </c>
      <c r="F137" s="6">
        <v>21</v>
      </c>
      <c r="G137" s="8" t="str">
        <f t="shared" si="4"/>
        <v>Evening</v>
      </c>
      <c r="H137" s="8" t="str">
        <f t="shared" si="5"/>
        <v>Normal</v>
      </c>
      <c r="I137" s="9" t="b">
        <v>0</v>
      </c>
      <c r="J137" s="6">
        <v>4</v>
      </c>
      <c r="K137" s="6" t="s">
        <v>29</v>
      </c>
      <c r="L137" s="6">
        <v>2</v>
      </c>
      <c r="M137" s="6" t="s">
        <v>21</v>
      </c>
      <c r="N137" s="6">
        <v>0.22</v>
      </c>
      <c r="O137" s="1"/>
      <c r="P137" s="1"/>
      <c r="Q137" s="1"/>
      <c r="R137" s="1"/>
      <c r="S137" s="1"/>
      <c r="T137" s="1"/>
      <c r="U137" s="1"/>
      <c r="V137" s="1"/>
      <c r="W137" s="1"/>
      <c r="X137" s="1"/>
      <c r="Y137" s="1"/>
      <c r="Z137" s="1"/>
      <c r="AA137" s="1"/>
      <c r="AB137" s="1"/>
      <c r="AC137" s="1"/>
    </row>
    <row r="138" spans="1:29" ht="17.25" thickBot="1">
      <c r="A138" s="6">
        <v>137</v>
      </c>
      <c r="B138" s="7">
        <v>40549</v>
      </c>
      <c r="C138" s="6">
        <v>1</v>
      </c>
      <c r="D138" s="6">
        <v>0</v>
      </c>
      <c r="E138" s="6">
        <v>1</v>
      </c>
      <c r="F138" s="6">
        <v>22</v>
      </c>
      <c r="G138" s="8" t="str">
        <f t="shared" si="4"/>
        <v>Evening</v>
      </c>
      <c r="H138" s="8" t="str">
        <f t="shared" si="5"/>
        <v>Normal</v>
      </c>
      <c r="I138" s="9" t="b">
        <v>0</v>
      </c>
      <c r="J138" s="6">
        <v>4</v>
      </c>
      <c r="K138" s="6" t="s">
        <v>29</v>
      </c>
      <c r="L138" s="6">
        <v>2</v>
      </c>
      <c r="M138" s="6" t="s">
        <v>21</v>
      </c>
      <c r="N138" s="6">
        <v>0.22</v>
      </c>
      <c r="O138" s="1"/>
      <c r="P138" s="1"/>
      <c r="Q138" s="1"/>
      <c r="R138" s="1"/>
      <c r="S138" s="1"/>
      <c r="T138" s="1"/>
      <c r="U138" s="1"/>
      <c r="V138" s="1"/>
      <c r="W138" s="1"/>
      <c r="X138" s="1"/>
      <c r="Y138" s="1"/>
      <c r="Z138" s="1"/>
      <c r="AA138" s="1"/>
      <c r="AB138" s="1"/>
      <c r="AC138" s="1"/>
    </row>
    <row r="139" spans="1:29" ht="17.25" thickBot="1">
      <c r="A139" s="6">
        <v>138</v>
      </c>
      <c r="B139" s="7">
        <v>40549</v>
      </c>
      <c r="C139" s="6">
        <v>1</v>
      </c>
      <c r="D139" s="6">
        <v>0</v>
      </c>
      <c r="E139" s="6">
        <v>1</v>
      </c>
      <c r="F139" s="6">
        <v>23</v>
      </c>
      <c r="G139" s="8" t="str">
        <f t="shared" si="4"/>
        <v>Evening</v>
      </c>
      <c r="H139" s="8" t="str">
        <f t="shared" si="5"/>
        <v>Normal</v>
      </c>
      <c r="I139" s="9" t="b">
        <v>0</v>
      </c>
      <c r="J139" s="6">
        <v>4</v>
      </c>
      <c r="K139" s="6" t="s">
        <v>29</v>
      </c>
      <c r="L139" s="6">
        <v>2</v>
      </c>
      <c r="M139" s="6" t="s">
        <v>21</v>
      </c>
      <c r="N139" s="6">
        <v>0.2</v>
      </c>
      <c r="O139" s="1"/>
      <c r="P139" s="1"/>
      <c r="Q139" s="1"/>
      <c r="R139" s="1"/>
      <c r="S139" s="1"/>
      <c r="T139" s="1"/>
      <c r="U139" s="1"/>
      <c r="V139" s="1"/>
      <c r="W139" s="1"/>
      <c r="X139" s="1"/>
      <c r="Y139" s="1"/>
      <c r="Z139" s="1"/>
      <c r="AA139" s="1"/>
      <c r="AB139" s="1"/>
      <c r="AC139" s="1"/>
    </row>
    <row r="140" spans="1:29" ht="17.25" thickBot="1">
      <c r="A140" s="6">
        <v>139</v>
      </c>
      <c r="B140" s="7">
        <v>40550</v>
      </c>
      <c r="C140" s="6">
        <v>1</v>
      </c>
      <c r="D140" s="6">
        <v>0</v>
      </c>
      <c r="E140" s="6">
        <v>1</v>
      </c>
      <c r="F140" s="6">
        <v>0</v>
      </c>
      <c r="G140" s="8" t="str">
        <f t="shared" si="4"/>
        <v>Night</v>
      </c>
      <c r="H140" s="8" t="str">
        <f t="shared" si="5"/>
        <v>Normal</v>
      </c>
      <c r="I140" s="9" t="b">
        <v>0</v>
      </c>
      <c r="J140" s="6">
        <v>5</v>
      </c>
      <c r="K140" s="6" t="s">
        <v>30</v>
      </c>
      <c r="L140" s="6">
        <v>2</v>
      </c>
      <c r="M140" s="6" t="s">
        <v>21</v>
      </c>
      <c r="N140" s="6">
        <v>0.2</v>
      </c>
      <c r="O140" s="1"/>
      <c r="P140" s="1"/>
      <c r="Q140" s="1"/>
      <c r="R140" s="1"/>
      <c r="S140" s="1"/>
      <c r="T140" s="1"/>
      <c r="U140" s="1"/>
      <c r="V140" s="1"/>
      <c r="W140" s="1"/>
      <c r="X140" s="1"/>
      <c r="Y140" s="1"/>
      <c r="Z140" s="1"/>
      <c r="AA140" s="1"/>
      <c r="AB140" s="1"/>
      <c r="AC140" s="1"/>
    </row>
    <row r="141" spans="1:29" ht="17.25" thickBot="1">
      <c r="A141" s="6">
        <v>140</v>
      </c>
      <c r="B141" s="7">
        <v>40550</v>
      </c>
      <c r="C141" s="6">
        <v>1</v>
      </c>
      <c r="D141" s="6">
        <v>0</v>
      </c>
      <c r="E141" s="6">
        <v>1</v>
      </c>
      <c r="F141" s="6">
        <v>1</v>
      </c>
      <c r="G141" s="8" t="str">
        <f t="shared" si="4"/>
        <v>Night</v>
      </c>
      <c r="H141" s="8" t="str">
        <f t="shared" si="5"/>
        <v>Normal</v>
      </c>
      <c r="I141" s="9" t="b">
        <v>0</v>
      </c>
      <c r="J141" s="6">
        <v>5</v>
      </c>
      <c r="K141" s="6" t="s">
        <v>30</v>
      </c>
      <c r="L141" s="6">
        <v>2</v>
      </c>
      <c r="M141" s="6" t="s">
        <v>21</v>
      </c>
      <c r="N141" s="6">
        <v>0.2</v>
      </c>
      <c r="O141" s="1"/>
      <c r="P141" s="1"/>
      <c r="Q141" s="1"/>
      <c r="R141" s="1"/>
      <c r="S141" s="1"/>
      <c r="T141" s="1"/>
      <c r="U141" s="1"/>
      <c r="V141" s="1"/>
      <c r="W141" s="1"/>
      <c r="X141" s="1"/>
      <c r="Y141" s="1"/>
      <c r="Z141" s="1"/>
      <c r="AA141" s="1"/>
      <c r="AB141" s="1"/>
      <c r="AC141" s="1"/>
    </row>
    <row r="142" spans="1:29" ht="17.25" thickBot="1">
      <c r="A142" s="6">
        <v>141</v>
      </c>
      <c r="B142" s="7">
        <v>40550</v>
      </c>
      <c r="C142" s="6">
        <v>1</v>
      </c>
      <c r="D142" s="6">
        <v>0</v>
      </c>
      <c r="E142" s="6">
        <v>1</v>
      </c>
      <c r="F142" s="6">
        <v>2</v>
      </c>
      <c r="G142" s="8" t="str">
        <f t="shared" si="4"/>
        <v>Night</v>
      </c>
      <c r="H142" s="8" t="str">
        <f t="shared" si="5"/>
        <v>Normal</v>
      </c>
      <c r="I142" s="9" t="b">
        <v>0</v>
      </c>
      <c r="J142" s="6">
        <v>5</v>
      </c>
      <c r="K142" s="6" t="s">
        <v>30</v>
      </c>
      <c r="L142" s="6">
        <v>2</v>
      </c>
      <c r="M142" s="6" t="s">
        <v>21</v>
      </c>
      <c r="N142" s="6">
        <v>0.2</v>
      </c>
      <c r="O142" s="1"/>
      <c r="P142" s="1"/>
      <c r="Q142" s="1"/>
      <c r="R142" s="1"/>
      <c r="S142" s="1"/>
      <c r="T142" s="1"/>
      <c r="U142" s="1"/>
      <c r="V142" s="1"/>
      <c r="W142" s="1"/>
      <c r="X142" s="1"/>
      <c r="Y142" s="1"/>
      <c r="Z142" s="1"/>
      <c r="AA142" s="1"/>
      <c r="AB142" s="1"/>
      <c r="AC142" s="1"/>
    </row>
    <row r="143" spans="1:29" ht="17.25" thickBot="1">
      <c r="A143" s="6">
        <v>142</v>
      </c>
      <c r="B143" s="7">
        <v>40550</v>
      </c>
      <c r="C143" s="6">
        <v>1</v>
      </c>
      <c r="D143" s="6">
        <v>0</v>
      </c>
      <c r="E143" s="6">
        <v>1</v>
      </c>
      <c r="F143" s="6">
        <v>4</v>
      </c>
      <c r="G143" s="8" t="str">
        <f t="shared" si="4"/>
        <v>Night</v>
      </c>
      <c r="H143" s="8" t="str">
        <f t="shared" si="5"/>
        <v>Normal</v>
      </c>
      <c r="I143" s="9" t="b">
        <v>0</v>
      </c>
      <c r="J143" s="6">
        <v>5</v>
      </c>
      <c r="K143" s="6" t="s">
        <v>30</v>
      </c>
      <c r="L143" s="6">
        <v>2</v>
      </c>
      <c r="M143" s="6" t="s">
        <v>21</v>
      </c>
      <c r="N143" s="6">
        <v>0.2</v>
      </c>
      <c r="O143" s="1"/>
      <c r="P143" s="1"/>
      <c r="Q143" s="1"/>
      <c r="R143" s="1"/>
      <c r="S143" s="1"/>
      <c r="T143" s="1"/>
      <c r="U143" s="1"/>
      <c r="V143" s="1"/>
      <c r="W143" s="1"/>
      <c r="X143" s="1"/>
      <c r="Y143" s="1"/>
      <c r="Z143" s="1"/>
      <c r="AA143" s="1"/>
      <c r="AB143" s="1"/>
      <c r="AC143" s="1"/>
    </row>
    <row r="144" spans="1:29" ht="17.25" thickBot="1">
      <c r="A144" s="6">
        <v>143</v>
      </c>
      <c r="B144" s="7">
        <v>40550</v>
      </c>
      <c r="C144" s="6">
        <v>1</v>
      </c>
      <c r="D144" s="6">
        <v>0</v>
      </c>
      <c r="E144" s="6">
        <v>1</v>
      </c>
      <c r="F144" s="6">
        <v>5</v>
      </c>
      <c r="G144" s="8" t="str">
        <f t="shared" si="4"/>
        <v>Night</v>
      </c>
      <c r="H144" s="8" t="str">
        <f t="shared" si="5"/>
        <v>Normal</v>
      </c>
      <c r="I144" s="9" t="b">
        <v>0</v>
      </c>
      <c r="J144" s="6">
        <v>5</v>
      </c>
      <c r="K144" s="6" t="s">
        <v>30</v>
      </c>
      <c r="L144" s="6">
        <v>3</v>
      </c>
      <c r="M144" s="6" t="s">
        <v>24</v>
      </c>
      <c r="N144" s="6">
        <v>0.22</v>
      </c>
      <c r="O144" s="1"/>
      <c r="P144" s="1"/>
      <c r="Q144" s="1"/>
      <c r="R144" s="1"/>
      <c r="S144" s="1"/>
      <c r="T144" s="1"/>
      <c r="U144" s="1"/>
      <c r="V144" s="1"/>
      <c r="W144" s="1"/>
      <c r="X144" s="1"/>
      <c r="Y144" s="1"/>
      <c r="Z144" s="1"/>
      <c r="AA144" s="1"/>
      <c r="AB144" s="1"/>
      <c r="AC144" s="1"/>
    </row>
    <row r="145" spans="1:29" ht="17.25" thickBot="1">
      <c r="A145" s="6">
        <v>144</v>
      </c>
      <c r="B145" s="7">
        <v>40550</v>
      </c>
      <c r="C145" s="6">
        <v>1</v>
      </c>
      <c r="D145" s="6">
        <v>0</v>
      </c>
      <c r="E145" s="6">
        <v>1</v>
      </c>
      <c r="F145" s="6">
        <v>6</v>
      </c>
      <c r="G145" s="8" t="str">
        <f t="shared" si="4"/>
        <v>Morning</v>
      </c>
      <c r="H145" s="8" t="str">
        <f t="shared" si="5"/>
        <v>Normal</v>
      </c>
      <c r="I145" s="9" t="b">
        <v>0</v>
      </c>
      <c r="J145" s="6">
        <v>5</v>
      </c>
      <c r="K145" s="6" t="s">
        <v>30</v>
      </c>
      <c r="L145" s="6">
        <v>2</v>
      </c>
      <c r="M145" s="6" t="s">
        <v>21</v>
      </c>
      <c r="N145" s="6">
        <v>0.2</v>
      </c>
      <c r="O145" s="1"/>
      <c r="P145" s="1"/>
      <c r="Q145" s="1"/>
      <c r="R145" s="1"/>
      <c r="S145" s="1"/>
      <c r="T145" s="1"/>
      <c r="U145" s="1"/>
      <c r="V145" s="1"/>
      <c r="W145" s="1"/>
      <c r="X145" s="1"/>
      <c r="Y145" s="1"/>
      <c r="Z145" s="1"/>
      <c r="AA145" s="1"/>
      <c r="AB145" s="1"/>
      <c r="AC145" s="1"/>
    </row>
    <row r="146" spans="1:29" ht="17.25" thickBot="1">
      <c r="A146" s="6">
        <v>145</v>
      </c>
      <c r="B146" s="7">
        <v>40550</v>
      </c>
      <c r="C146" s="6">
        <v>1</v>
      </c>
      <c r="D146" s="6">
        <v>0</v>
      </c>
      <c r="E146" s="6">
        <v>1</v>
      </c>
      <c r="F146" s="6">
        <v>7</v>
      </c>
      <c r="G146" s="8" t="str">
        <f t="shared" si="4"/>
        <v>Morning</v>
      </c>
      <c r="H146" s="8" t="str">
        <f t="shared" si="5"/>
        <v>Rush</v>
      </c>
      <c r="I146" s="9" t="b">
        <v>0</v>
      </c>
      <c r="J146" s="6">
        <v>5</v>
      </c>
      <c r="K146" s="6" t="s">
        <v>30</v>
      </c>
      <c r="L146" s="6">
        <v>1</v>
      </c>
      <c r="M146" s="6" t="s">
        <v>14</v>
      </c>
      <c r="N146" s="6">
        <v>0.2</v>
      </c>
      <c r="O146" s="1"/>
      <c r="P146" s="1"/>
      <c r="Q146" s="1"/>
      <c r="R146" s="1"/>
      <c r="S146" s="1"/>
      <c r="T146" s="1"/>
      <c r="U146" s="1"/>
      <c r="V146" s="1"/>
      <c r="W146" s="1"/>
      <c r="X146" s="1"/>
      <c r="Y146" s="1"/>
      <c r="Z146" s="1"/>
      <c r="AA146" s="1"/>
      <c r="AB146" s="1"/>
      <c r="AC146" s="1"/>
    </row>
    <row r="147" spans="1:29" ht="17.25" thickBot="1">
      <c r="A147" s="6">
        <v>146</v>
      </c>
      <c r="B147" s="7">
        <v>40550</v>
      </c>
      <c r="C147" s="6">
        <v>1</v>
      </c>
      <c r="D147" s="6">
        <v>0</v>
      </c>
      <c r="E147" s="6">
        <v>1</v>
      </c>
      <c r="F147" s="6">
        <v>8</v>
      </c>
      <c r="G147" s="8" t="str">
        <f t="shared" si="4"/>
        <v>Morning</v>
      </c>
      <c r="H147" s="8" t="str">
        <f t="shared" si="5"/>
        <v>Rush</v>
      </c>
      <c r="I147" s="9" t="b">
        <v>0</v>
      </c>
      <c r="J147" s="6">
        <v>5</v>
      </c>
      <c r="K147" s="6" t="s">
        <v>30</v>
      </c>
      <c r="L147" s="6">
        <v>1</v>
      </c>
      <c r="M147" s="6" t="s">
        <v>14</v>
      </c>
      <c r="N147" s="6">
        <v>0.2</v>
      </c>
      <c r="O147" s="1"/>
      <c r="P147" s="1"/>
      <c r="Q147" s="1"/>
      <c r="R147" s="1"/>
      <c r="S147" s="1"/>
      <c r="T147" s="1"/>
      <c r="U147" s="1"/>
      <c r="V147" s="1"/>
      <c r="W147" s="1"/>
      <c r="X147" s="1"/>
      <c r="Y147" s="1"/>
      <c r="Z147" s="1"/>
      <c r="AA147" s="1"/>
      <c r="AB147" s="1"/>
      <c r="AC147" s="1"/>
    </row>
    <row r="148" spans="1:29" ht="17.25" thickBot="1">
      <c r="A148" s="6">
        <v>147</v>
      </c>
      <c r="B148" s="7">
        <v>40550</v>
      </c>
      <c r="C148" s="6">
        <v>1</v>
      </c>
      <c r="D148" s="6">
        <v>0</v>
      </c>
      <c r="E148" s="6">
        <v>1</v>
      </c>
      <c r="F148" s="6">
        <v>9</v>
      </c>
      <c r="G148" s="8" t="str">
        <f t="shared" si="4"/>
        <v>Morning</v>
      </c>
      <c r="H148" s="8" t="str">
        <f t="shared" si="5"/>
        <v>Rush</v>
      </c>
      <c r="I148" s="9" t="b">
        <v>0</v>
      </c>
      <c r="J148" s="6">
        <v>5</v>
      </c>
      <c r="K148" s="6" t="s">
        <v>30</v>
      </c>
      <c r="L148" s="6">
        <v>1</v>
      </c>
      <c r="M148" s="6" t="s">
        <v>14</v>
      </c>
      <c r="N148" s="6">
        <v>0.2</v>
      </c>
      <c r="O148" s="1"/>
      <c r="P148" s="1"/>
      <c r="Q148" s="1"/>
      <c r="R148" s="1"/>
      <c r="S148" s="1"/>
      <c r="T148" s="1"/>
      <c r="U148" s="1"/>
      <c r="V148" s="1"/>
      <c r="W148" s="1"/>
      <c r="X148" s="1"/>
      <c r="Y148" s="1"/>
      <c r="Z148" s="1"/>
      <c r="AA148" s="1"/>
      <c r="AB148" s="1"/>
      <c r="AC148" s="1"/>
    </row>
    <row r="149" spans="1:29" ht="17.25" thickBot="1">
      <c r="A149" s="6">
        <v>148</v>
      </c>
      <c r="B149" s="7">
        <v>40550</v>
      </c>
      <c r="C149" s="6">
        <v>1</v>
      </c>
      <c r="D149" s="6">
        <v>0</v>
      </c>
      <c r="E149" s="6">
        <v>1</v>
      </c>
      <c r="F149" s="6">
        <v>10</v>
      </c>
      <c r="G149" s="8" t="str">
        <f t="shared" si="4"/>
        <v>Morning</v>
      </c>
      <c r="H149" s="8" t="str">
        <f t="shared" si="5"/>
        <v>Normal</v>
      </c>
      <c r="I149" s="9" t="b">
        <v>0</v>
      </c>
      <c r="J149" s="6">
        <v>5</v>
      </c>
      <c r="K149" s="6" t="s">
        <v>30</v>
      </c>
      <c r="L149" s="6">
        <v>1</v>
      </c>
      <c r="M149" s="6" t="s">
        <v>14</v>
      </c>
      <c r="N149" s="6">
        <v>0.22</v>
      </c>
      <c r="O149" s="1"/>
      <c r="P149" s="1"/>
      <c r="Q149" s="1"/>
      <c r="R149" s="1"/>
      <c r="S149" s="1"/>
      <c r="T149" s="1"/>
      <c r="U149" s="1"/>
      <c r="V149" s="1"/>
      <c r="W149" s="1"/>
      <c r="X149" s="1"/>
      <c r="Y149" s="1"/>
      <c r="Z149" s="1"/>
      <c r="AA149" s="1"/>
      <c r="AB149" s="1"/>
      <c r="AC149" s="1"/>
    </row>
    <row r="150" spans="1:29" ht="17.25" thickBot="1">
      <c r="A150" s="6">
        <v>149</v>
      </c>
      <c r="B150" s="7">
        <v>40550</v>
      </c>
      <c r="C150" s="6">
        <v>1</v>
      </c>
      <c r="D150" s="6">
        <v>0</v>
      </c>
      <c r="E150" s="6">
        <v>1</v>
      </c>
      <c r="F150" s="6">
        <v>11</v>
      </c>
      <c r="G150" s="8" t="str">
        <f t="shared" si="4"/>
        <v>Morning</v>
      </c>
      <c r="H150" s="8" t="str">
        <f t="shared" si="5"/>
        <v>Normal</v>
      </c>
      <c r="I150" s="9" t="b">
        <v>0</v>
      </c>
      <c r="J150" s="6">
        <v>5</v>
      </c>
      <c r="K150" s="6" t="s">
        <v>30</v>
      </c>
      <c r="L150" s="6">
        <v>2</v>
      </c>
      <c r="M150" s="6" t="s">
        <v>21</v>
      </c>
      <c r="N150" s="6">
        <v>0.2</v>
      </c>
      <c r="O150" s="1"/>
      <c r="P150" s="1"/>
      <c r="Q150" s="1"/>
      <c r="R150" s="1"/>
      <c r="S150" s="1"/>
      <c r="T150" s="1"/>
      <c r="U150" s="1"/>
      <c r="V150" s="1"/>
      <c r="W150" s="1"/>
      <c r="X150" s="1"/>
      <c r="Y150" s="1"/>
      <c r="Z150" s="1"/>
      <c r="AA150" s="1"/>
      <c r="AB150" s="1"/>
      <c r="AC150" s="1"/>
    </row>
    <row r="151" spans="1:29" ht="17.25" thickBot="1">
      <c r="A151" s="6">
        <v>150</v>
      </c>
      <c r="B151" s="7">
        <v>40550</v>
      </c>
      <c r="C151" s="6">
        <v>1</v>
      </c>
      <c r="D151" s="6">
        <v>0</v>
      </c>
      <c r="E151" s="6">
        <v>1</v>
      </c>
      <c r="F151" s="6">
        <v>12</v>
      </c>
      <c r="G151" s="8" t="str">
        <f t="shared" si="4"/>
        <v>Afternoon</v>
      </c>
      <c r="H151" s="8" t="str">
        <f t="shared" si="5"/>
        <v>Normal</v>
      </c>
      <c r="I151" s="9" t="b">
        <v>0</v>
      </c>
      <c r="J151" s="6">
        <v>5</v>
      </c>
      <c r="K151" s="6" t="s">
        <v>30</v>
      </c>
      <c r="L151" s="6">
        <v>2</v>
      </c>
      <c r="M151" s="6" t="s">
        <v>21</v>
      </c>
      <c r="N151" s="6">
        <v>0.2</v>
      </c>
      <c r="O151" s="1"/>
      <c r="P151" s="1"/>
      <c r="Q151" s="1"/>
      <c r="R151" s="1"/>
      <c r="S151" s="1"/>
      <c r="T151" s="1"/>
      <c r="U151" s="1"/>
      <c r="V151" s="1"/>
      <c r="W151" s="1"/>
      <c r="X151" s="1"/>
      <c r="Y151" s="1"/>
      <c r="Z151" s="1"/>
      <c r="AA151" s="1"/>
      <c r="AB151" s="1"/>
      <c r="AC151" s="1"/>
    </row>
    <row r="152" spans="1:29" ht="17.25" thickBot="1">
      <c r="A152" s="6">
        <v>151</v>
      </c>
      <c r="B152" s="7">
        <v>40550</v>
      </c>
      <c r="C152" s="6">
        <v>1</v>
      </c>
      <c r="D152" s="6">
        <v>0</v>
      </c>
      <c r="E152" s="6">
        <v>1</v>
      </c>
      <c r="F152" s="6">
        <v>13</v>
      </c>
      <c r="G152" s="8" t="str">
        <f t="shared" si="4"/>
        <v>Afternoon</v>
      </c>
      <c r="H152" s="8" t="str">
        <f t="shared" si="5"/>
        <v>Normal</v>
      </c>
      <c r="I152" s="9" t="b">
        <v>0</v>
      </c>
      <c r="J152" s="6">
        <v>5</v>
      </c>
      <c r="K152" s="6" t="s">
        <v>30</v>
      </c>
      <c r="L152" s="6">
        <v>2</v>
      </c>
      <c r="M152" s="6" t="s">
        <v>21</v>
      </c>
      <c r="N152" s="6">
        <v>0.2</v>
      </c>
      <c r="O152" s="1"/>
      <c r="P152" s="1"/>
      <c r="Q152" s="1"/>
      <c r="R152" s="1"/>
      <c r="S152" s="1"/>
      <c r="T152" s="1"/>
      <c r="U152" s="1"/>
      <c r="V152" s="1"/>
      <c r="W152" s="1"/>
      <c r="X152" s="1"/>
      <c r="Y152" s="1"/>
      <c r="Z152" s="1"/>
      <c r="AA152" s="1"/>
      <c r="AB152" s="1"/>
      <c r="AC152" s="1"/>
    </row>
    <row r="153" spans="1:29" ht="17.25" thickBot="1">
      <c r="A153" s="6">
        <v>152</v>
      </c>
      <c r="B153" s="7">
        <v>40550</v>
      </c>
      <c r="C153" s="6">
        <v>1</v>
      </c>
      <c r="D153" s="6">
        <v>0</v>
      </c>
      <c r="E153" s="6">
        <v>1</v>
      </c>
      <c r="F153" s="6">
        <v>14</v>
      </c>
      <c r="G153" s="8" t="str">
        <f t="shared" si="4"/>
        <v>Afternoon</v>
      </c>
      <c r="H153" s="8" t="str">
        <f t="shared" si="5"/>
        <v>Normal</v>
      </c>
      <c r="I153" s="9" t="b">
        <v>0</v>
      </c>
      <c r="J153" s="6">
        <v>5</v>
      </c>
      <c r="K153" s="6" t="s">
        <v>30</v>
      </c>
      <c r="L153" s="6">
        <v>2</v>
      </c>
      <c r="M153" s="6" t="s">
        <v>21</v>
      </c>
      <c r="N153" s="6">
        <v>0.2</v>
      </c>
      <c r="O153" s="1"/>
      <c r="P153" s="1"/>
      <c r="Q153" s="1"/>
      <c r="R153" s="1"/>
      <c r="S153" s="1"/>
      <c r="T153" s="1"/>
      <c r="U153" s="1"/>
      <c r="V153" s="1"/>
      <c r="W153" s="1"/>
      <c r="X153" s="1"/>
      <c r="Y153" s="1"/>
      <c r="Z153" s="1"/>
      <c r="AA153" s="1"/>
      <c r="AB153" s="1"/>
      <c r="AC153" s="1"/>
    </row>
    <row r="154" spans="1:29" ht="17.25" thickBot="1">
      <c r="A154" s="6">
        <v>153</v>
      </c>
      <c r="B154" s="7">
        <v>40550</v>
      </c>
      <c r="C154" s="6">
        <v>1</v>
      </c>
      <c r="D154" s="6">
        <v>0</v>
      </c>
      <c r="E154" s="6">
        <v>1</v>
      </c>
      <c r="F154" s="6">
        <v>15</v>
      </c>
      <c r="G154" s="8" t="str">
        <f t="shared" si="4"/>
        <v>Afternoon</v>
      </c>
      <c r="H154" s="8" t="str">
        <f t="shared" si="5"/>
        <v>Normal</v>
      </c>
      <c r="I154" s="9" t="b">
        <v>0</v>
      </c>
      <c r="J154" s="6">
        <v>5</v>
      </c>
      <c r="K154" s="6" t="s">
        <v>30</v>
      </c>
      <c r="L154" s="6">
        <v>2</v>
      </c>
      <c r="M154" s="6" t="s">
        <v>21</v>
      </c>
      <c r="N154" s="6">
        <v>0.2</v>
      </c>
      <c r="O154" s="1"/>
      <c r="P154" s="1"/>
      <c r="Q154" s="1"/>
      <c r="R154" s="1"/>
      <c r="S154" s="1"/>
      <c r="T154" s="1"/>
      <c r="U154" s="1"/>
      <c r="V154" s="1"/>
      <c r="W154" s="1"/>
      <c r="X154" s="1"/>
      <c r="Y154" s="1"/>
      <c r="Z154" s="1"/>
      <c r="AA154" s="1"/>
      <c r="AB154" s="1"/>
      <c r="AC154" s="1"/>
    </row>
    <row r="155" spans="1:29" ht="17.25" thickBot="1">
      <c r="A155" s="6">
        <v>154</v>
      </c>
      <c r="B155" s="7">
        <v>40550</v>
      </c>
      <c r="C155" s="6">
        <v>1</v>
      </c>
      <c r="D155" s="6">
        <v>0</v>
      </c>
      <c r="E155" s="6">
        <v>1</v>
      </c>
      <c r="F155" s="6">
        <v>16</v>
      </c>
      <c r="G155" s="8" t="str">
        <f t="shared" si="4"/>
        <v>Afternoon</v>
      </c>
      <c r="H155" s="8" t="str">
        <f t="shared" si="5"/>
        <v>Normal</v>
      </c>
      <c r="I155" s="9" t="b">
        <v>0</v>
      </c>
      <c r="J155" s="6">
        <v>5</v>
      </c>
      <c r="K155" s="6" t="s">
        <v>30</v>
      </c>
      <c r="L155" s="6">
        <v>2</v>
      </c>
      <c r="M155" s="6" t="s">
        <v>21</v>
      </c>
      <c r="N155" s="6">
        <v>0.2</v>
      </c>
      <c r="O155" s="1"/>
      <c r="P155" s="1"/>
      <c r="Q155" s="1"/>
      <c r="R155" s="1"/>
      <c r="S155" s="1"/>
      <c r="T155" s="1"/>
      <c r="U155" s="1"/>
      <c r="V155" s="1"/>
      <c r="W155" s="1"/>
      <c r="X155" s="1"/>
      <c r="Y155" s="1"/>
      <c r="Z155" s="1"/>
      <c r="AA155" s="1"/>
      <c r="AB155" s="1"/>
      <c r="AC155" s="1"/>
    </row>
    <row r="156" spans="1:29" ht="17.25" thickBot="1">
      <c r="A156" s="6">
        <v>155</v>
      </c>
      <c r="B156" s="7">
        <v>40550</v>
      </c>
      <c r="C156" s="6">
        <v>1</v>
      </c>
      <c r="D156" s="6">
        <v>0</v>
      </c>
      <c r="E156" s="6">
        <v>1</v>
      </c>
      <c r="F156" s="6">
        <v>17</v>
      </c>
      <c r="G156" s="8" t="str">
        <f t="shared" si="4"/>
        <v>Afternoon</v>
      </c>
      <c r="H156" s="8" t="str">
        <f t="shared" si="5"/>
        <v>Rush</v>
      </c>
      <c r="I156" s="9" t="b">
        <v>0</v>
      </c>
      <c r="J156" s="6">
        <v>5</v>
      </c>
      <c r="K156" s="6" t="s">
        <v>30</v>
      </c>
      <c r="L156" s="6">
        <v>2</v>
      </c>
      <c r="M156" s="6" t="s">
        <v>21</v>
      </c>
      <c r="N156" s="6">
        <v>0.2</v>
      </c>
      <c r="O156" s="1"/>
      <c r="P156" s="1"/>
      <c r="Q156" s="1"/>
      <c r="R156" s="1"/>
      <c r="S156" s="1"/>
      <c r="T156" s="1"/>
      <c r="U156" s="1"/>
      <c r="V156" s="1"/>
      <c r="W156" s="1"/>
      <c r="X156" s="1"/>
      <c r="Y156" s="1"/>
      <c r="Z156" s="1"/>
      <c r="AA156" s="1"/>
      <c r="AB156" s="1"/>
      <c r="AC156" s="1"/>
    </row>
    <row r="157" spans="1:29" ht="17.25" thickBot="1">
      <c r="A157" s="6">
        <v>156</v>
      </c>
      <c r="B157" s="7">
        <v>40550</v>
      </c>
      <c r="C157" s="6">
        <v>1</v>
      </c>
      <c r="D157" s="6">
        <v>0</v>
      </c>
      <c r="E157" s="6">
        <v>1</v>
      </c>
      <c r="F157" s="6">
        <v>18</v>
      </c>
      <c r="G157" s="8" t="str">
        <f t="shared" si="4"/>
        <v>Evening</v>
      </c>
      <c r="H157" s="8" t="str">
        <f t="shared" si="5"/>
        <v>Rush</v>
      </c>
      <c r="I157" s="9" t="b">
        <v>0</v>
      </c>
      <c r="J157" s="6">
        <v>5</v>
      </c>
      <c r="K157" s="6" t="s">
        <v>30</v>
      </c>
      <c r="L157" s="6">
        <v>1</v>
      </c>
      <c r="M157" s="6" t="s">
        <v>14</v>
      </c>
      <c r="N157" s="6">
        <v>0.2</v>
      </c>
      <c r="O157" s="1"/>
      <c r="P157" s="1"/>
      <c r="Q157" s="1"/>
      <c r="R157" s="1"/>
      <c r="S157" s="1"/>
      <c r="T157" s="1"/>
      <c r="U157" s="1"/>
      <c r="V157" s="1"/>
      <c r="W157" s="1"/>
      <c r="X157" s="1"/>
      <c r="Y157" s="1"/>
      <c r="Z157" s="1"/>
      <c r="AA157" s="1"/>
      <c r="AB157" s="1"/>
      <c r="AC157" s="1"/>
    </row>
    <row r="158" spans="1:29" ht="17.25" thickBot="1">
      <c r="A158" s="6">
        <v>157</v>
      </c>
      <c r="B158" s="7">
        <v>40550</v>
      </c>
      <c r="C158" s="6">
        <v>1</v>
      </c>
      <c r="D158" s="6">
        <v>0</v>
      </c>
      <c r="E158" s="6">
        <v>1</v>
      </c>
      <c r="F158" s="6">
        <v>19</v>
      </c>
      <c r="G158" s="8" t="str">
        <f t="shared" si="4"/>
        <v>Evening</v>
      </c>
      <c r="H158" s="8" t="str">
        <f t="shared" si="5"/>
        <v>Rush</v>
      </c>
      <c r="I158" s="9" t="b">
        <v>0</v>
      </c>
      <c r="J158" s="6">
        <v>5</v>
      </c>
      <c r="K158" s="6" t="s">
        <v>30</v>
      </c>
      <c r="L158" s="6">
        <v>1</v>
      </c>
      <c r="M158" s="6" t="s">
        <v>14</v>
      </c>
      <c r="N158" s="6">
        <v>0.16</v>
      </c>
      <c r="O158" s="1"/>
      <c r="P158" s="1"/>
      <c r="Q158" s="1"/>
      <c r="R158" s="1"/>
      <c r="S158" s="1"/>
      <c r="T158" s="1"/>
      <c r="U158" s="1"/>
      <c r="V158" s="1"/>
      <c r="W158" s="1"/>
      <c r="X158" s="1"/>
      <c r="Y158" s="1"/>
      <c r="Z158" s="1"/>
      <c r="AA158" s="1"/>
      <c r="AB158" s="1"/>
      <c r="AC158" s="1"/>
    </row>
    <row r="159" spans="1:29" ht="17.25" thickBot="1">
      <c r="A159" s="6">
        <v>158</v>
      </c>
      <c r="B159" s="7">
        <v>40550</v>
      </c>
      <c r="C159" s="6">
        <v>1</v>
      </c>
      <c r="D159" s="6">
        <v>0</v>
      </c>
      <c r="E159" s="6">
        <v>1</v>
      </c>
      <c r="F159" s="6">
        <v>20</v>
      </c>
      <c r="G159" s="8" t="str">
        <f t="shared" si="4"/>
        <v>Evening</v>
      </c>
      <c r="H159" s="8" t="str">
        <f t="shared" si="5"/>
        <v>Normal</v>
      </c>
      <c r="I159" s="9" t="b">
        <v>0</v>
      </c>
      <c r="J159" s="6">
        <v>5</v>
      </c>
      <c r="K159" s="6" t="s">
        <v>30</v>
      </c>
      <c r="L159" s="6">
        <v>1</v>
      </c>
      <c r="M159" s="6" t="s">
        <v>14</v>
      </c>
      <c r="N159" s="6">
        <v>0.18</v>
      </c>
      <c r="O159" s="1"/>
      <c r="P159" s="1"/>
      <c r="Q159" s="1"/>
      <c r="R159" s="1"/>
      <c r="S159" s="1"/>
      <c r="T159" s="1"/>
      <c r="U159" s="1"/>
      <c r="V159" s="1"/>
      <c r="W159" s="1"/>
      <c r="X159" s="1"/>
      <c r="Y159" s="1"/>
      <c r="Z159" s="1"/>
      <c r="AA159" s="1"/>
      <c r="AB159" s="1"/>
      <c r="AC159" s="1"/>
    </row>
    <row r="160" spans="1:29" ht="17.25" thickBot="1">
      <c r="A160" s="6">
        <v>159</v>
      </c>
      <c r="B160" s="7">
        <v>40550</v>
      </c>
      <c r="C160" s="6">
        <v>1</v>
      </c>
      <c r="D160" s="6">
        <v>0</v>
      </c>
      <c r="E160" s="6">
        <v>1</v>
      </c>
      <c r="F160" s="6">
        <v>21</v>
      </c>
      <c r="G160" s="8" t="str">
        <f t="shared" si="4"/>
        <v>Evening</v>
      </c>
      <c r="H160" s="8" t="str">
        <f t="shared" si="5"/>
        <v>Normal</v>
      </c>
      <c r="I160" s="9" t="b">
        <v>0</v>
      </c>
      <c r="J160" s="6">
        <v>5</v>
      </c>
      <c r="K160" s="6" t="s">
        <v>30</v>
      </c>
      <c r="L160" s="6">
        <v>1</v>
      </c>
      <c r="M160" s="6" t="s">
        <v>14</v>
      </c>
      <c r="N160" s="6">
        <v>0.18</v>
      </c>
      <c r="O160" s="1"/>
      <c r="P160" s="1"/>
      <c r="Q160" s="1"/>
      <c r="R160" s="1"/>
      <c r="S160" s="1"/>
      <c r="T160" s="1"/>
      <c r="U160" s="1"/>
      <c r="V160" s="1"/>
      <c r="W160" s="1"/>
      <c r="X160" s="1"/>
      <c r="Y160" s="1"/>
      <c r="Z160" s="1"/>
      <c r="AA160" s="1"/>
      <c r="AB160" s="1"/>
      <c r="AC160" s="1"/>
    </row>
    <row r="161" spans="1:29" ht="17.25" thickBot="1">
      <c r="A161" s="6">
        <v>160</v>
      </c>
      <c r="B161" s="7">
        <v>40550</v>
      </c>
      <c r="C161" s="6">
        <v>1</v>
      </c>
      <c r="D161" s="6">
        <v>0</v>
      </c>
      <c r="E161" s="6">
        <v>1</v>
      </c>
      <c r="F161" s="6">
        <v>22</v>
      </c>
      <c r="G161" s="8" t="str">
        <f t="shared" si="4"/>
        <v>Evening</v>
      </c>
      <c r="H161" s="8" t="str">
        <f t="shared" si="5"/>
        <v>Normal</v>
      </c>
      <c r="I161" s="9" t="b">
        <v>0</v>
      </c>
      <c r="J161" s="6">
        <v>5</v>
      </c>
      <c r="K161" s="6" t="s">
        <v>30</v>
      </c>
      <c r="L161" s="6">
        <v>2</v>
      </c>
      <c r="M161" s="6" t="s">
        <v>21</v>
      </c>
      <c r="N161" s="6">
        <v>0.18</v>
      </c>
      <c r="O161" s="1"/>
      <c r="P161" s="1"/>
      <c r="Q161" s="1"/>
      <c r="R161" s="1"/>
      <c r="S161" s="1"/>
      <c r="T161" s="1"/>
      <c r="U161" s="1"/>
      <c r="V161" s="1"/>
      <c r="W161" s="1"/>
      <c r="X161" s="1"/>
      <c r="Y161" s="1"/>
      <c r="Z161" s="1"/>
      <c r="AA161" s="1"/>
      <c r="AB161" s="1"/>
      <c r="AC161" s="1"/>
    </row>
    <row r="162" spans="1:29" ht="17.25" thickBot="1">
      <c r="A162" s="6">
        <v>161</v>
      </c>
      <c r="B162" s="7">
        <v>40550</v>
      </c>
      <c r="C162" s="6">
        <v>1</v>
      </c>
      <c r="D162" s="6">
        <v>0</v>
      </c>
      <c r="E162" s="6">
        <v>1</v>
      </c>
      <c r="F162" s="6">
        <v>23</v>
      </c>
      <c r="G162" s="8" t="str">
        <f t="shared" si="4"/>
        <v>Evening</v>
      </c>
      <c r="H162" s="8" t="str">
        <f t="shared" si="5"/>
        <v>Normal</v>
      </c>
      <c r="I162" s="9" t="b">
        <v>0</v>
      </c>
      <c r="J162" s="6">
        <v>5</v>
      </c>
      <c r="K162" s="6" t="s">
        <v>30</v>
      </c>
      <c r="L162" s="6">
        <v>2</v>
      </c>
      <c r="M162" s="6" t="s">
        <v>21</v>
      </c>
      <c r="N162" s="6">
        <v>0.18</v>
      </c>
      <c r="O162" s="1"/>
      <c r="P162" s="1"/>
      <c r="Q162" s="1"/>
      <c r="R162" s="1"/>
      <c r="S162" s="1"/>
      <c r="T162" s="1"/>
      <c r="U162" s="1"/>
      <c r="V162" s="1"/>
      <c r="W162" s="1"/>
      <c r="X162" s="1"/>
      <c r="Y162" s="1"/>
      <c r="Z162" s="1"/>
      <c r="AA162" s="1"/>
      <c r="AB162" s="1"/>
      <c r="AC162" s="1"/>
    </row>
    <row r="163" spans="1:29" ht="17.25" thickBot="1">
      <c r="A163" s="6">
        <v>162</v>
      </c>
      <c r="B163" s="7">
        <v>40551</v>
      </c>
      <c r="C163" s="6">
        <v>1</v>
      </c>
      <c r="D163" s="6">
        <v>0</v>
      </c>
      <c r="E163" s="6">
        <v>1</v>
      </c>
      <c r="F163" s="6">
        <v>0</v>
      </c>
      <c r="G163" s="8" t="str">
        <f t="shared" si="4"/>
        <v>Night</v>
      </c>
      <c r="H163" s="8" t="str">
        <f t="shared" si="5"/>
        <v>Normal</v>
      </c>
      <c r="I163" s="9" t="b">
        <v>0</v>
      </c>
      <c r="J163" s="6">
        <v>6</v>
      </c>
      <c r="K163" s="6" t="s">
        <v>13</v>
      </c>
      <c r="L163" s="6">
        <v>2</v>
      </c>
      <c r="M163" s="6" t="s">
        <v>21</v>
      </c>
      <c r="N163" s="6">
        <v>0.18</v>
      </c>
      <c r="O163" s="1"/>
      <c r="P163" s="1"/>
      <c r="Q163" s="1"/>
      <c r="R163" s="1"/>
      <c r="S163" s="1"/>
      <c r="T163" s="1"/>
      <c r="U163" s="1"/>
      <c r="V163" s="1"/>
      <c r="W163" s="1"/>
      <c r="X163" s="1"/>
      <c r="Y163" s="1"/>
      <c r="Z163" s="1"/>
      <c r="AA163" s="1"/>
      <c r="AB163" s="1"/>
      <c r="AC163" s="1"/>
    </row>
    <row r="164" spans="1:29" ht="17.25" thickBot="1">
      <c r="A164" s="6">
        <v>163</v>
      </c>
      <c r="B164" s="7">
        <v>40551</v>
      </c>
      <c r="C164" s="6">
        <v>1</v>
      </c>
      <c r="D164" s="6">
        <v>0</v>
      </c>
      <c r="E164" s="6">
        <v>1</v>
      </c>
      <c r="F164" s="6">
        <v>1</v>
      </c>
      <c r="G164" s="8" t="str">
        <f t="shared" si="4"/>
        <v>Night</v>
      </c>
      <c r="H164" s="8" t="str">
        <f t="shared" si="5"/>
        <v>Normal</v>
      </c>
      <c r="I164" s="9" t="b">
        <v>0</v>
      </c>
      <c r="J164" s="6">
        <v>6</v>
      </c>
      <c r="K164" s="6" t="s">
        <v>13</v>
      </c>
      <c r="L164" s="6">
        <v>2</v>
      </c>
      <c r="M164" s="6" t="s">
        <v>21</v>
      </c>
      <c r="N164" s="6">
        <v>0.18</v>
      </c>
      <c r="O164" s="1"/>
      <c r="P164" s="1"/>
      <c r="Q164" s="1"/>
      <c r="R164" s="1"/>
      <c r="S164" s="1"/>
      <c r="T164" s="1"/>
      <c r="U164" s="1"/>
      <c r="V164" s="1"/>
      <c r="W164" s="1"/>
      <c r="X164" s="1"/>
      <c r="Y164" s="1"/>
      <c r="Z164" s="1"/>
      <c r="AA164" s="1"/>
      <c r="AB164" s="1"/>
      <c r="AC164" s="1"/>
    </row>
    <row r="165" spans="1:29" ht="17.25" thickBot="1">
      <c r="A165" s="6">
        <v>164</v>
      </c>
      <c r="B165" s="7">
        <v>40551</v>
      </c>
      <c r="C165" s="6">
        <v>1</v>
      </c>
      <c r="D165" s="6">
        <v>0</v>
      </c>
      <c r="E165" s="6">
        <v>1</v>
      </c>
      <c r="F165" s="6">
        <v>2</v>
      </c>
      <c r="G165" s="8" t="str">
        <f t="shared" si="4"/>
        <v>Night</v>
      </c>
      <c r="H165" s="8" t="str">
        <f t="shared" si="5"/>
        <v>Normal</v>
      </c>
      <c r="I165" s="9" t="b">
        <v>0</v>
      </c>
      <c r="J165" s="6">
        <v>6</v>
      </c>
      <c r="K165" s="6" t="s">
        <v>13</v>
      </c>
      <c r="L165" s="6">
        <v>2</v>
      </c>
      <c r="M165" s="6" t="s">
        <v>21</v>
      </c>
      <c r="N165" s="6">
        <v>0.18</v>
      </c>
      <c r="O165" s="1"/>
      <c r="P165" s="1"/>
      <c r="Q165" s="1"/>
      <c r="R165" s="1"/>
      <c r="S165" s="1"/>
      <c r="T165" s="1"/>
      <c r="U165" s="1"/>
      <c r="V165" s="1"/>
      <c r="W165" s="1"/>
      <c r="X165" s="1"/>
      <c r="Y165" s="1"/>
      <c r="Z165" s="1"/>
      <c r="AA165" s="1"/>
      <c r="AB165" s="1"/>
      <c r="AC165" s="1"/>
    </row>
    <row r="166" spans="1:29" ht="17.25" thickBot="1">
      <c r="A166" s="6">
        <v>165</v>
      </c>
      <c r="B166" s="7">
        <v>40551</v>
      </c>
      <c r="C166" s="6">
        <v>1</v>
      </c>
      <c r="D166" s="6">
        <v>0</v>
      </c>
      <c r="E166" s="6">
        <v>1</v>
      </c>
      <c r="F166" s="6">
        <v>3</v>
      </c>
      <c r="G166" s="8" t="str">
        <f t="shared" si="4"/>
        <v>Night</v>
      </c>
      <c r="H166" s="8" t="str">
        <f t="shared" si="5"/>
        <v>Normal</v>
      </c>
      <c r="I166" s="9" t="b">
        <v>0</v>
      </c>
      <c r="J166" s="6">
        <v>6</v>
      </c>
      <c r="K166" s="6" t="s">
        <v>13</v>
      </c>
      <c r="L166" s="6">
        <v>3</v>
      </c>
      <c r="M166" s="6" t="s">
        <v>24</v>
      </c>
      <c r="N166" s="6">
        <v>0.18</v>
      </c>
      <c r="O166" s="1"/>
      <c r="P166" s="1"/>
      <c r="Q166" s="1"/>
      <c r="R166" s="1"/>
      <c r="S166" s="1"/>
      <c r="T166" s="1"/>
      <c r="U166" s="1"/>
      <c r="V166" s="1"/>
      <c r="W166" s="1"/>
      <c r="X166" s="1"/>
      <c r="Y166" s="1"/>
      <c r="Z166" s="1"/>
      <c r="AA166" s="1"/>
      <c r="AB166" s="1"/>
      <c r="AC166" s="1"/>
    </row>
    <row r="167" spans="1:29" ht="17.25" thickBot="1">
      <c r="A167" s="6">
        <v>166</v>
      </c>
      <c r="B167" s="7">
        <v>40551</v>
      </c>
      <c r="C167" s="6">
        <v>1</v>
      </c>
      <c r="D167" s="6">
        <v>0</v>
      </c>
      <c r="E167" s="6">
        <v>1</v>
      </c>
      <c r="F167" s="6">
        <v>4</v>
      </c>
      <c r="G167" s="8" t="str">
        <f t="shared" si="4"/>
        <v>Night</v>
      </c>
      <c r="H167" s="8" t="str">
        <f t="shared" si="5"/>
        <v>Normal</v>
      </c>
      <c r="I167" s="9" t="b">
        <v>0</v>
      </c>
      <c r="J167" s="6">
        <v>6</v>
      </c>
      <c r="K167" s="6" t="s">
        <v>13</v>
      </c>
      <c r="L167" s="6">
        <v>3</v>
      </c>
      <c r="M167" s="6" t="s">
        <v>24</v>
      </c>
      <c r="N167" s="6">
        <v>0.18</v>
      </c>
      <c r="O167" s="1"/>
      <c r="P167" s="1"/>
      <c r="Q167" s="1"/>
      <c r="R167" s="1"/>
      <c r="S167" s="1"/>
      <c r="T167" s="1"/>
      <c r="U167" s="1"/>
      <c r="V167" s="1"/>
      <c r="W167" s="1"/>
      <c r="X167" s="1"/>
      <c r="Y167" s="1"/>
      <c r="Z167" s="1"/>
      <c r="AA167" s="1"/>
      <c r="AB167" s="1"/>
      <c r="AC167" s="1"/>
    </row>
    <row r="168" spans="1:29" ht="17.25" thickBot="1">
      <c r="A168" s="6">
        <v>167</v>
      </c>
      <c r="B168" s="7">
        <v>40551</v>
      </c>
      <c r="C168" s="6">
        <v>1</v>
      </c>
      <c r="D168" s="6">
        <v>0</v>
      </c>
      <c r="E168" s="6">
        <v>1</v>
      </c>
      <c r="F168" s="6">
        <v>5</v>
      </c>
      <c r="G168" s="8" t="str">
        <f t="shared" si="4"/>
        <v>Night</v>
      </c>
      <c r="H168" s="8" t="str">
        <f t="shared" si="5"/>
        <v>Normal</v>
      </c>
      <c r="I168" s="9" t="b">
        <v>0</v>
      </c>
      <c r="J168" s="6">
        <v>6</v>
      </c>
      <c r="K168" s="6" t="s">
        <v>13</v>
      </c>
      <c r="L168" s="6">
        <v>2</v>
      </c>
      <c r="M168" s="6" t="s">
        <v>21</v>
      </c>
      <c r="N168" s="6">
        <v>0.16</v>
      </c>
      <c r="O168" s="1"/>
      <c r="P168" s="1"/>
      <c r="Q168" s="1"/>
      <c r="R168" s="1"/>
      <c r="S168" s="1"/>
      <c r="T168" s="1"/>
      <c r="U168" s="1"/>
      <c r="V168" s="1"/>
      <c r="W168" s="1"/>
      <c r="X168" s="1"/>
      <c r="Y168" s="1"/>
      <c r="Z168" s="1"/>
      <c r="AA168" s="1"/>
      <c r="AB168" s="1"/>
      <c r="AC168" s="1"/>
    </row>
    <row r="169" spans="1:29" ht="17.25" thickBot="1">
      <c r="A169" s="6">
        <v>168</v>
      </c>
      <c r="B169" s="7">
        <v>40551</v>
      </c>
      <c r="C169" s="6">
        <v>1</v>
      </c>
      <c r="D169" s="6">
        <v>0</v>
      </c>
      <c r="E169" s="6">
        <v>1</v>
      </c>
      <c r="F169" s="6">
        <v>6</v>
      </c>
      <c r="G169" s="8" t="str">
        <f t="shared" si="4"/>
        <v>Morning</v>
      </c>
      <c r="H169" s="8" t="str">
        <f t="shared" si="5"/>
        <v>Normal</v>
      </c>
      <c r="I169" s="9" t="b">
        <v>0</v>
      </c>
      <c r="J169" s="6">
        <v>6</v>
      </c>
      <c r="K169" s="6" t="s">
        <v>13</v>
      </c>
      <c r="L169" s="6">
        <v>2</v>
      </c>
      <c r="M169" s="6" t="s">
        <v>21</v>
      </c>
      <c r="N169" s="6">
        <v>0.16</v>
      </c>
      <c r="O169" s="1"/>
      <c r="P169" s="1"/>
      <c r="Q169" s="1"/>
      <c r="R169" s="1"/>
      <c r="S169" s="1"/>
      <c r="T169" s="1"/>
      <c r="U169" s="1"/>
      <c r="V169" s="1"/>
      <c r="W169" s="1"/>
      <c r="X169" s="1"/>
      <c r="Y169" s="1"/>
      <c r="Z169" s="1"/>
      <c r="AA169" s="1"/>
      <c r="AB169" s="1"/>
      <c r="AC169" s="1"/>
    </row>
    <row r="170" spans="1:29" ht="17.25" thickBot="1">
      <c r="A170" s="6">
        <v>169</v>
      </c>
      <c r="B170" s="7">
        <v>40551</v>
      </c>
      <c r="C170" s="6">
        <v>1</v>
      </c>
      <c r="D170" s="6">
        <v>0</v>
      </c>
      <c r="E170" s="6">
        <v>1</v>
      </c>
      <c r="F170" s="6">
        <v>7</v>
      </c>
      <c r="G170" s="8" t="str">
        <f t="shared" si="4"/>
        <v>Morning</v>
      </c>
      <c r="H170" s="8" t="str">
        <f t="shared" si="5"/>
        <v>Rush</v>
      </c>
      <c r="I170" s="9" t="b">
        <v>0</v>
      </c>
      <c r="J170" s="6">
        <v>6</v>
      </c>
      <c r="K170" s="6" t="s">
        <v>13</v>
      </c>
      <c r="L170" s="6">
        <v>2</v>
      </c>
      <c r="M170" s="6" t="s">
        <v>21</v>
      </c>
      <c r="N170" s="6">
        <v>0.16</v>
      </c>
      <c r="O170" s="1"/>
      <c r="P170" s="1"/>
      <c r="Q170" s="1"/>
      <c r="R170" s="1"/>
      <c r="S170" s="1"/>
      <c r="T170" s="1"/>
      <c r="U170" s="1"/>
      <c r="V170" s="1"/>
      <c r="W170" s="1"/>
      <c r="X170" s="1"/>
      <c r="Y170" s="1"/>
      <c r="Z170" s="1"/>
      <c r="AA170" s="1"/>
      <c r="AB170" s="1"/>
      <c r="AC170" s="1"/>
    </row>
    <row r="171" spans="1:29" ht="17.25" thickBot="1">
      <c r="A171" s="6">
        <v>170</v>
      </c>
      <c r="B171" s="7">
        <v>40551</v>
      </c>
      <c r="C171" s="6">
        <v>1</v>
      </c>
      <c r="D171" s="6">
        <v>0</v>
      </c>
      <c r="E171" s="6">
        <v>1</v>
      </c>
      <c r="F171" s="6">
        <v>8</v>
      </c>
      <c r="G171" s="8" t="str">
        <f t="shared" si="4"/>
        <v>Morning</v>
      </c>
      <c r="H171" s="8" t="str">
        <f t="shared" si="5"/>
        <v>Rush</v>
      </c>
      <c r="I171" s="9" t="b">
        <v>0</v>
      </c>
      <c r="J171" s="6">
        <v>6</v>
      </c>
      <c r="K171" s="6" t="s">
        <v>13</v>
      </c>
      <c r="L171" s="6">
        <v>3</v>
      </c>
      <c r="M171" s="6" t="s">
        <v>24</v>
      </c>
      <c r="N171" s="6">
        <v>0.16</v>
      </c>
      <c r="O171" s="1"/>
      <c r="P171" s="1"/>
      <c r="Q171" s="1"/>
      <c r="R171" s="1"/>
      <c r="S171" s="1"/>
      <c r="T171" s="1"/>
      <c r="U171" s="1"/>
      <c r="V171" s="1"/>
      <c r="W171" s="1"/>
      <c r="X171" s="1"/>
      <c r="Y171" s="1"/>
      <c r="Z171" s="1"/>
      <c r="AA171" s="1"/>
      <c r="AB171" s="1"/>
      <c r="AC171" s="1"/>
    </row>
    <row r="172" spans="1:29" ht="17.25" thickBot="1">
      <c r="A172" s="6">
        <v>171</v>
      </c>
      <c r="B172" s="7">
        <v>40551</v>
      </c>
      <c r="C172" s="6">
        <v>1</v>
      </c>
      <c r="D172" s="6">
        <v>0</v>
      </c>
      <c r="E172" s="6">
        <v>1</v>
      </c>
      <c r="F172" s="6">
        <v>9</v>
      </c>
      <c r="G172" s="8" t="str">
        <f t="shared" si="4"/>
        <v>Morning</v>
      </c>
      <c r="H172" s="8" t="str">
        <f t="shared" si="5"/>
        <v>Rush</v>
      </c>
      <c r="I172" s="9" t="b">
        <v>0</v>
      </c>
      <c r="J172" s="6">
        <v>6</v>
      </c>
      <c r="K172" s="6" t="s">
        <v>13</v>
      </c>
      <c r="L172" s="6">
        <v>3</v>
      </c>
      <c r="M172" s="6" t="s">
        <v>24</v>
      </c>
      <c r="N172" s="6">
        <v>0.16</v>
      </c>
      <c r="O172" s="1"/>
      <c r="P172" s="1"/>
      <c r="Q172" s="1"/>
      <c r="R172" s="1"/>
      <c r="S172" s="1"/>
      <c r="T172" s="1"/>
      <c r="U172" s="1"/>
      <c r="V172" s="1"/>
      <c r="W172" s="1"/>
      <c r="X172" s="1"/>
      <c r="Y172" s="1"/>
      <c r="Z172" s="1"/>
      <c r="AA172" s="1"/>
      <c r="AB172" s="1"/>
      <c r="AC172" s="1"/>
    </row>
    <row r="173" spans="1:29" ht="17.25" thickBot="1">
      <c r="A173" s="6">
        <v>172</v>
      </c>
      <c r="B173" s="7">
        <v>40551</v>
      </c>
      <c r="C173" s="6">
        <v>1</v>
      </c>
      <c r="D173" s="6">
        <v>0</v>
      </c>
      <c r="E173" s="6">
        <v>1</v>
      </c>
      <c r="F173" s="6">
        <v>10</v>
      </c>
      <c r="G173" s="8" t="str">
        <f t="shared" si="4"/>
        <v>Morning</v>
      </c>
      <c r="H173" s="8" t="str">
        <f t="shared" si="5"/>
        <v>Normal</v>
      </c>
      <c r="I173" s="9" t="b">
        <v>0</v>
      </c>
      <c r="J173" s="6">
        <v>6</v>
      </c>
      <c r="K173" s="6" t="s">
        <v>13</v>
      </c>
      <c r="L173" s="6">
        <v>2</v>
      </c>
      <c r="M173" s="6" t="s">
        <v>21</v>
      </c>
      <c r="N173" s="6">
        <v>0.18</v>
      </c>
      <c r="O173" s="1"/>
      <c r="P173" s="1"/>
      <c r="Q173" s="1"/>
      <c r="R173" s="1"/>
      <c r="S173" s="1"/>
      <c r="T173" s="1"/>
      <c r="U173" s="1"/>
      <c r="V173" s="1"/>
      <c r="W173" s="1"/>
      <c r="X173" s="1"/>
      <c r="Y173" s="1"/>
      <c r="Z173" s="1"/>
      <c r="AA173" s="1"/>
      <c r="AB173" s="1"/>
      <c r="AC173" s="1"/>
    </row>
    <row r="174" spans="1:29" ht="17.25" thickBot="1">
      <c r="A174" s="6">
        <v>173</v>
      </c>
      <c r="B174" s="7">
        <v>40551</v>
      </c>
      <c r="C174" s="6">
        <v>1</v>
      </c>
      <c r="D174" s="6">
        <v>0</v>
      </c>
      <c r="E174" s="6">
        <v>1</v>
      </c>
      <c r="F174" s="6">
        <v>11</v>
      </c>
      <c r="G174" s="8" t="str">
        <f t="shared" si="4"/>
        <v>Morning</v>
      </c>
      <c r="H174" s="8" t="str">
        <f t="shared" si="5"/>
        <v>Normal</v>
      </c>
      <c r="I174" s="9" t="b">
        <v>0</v>
      </c>
      <c r="J174" s="6">
        <v>6</v>
      </c>
      <c r="K174" s="6" t="s">
        <v>13</v>
      </c>
      <c r="L174" s="6">
        <v>2</v>
      </c>
      <c r="M174" s="6" t="s">
        <v>21</v>
      </c>
      <c r="N174" s="6">
        <v>0.2</v>
      </c>
      <c r="O174" s="1"/>
      <c r="P174" s="1"/>
      <c r="Q174" s="1"/>
      <c r="R174" s="1"/>
      <c r="S174" s="1"/>
      <c r="T174" s="1"/>
      <c r="U174" s="1"/>
      <c r="V174" s="1"/>
      <c r="W174" s="1"/>
      <c r="X174" s="1"/>
      <c r="Y174" s="1"/>
      <c r="Z174" s="1"/>
      <c r="AA174" s="1"/>
      <c r="AB174" s="1"/>
      <c r="AC174" s="1"/>
    </row>
    <row r="175" spans="1:29" ht="17.25" thickBot="1">
      <c r="A175" s="6">
        <v>174</v>
      </c>
      <c r="B175" s="7">
        <v>40551</v>
      </c>
      <c r="C175" s="6">
        <v>1</v>
      </c>
      <c r="D175" s="6">
        <v>0</v>
      </c>
      <c r="E175" s="6">
        <v>1</v>
      </c>
      <c r="F175" s="6">
        <v>12</v>
      </c>
      <c r="G175" s="8" t="str">
        <f t="shared" si="4"/>
        <v>Afternoon</v>
      </c>
      <c r="H175" s="8" t="str">
        <f t="shared" si="5"/>
        <v>Normal</v>
      </c>
      <c r="I175" s="9" t="b">
        <v>0</v>
      </c>
      <c r="J175" s="6">
        <v>6</v>
      </c>
      <c r="K175" s="6" t="s">
        <v>13</v>
      </c>
      <c r="L175" s="6">
        <v>2</v>
      </c>
      <c r="M175" s="6" t="s">
        <v>21</v>
      </c>
      <c r="N175" s="6">
        <v>0.2</v>
      </c>
      <c r="O175" s="1"/>
      <c r="P175" s="1"/>
      <c r="Q175" s="1"/>
      <c r="R175" s="1"/>
      <c r="S175" s="1"/>
      <c r="T175" s="1"/>
      <c r="U175" s="1"/>
      <c r="V175" s="1"/>
      <c r="W175" s="1"/>
      <c r="X175" s="1"/>
      <c r="Y175" s="1"/>
      <c r="Z175" s="1"/>
      <c r="AA175" s="1"/>
      <c r="AB175" s="1"/>
      <c r="AC175" s="1"/>
    </row>
    <row r="176" spans="1:29" ht="17.25" thickBot="1">
      <c r="A176" s="6">
        <v>175</v>
      </c>
      <c r="B176" s="7">
        <v>40551</v>
      </c>
      <c r="C176" s="6">
        <v>1</v>
      </c>
      <c r="D176" s="6">
        <v>0</v>
      </c>
      <c r="E176" s="6">
        <v>1</v>
      </c>
      <c r="F176" s="6">
        <v>13</v>
      </c>
      <c r="G176" s="8" t="str">
        <f t="shared" si="4"/>
        <v>Afternoon</v>
      </c>
      <c r="H176" s="8" t="str">
        <f t="shared" si="5"/>
        <v>Normal</v>
      </c>
      <c r="I176" s="9" t="b">
        <v>0</v>
      </c>
      <c r="J176" s="6">
        <v>6</v>
      </c>
      <c r="K176" s="6" t="s">
        <v>13</v>
      </c>
      <c r="L176" s="6">
        <v>1</v>
      </c>
      <c r="M176" s="6" t="s">
        <v>14</v>
      </c>
      <c r="N176" s="6">
        <v>0.2</v>
      </c>
      <c r="O176" s="1"/>
      <c r="P176" s="1"/>
      <c r="Q176" s="1"/>
      <c r="R176" s="1"/>
      <c r="S176" s="1"/>
      <c r="T176" s="1"/>
      <c r="U176" s="1"/>
      <c r="V176" s="1"/>
      <c r="W176" s="1"/>
      <c r="X176" s="1"/>
      <c r="Y176" s="1"/>
      <c r="Z176" s="1"/>
      <c r="AA176" s="1"/>
      <c r="AB176" s="1"/>
      <c r="AC176" s="1"/>
    </row>
    <row r="177" spans="1:29" ht="17.25" thickBot="1">
      <c r="A177" s="6">
        <v>176</v>
      </c>
      <c r="B177" s="7">
        <v>40551</v>
      </c>
      <c r="C177" s="6">
        <v>1</v>
      </c>
      <c r="D177" s="6">
        <v>0</v>
      </c>
      <c r="E177" s="6">
        <v>1</v>
      </c>
      <c r="F177" s="6">
        <v>14</v>
      </c>
      <c r="G177" s="8" t="str">
        <f t="shared" si="4"/>
        <v>Afternoon</v>
      </c>
      <c r="H177" s="8" t="str">
        <f t="shared" si="5"/>
        <v>Normal</v>
      </c>
      <c r="I177" s="9" t="b">
        <v>0</v>
      </c>
      <c r="J177" s="6">
        <v>6</v>
      </c>
      <c r="K177" s="6" t="s">
        <v>13</v>
      </c>
      <c r="L177" s="6">
        <v>1</v>
      </c>
      <c r="M177" s="6" t="s">
        <v>14</v>
      </c>
      <c r="N177" s="6">
        <v>0.2</v>
      </c>
      <c r="O177" s="1"/>
      <c r="P177" s="1"/>
      <c r="Q177" s="1"/>
      <c r="R177" s="1"/>
      <c r="S177" s="1"/>
      <c r="T177" s="1"/>
      <c r="U177" s="1"/>
      <c r="V177" s="1"/>
      <c r="W177" s="1"/>
      <c r="X177" s="1"/>
      <c r="Y177" s="1"/>
      <c r="Z177" s="1"/>
      <c r="AA177" s="1"/>
      <c r="AB177" s="1"/>
      <c r="AC177" s="1"/>
    </row>
    <row r="178" spans="1:29" ht="17.25" thickBot="1">
      <c r="A178" s="6">
        <v>177</v>
      </c>
      <c r="B178" s="7">
        <v>40551</v>
      </c>
      <c r="C178" s="6">
        <v>1</v>
      </c>
      <c r="D178" s="6">
        <v>0</v>
      </c>
      <c r="E178" s="6">
        <v>1</v>
      </c>
      <c r="F178" s="6">
        <v>15</v>
      </c>
      <c r="G178" s="8" t="str">
        <f t="shared" si="4"/>
        <v>Afternoon</v>
      </c>
      <c r="H178" s="8" t="str">
        <f t="shared" si="5"/>
        <v>Normal</v>
      </c>
      <c r="I178" s="9" t="b">
        <v>0</v>
      </c>
      <c r="J178" s="6">
        <v>6</v>
      </c>
      <c r="K178" s="6" t="s">
        <v>13</v>
      </c>
      <c r="L178" s="6">
        <v>1</v>
      </c>
      <c r="M178" s="6" t="s">
        <v>14</v>
      </c>
      <c r="N178" s="6">
        <v>0.2</v>
      </c>
      <c r="O178" s="1"/>
      <c r="P178" s="1"/>
      <c r="Q178" s="1"/>
      <c r="R178" s="1"/>
      <c r="S178" s="1"/>
      <c r="T178" s="1"/>
      <c r="U178" s="1"/>
      <c r="V178" s="1"/>
      <c r="W178" s="1"/>
      <c r="X178" s="1"/>
      <c r="Y178" s="1"/>
      <c r="Z178" s="1"/>
      <c r="AA178" s="1"/>
      <c r="AB178" s="1"/>
      <c r="AC178" s="1"/>
    </row>
    <row r="179" spans="1:29" ht="17.25" thickBot="1">
      <c r="A179" s="6">
        <v>178</v>
      </c>
      <c r="B179" s="7">
        <v>40551</v>
      </c>
      <c r="C179" s="6">
        <v>1</v>
      </c>
      <c r="D179" s="6">
        <v>0</v>
      </c>
      <c r="E179" s="6">
        <v>1</v>
      </c>
      <c r="F179" s="6">
        <v>16</v>
      </c>
      <c r="G179" s="8" t="str">
        <f t="shared" si="4"/>
        <v>Afternoon</v>
      </c>
      <c r="H179" s="8" t="str">
        <f t="shared" si="5"/>
        <v>Normal</v>
      </c>
      <c r="I179" s="9" t="b">
        <v>0</v>
      </c>
      <c r="J179" s="6">
        <v>6</v>
      </c>
      <c r="K179" s="6" t="s">
        <v>13</v>
      </c>
      <c r="L179" s="6">
        <v>1</v>
      </c>
      <c r="M179" s="6" t="s">
        <v>14</v>
      </c>
      <c r="N179" s="6">
        <v>0.18</v>
      </c>
      <c r="O179" s="1"/>
      <c r="P179" s="1"/>
      <c r="Q179" s="1"/>
      <c r="R179" s="1"/>
      <c r="S179" s="1"/>
      <c r="T179" s="1"/>
      <c r="U179" s="1"/>
      <c r="V179" s="1"/>
      <c r="W179" s="1"/>
      <c r="X179" s="1"/>
      <c r="Y179" s="1"/>
      <c r="Z179" s="1"/>
      <c r="AA179" s="1"/>
      <c r="AB179" s="1"/>
      <c r="AC179" s="1"/>
    </row>
    <row r="180" spans="1:29" ht="17.25" thickBot="1">
      <c r="A180" s="6">
        <v>179</v>
      </c>
      <c r="B180" s="7">
        <v>40551</v>
      </c>
      <c r="C180" s="6">
        <v>1</v>
      </c>
      <c r="D180" s="6">
        <v>0</v>
      </c>
      <c r="E180" s="6">
        <v>1</v>
      </c>
      <c r="F180" s="6">
        <v>17</v>
      </c>
      <c r="G180" s="8" t="str">
        <f t="shared" si="4"/>
        <v>Afternoon</v>
      </c>
      <c r="H180" s="8" t="str">
        <f t="shared" si="5"/>
        <v>Rush</v>
      </c>
      <c r="I180" s="9" t="b">
        <v>0</v>
      </c>
      <c r="J180" s="6">
        <v>6</v>
      </c>
      <c r="K180" s="6" t="s">
        <v>13</v>
      </c>
      <c r="L180" s="6">
        <v>1</v>
      </c>
      <c r="M180" s="6" t="s">
        <v>14</v>
      </c>
      <c r="N180" s="6">
        <v>0.16</v>
      </c>
      <c r="O180" s="1"/>
      <c r="P180" s="1"/>
      <c r="Q180" s="1"/>
      <c r="R180" s="1"/>
      <c r="S180" s="1"/>
      <c r="T180" s="1"/>
      <c r="U180" s="1"/>
      <c r="V180" s="1"/>
      <c r="W180" s="1"/>
      <c r="X180" s="1"/>
      <c r="Y180" s="1"/>
      <c r="Z180" s="1"/>
      <c r="AA180" s="1"/>
      <c r="AB180" s="1"/>
      <c r="AC180" s="1"/>
    </row>
    <row r="181" spans="1:29" ht="17.25" thickBot="1">
      <c r="A181" s="6">
        <v>180</v>
      </c>
      <c r="B181" s="7">
        <v>40551</v>
      </c>
      <c r="C181" s="6">
        <v>1</v>
      </c>
      <c r="D181" s="6">
        <v>0</v>
      </c>
      <c r="E181" s="6">
        <v>1</v>
      </c>
      <c r="F181" s="6">
        <v>18</v>
      </c>
      <c r="G181" s="8" t="str">
        <f t="shared" si="4"/>
        <v>Evening</v>
      </c>
      <c r="H181" s="8" t="str">
        <f t="shared" si="5"/>
        <v>Rush</v>
      </c>
      <c r="I181" s="9" t="b">
        <v>0</v>
      </c>
      <c r="J181" s="6">
        <v>6</v>
      </c>
      <c r="K181" s="6" t="s">
        <v>13</v>
      </c>
      <c r="L181" s="6">
        <v>1</v>
      </c>
      <c r="M181" s="6" t="s">
        <v>14</v>
      </c>
      <c r="N181" s="6">
        <v>0.14000000000000001</v>
      </c>
      <c r="O181" s="1"/>
      <c r="P181" s="1"/>
      <c r="Q181" s="1"/>
      <c r="R181" s="1"/>
      <c r="S181" s="1"/>
      <c r="T181" s="1"/>
      <c r="U181" s="1"/>
      <c r="V181" s="1"/>
      <c r="W181" s="1"/>
      <c r="X181" s="1"/>
      <c r="Y181" s="1"/>
      <c r="Z181" s="1"/>
      <c r="AA181" s="1"/>
      <c r="AB181" s="1"/>
      <c r="AC181" s="1"/>
    </row>
    <row r="182" spans="1:29" ht="17.25" thickBot="1">
      <c r="A182" s="6">
        <v>181</v>
      </c>
      <c r="B182" s="7">
        <v>40551</v>
      </c>
      <c r="C182" s="6">
        <v>1</v>
      </c>
      <c r="D182" s="6">
        <v>0</v>
      </c>
      <c r="E182" s="6">
        <v>1</v>
      </c>
      <c r="F182" s="6">
        <v>19</v>
      </c>
      <c r="G182" s="8" t="str">
        <f t="shared" si="4"/>
        <v>Evening</v>
      </c>
      <c r="H182" s="8" t="str">
        <f t="shared" si="5"/>
        <v>Rush</v>
      </c>
      <c r="I182" s="9" t="b">
        <v>0</v>
      </c>
      <c r="J182" s="6">
        <v>6</v>
      </c>
      <c r="K182" s="6" t="s">
        <v>13</v>
      </c>
      <c r="L182" s="6">
        <v>1</v>
      </c>
      <c r="M182" s="6" t="s">
        <v>14</v>
      </c>
      <c r="N182" s="6">
        <v>0.14000000000000001</v>
      </c>
      <c r="O182" s="1"/>
      <c r="P182" s="1"/>
      <c r="Q182" s="1"/>
      <c r="R182" s="1"/>
      <c r="S182" s="1"/>
      <c r="T182" s="1"/>
      <c r="U182" s="1"/>
      <c r="V182" s="1"/>
      <c r="W182" s="1"/>
      <c r="X182" s="1"/>
      <c r="Y182" s="1"/>
      <c r="Z182" s="1"/>
      <c r="AA182" s="1"/>
      <c r="AB182" s="1"/>
      <c r="AC182" s="1"/>
    </row>
    <row r="183" spans="1:29" ht="17.25" thickBot="1">
      <c r="A183" s="6">
        <v>182</v>
      </c>
      <c r="B183" s="7">
        <v>40551</v>
      </c>
      <c r="C183" s="6">
        <v>1</v>
      </c>
      <c r="D183" s="6">
        <v>0</v>
      </c>
      <c r="E183" s="6">
        <v>1</v>
      </c>
      <c r="F183" s="6">
        <v>20</v>
      </c>
      <c r="G183" s="8" t="str">
        <f t="shared" si="4"/>
        <v>Evening</v>
      </c>
      <c r="H183" s="8" t="str">
        <f t="shared" si="5"/>
        <v>Normal</v>
      </c>
      <c r="I183" s="9" t="b">
        <v>0</v>
      </c>
      <c r="J183" s="6">
        <v>6</v>
      </c>
      <c r="K183" s="6" t="s">
        <v>13</v>
      </c>
      <c r="L183" s="6">
        <v>1</v>
      </c>
      <c r="M183" s="6" t="s">
        <v>14</v>
      </c>
      <c r="N183" s="6">
        <v>0.12</v>
      </c>
      <c r="O183" s="1"/>
      <c r="P183" s="1"/>
      <c r="Q183" s="1"/>
      <c r="R183" s="1"/>
      <c r="S183" s="1"/>
      <c r="T183" s="1"/>
      <c r="U183" s="1"/>
      <c r="V183" s="1"/>
      <c r="W183" s="1"/>
      <c r="X183" s="1"/>
      <c r="Y183" s="1"/>
      <c r="Z183" s="1"/>
      <c r="AA183" s="1"/>
      <c r="AB183" s="1"/>
      <c r="AC183" s="1"/>
    </row>
    <row r="184" spans="1:29" ht="17.25" thickBot="1">
      <c r="A184" s="6">
        <v>183</v>
      </c>
      <c r="B184" s="7">
        <v>40551</v>
      </c>
      <c r="C184" s="6">
        <v>1</v>
      </c>
      <c r="D184" s="6">
        <v>0</v>
      </c>
      <c r="E184" s="6">
        <v>1</v>
      </c>
      <c r="F184" s="6">
        <v>21</v>
      </c>
      <c r="G184" s="8" t="str">
        <f t="shared" si="4"/>
        <v>Evening</v>
      </c>
      <c r="H184" s="8" t="str">
        <f t="shared" si="5"/>
        <v>Normal</v>
      </c>
      <c r="I184" s="9" t="b">
        <v>0</v>
      </c>
      <c r="J184" s="6">
        <v>6</v>
      </c>
      <c r="K184" s="6" t="s">
        <v>13</v>
      </c>
      <c r="L184" s="6">
        <v>1</v>
      </c>
      <c r="M184" s="6" t="s">
        <v>14</v>
      </c>
      <c r="N184" s="6">
        <v>0.12</v>
      </c>
      <c r="O184" s="1"/>
      <c r="P184" s="1"/>
      <c r="Q184" s="1"/>
      <c r="R184" s="1"/>
      <c r="S184" s="1"/>
      <c r="T184" s="1"/>
      <c r="U184" s="1"/>
      <c r="V184" s="1"/>
      <c r="W184" s="1"/>
      <c r="X184" s="1"/>
      <c r="Y184" s="1"/>
      <c r="Z184" s="1"/>
      <c r="AA184" s="1"/>
      <c r="AB184" s="1"/>
      <c r="AC184" s="1"/>
    </row>
    <row r="185" spans="1:29" ht="17.25" thickBot="1">
      <c r="A185" s="6">
        <v>184</v>
      </c>
      <c r="B185" s="7">
        <v>40551</v>
      </c>
      <c r="C185" s="6">
        <v>1</v>
      </c>
      <c r="D185" s="6">
        <v>0</v>
      </c>
      <c r="E185" s="6">
        <v>1</v>
      </c>
      <c r="F185" s="6">
        <v>22</v>
      </c>
      <c r="G185" s="8" t="str">
        <f t="shared" si="4"/>
        <v>Evening</v>
      </c>
      <c r="H185" s="8" t="str">
        <f t="shared" si="5"/>
        <v>Normal</v>
      </c>
      <c r="I185" s="9" t="b">
        <v>0</v>
      </c>
      <c r="J185" s="6">
        <v>6</v>
      </c>
      <c r="K185" s="6" t="s">
        <v>13</v>
      </c>
      <c r="L185" s="6">
        <v>1</v>
      </c>
      <c r="M185" s="6" t="s">
        <v>14</v>
      </c>
      <c r="N185" s="6">
        <v>0.12</v>
      </c>
      <c r="O185" s="1"/>
      <c r="P185" s="1"/>
      <c r="Q185" s="1"/>
      <c r="R185" s="1"/>
      <c r="S185" s="1"/>
      <c r="T185" s="1"/>
      <c r="U185" s="1"/>
      <c r="V185" s="1"/>
      <c r="W185" s="1"/>
      <c r="X185" s="1"/>
      <c r="Y185" s="1"/>
      <c r="Z185" s="1"/>
      <c r="AA185" s="1"/>
      <c r="AB185" s="1"/>
      <c r="AC185" s="1"/>
    </row>
    <row r="186" spans="1:29" ht="17.25" thickBot="1">
      <c r="A186" s="6">
        <v>185</v>
      </c>
      <c r="B186" s="7">
        <v>40551</v>
      </c>
      <c r="C186" s="6">
        <v>1</v>
      </c>
      <c r="D186" s="6">
        <v>0</v>
      </c>
      <c r="E186" s="6">
        <v>1</v>
      </c>
      <c r="F186" s="6">
        <v>23</v>
      </c>
      <c r="G186" s="8" t="str">
        <f t="shared" si="4"/>
        <v>Evening</v>
      </c>
      <c r="H186" s="8" t="str">
        <f t="shared" si="5"/>
        <v>Normal</v>
      </c>
      <c r="I186" s="9" t="b">
        <v>0</v>
      </c>
      <c r="J186" s="6">
        <v>6</v>
      </c>
      <c r="K186" s="6" t="s">
        <v>13</v>
      </c>
      <c r="L186" s="6">
        <v>1</v>
      </c>
      <c r="M186" s="6" t="s">
        <v>14</v>
      </c>
      <c r="N186" s="6">
        <v>0.1</v>
      </c>
      <c r="O186" s="1"/>
      <c r="P186" s="1"/>
      <c r="Q186" s="1"/>
      <c r="R186" s="1"/>
      <c r="S186" s="1"/>
      <c r="T186" s="1"/>
      <c r="U186" s="1"/>
      <c r="V186" s="1"/>
      <c r="W186" s="1"/>
      <c r="X186" s="1"/>
      <c r="Y186" s="1"/>
      <c r="Z186" s="1"/>
      <c r="AA186" s="1"/>
      <c r="AB186" s="1"/>
      <c r="AC186" s="1"/>
    </row>
    <row r="187" spans="1:29" ht="17.25" thickBot="1">
      <c r="A187" s="6">
        <v>186</v>
      </c>
      <c r="B187" s="7">
        <v>40552</v>
      </c>
      <c r="C187" s="6">
        <v>1</v>
      </c>
      <c r="D187" s="6">
        <v>0</v>
      </c>
      <c r="E187" s="6">
        <v>1</v>
      </c>
      <c r="F187" s="6">
        <v>0</v>
      </c>
      <c r="G187" s="8" t="str">
        <f t="shared" si="4"/>
        <v>Night</v>
      </c>
      <c r="H187" s="8" t="str">
        <f t="shared" si="5"/>
        <v>Normal</v>
      </c>
      <c r="I187" s="9" t="b">
        <v>0</v>
      </c>
      <c r="J187" s="6">
        <v>0</v>
      </c>
      <c r="K187" s="6" t="s">
        <v>25</v>
      </c>
      <c r="L187" s="6">
        <v>1</v>
      </c>
      <c r="M187" s="6" t="s">
        <v>14</v>
      </c>
      <c r="N187" s="6">
        <v>0.1</v>
      </c>
      <c r="O187" s="1"/>
      <c r="P187" s="1"/>
      <c r="Q187" s="1"/>
      <c r="R187" s="1"/>
      <c r="S187" s="1"/>
      <c r="T187" s="1"/>
      <c r="U187" s="1"/>
      <c r="V187" s="1"/>
      <c r="W187" s="1"/>
      <c r="X187" s="1"/>
      <c r="Y187" s="1"/>
      <c r="Z187" s="1"/>
      <c r="AA187" s="1"/>
      <c r="AB187" s="1"/>
      <c r="AC187" s="1"/>
    </row>
    <row r="188" spans="1:29" ht="17.25" thickBot="1">
      <c r="A188" s="6">
        <v>187</v>
      </c>
      <c r="B188" s="7">
        <v>40552</v>
      </c>
      <c r="C188" s="6">
        <v>1</v>
      </c>
      <c r="D188" s="6">
        <v>0</v>
      </c>
      <c r="E188" s="6">
        <v>1</v>
      </c>
      <c r="F188" s="6">
        <v>1</v>
      </c>
      <c r="G188" s="8" t="str">
        <f t="shared" si="4"/>
        <v>Night</v>
      </c>
      <c r="H188" s="8" t="str">
        <f t="shared" si="5"/>
        <v>Normal</v>
      </c>
      <c r="I188" s="9" t="b">
        <v>0</v>
      </c>
      <c r="J188" s="6">
        <v>0</v>
      </c>
      <c r="K188" s="6" t="s">
        <v>25</v>
      </c>
      <c r="L188" s="6">
        <v>1</v>
      </c>
      <c r="M188" s="6" t="s">
        <v>14</v>
      </c>
      <c r="N188" s="6">
        <v>0.1</v>
      </c>
      <c r="O188" s="1"/>
      <c r="P188" s="1"/>
      <c r="Q188" s="1"/>
      <c r="R188" s="1"/>
      <c r="S188" s="1"/>
      <c r="T188" s="1"/>
      <c r="U188" s="1"/>
      <c r="V188" s="1"/>
      <c r="W188" s="1"/>
      <c r="X188" s="1"/>
      <c r="Y188" s="1"/>
      <c r="Z188" s="1"/>
      <c r="AA188" s="1"/>
      <c r="AB188" s="1"/>
      <c r="AC188" s="1"/>
    </row>
    <row r="189" spans="1:29" ht="17.25" thickBot="1">
      <c r="A189" s="6">
        <v>188</v>
      </c>
      <c r="B189" s="7">
        <v>40552</v>
      </c>
      <c r="C189" s="6">
        <v>1</v>
      </c>
      <c r="D189" s="6">
        <v>0</v>
      </c>
      <c r="E189" s="6">
        <v>1</v>
      </c>
      <c r="F189" s="6">
        <v>2</v>
      </c>
      <c r="G189" s="8" t="str">
        <f t="shared" si="4"/>
        <v>Night</v>
      </c>
      <c r="H189" s="8" t="str">
        <f t="shared" si="5"/>
        <v>Normal</v>
      </c>
      <c r="I189" s="9" t="b">
        <v>0</v>
      </c>
      <c r="J189" s="6">
        <v>0</v>
      </c>
      <c r="K189" s="6" t="s">
        <v>25</v>
      </c>
      <c r="L189" s="6">
        <v>1</v>
      </c>
      <c r="M189" s="6" t="s">
        <v>14</v>
      </c>
      <c r="N189" s="6">
        <v>0.1</v>
      </c>
      <c r="O189" s="1"/>
      <c r="P189" s="1"/>
      <c r="Q189" s="1"/>
      <c r="R189" s="1"/>
      <c r="S189" s="1"/>
      <c r="T189" s="1"/>
      <c r="U189" s="1"/>
      <c r="V189" s="1"/>
      <c r="W189" s="1"/>
      <c r="X189" s="1"/>
      <c r="Y189" s="1"/>
      <c r="Z189" s="1"/>
      <c r="AA189" s="1"/>
      <c r="AB189" s="1"/>
      <c r="AC189" s="1"/>
    </row>
    <row r="190" spans="1:29" ht="17.25" thickBot="1">
      <c r="A190" s="6">
        <v>189</v>
      </c>
      <c r="B190" s="7">
        <v>40552</v>
      </c>
      <c r="C190" s="6">
        <v>1</v>
      </c>
      <c r="D190" s="6">
        <v>0</v>
      </c>
      <c r="E190" s="6">
        <v>1</v>
      </c>
      <c r="F190" s="6">
        <v>3</v>
      </c>
      <c r="G190" s="8" t="str">
        <f t="shared" si="4"/>
        <v>Night</v>
      </c>
      <c r="H190" s="8" t="str">
        <f t="shared" si="5"/>
        <v>Normal</v>
      </c>
      <c r="I190" s="9" t="b">
        <v>0</v>
      </c>
      <c r="J190" s="6">
        <v>0</v>
      </c>
      <c r="K190" s="6" t="s">
        <v>25</v>
      </c>
      <c r="L190" s="6">
        <v>1</v>
      </c>
      <c r="M190" s="6" t="s">
        <v>14</v>
      </c>
      <c r="N190" s="6">
        <v>0.1</v>
      </c>
      <c r="O190" s="1"/>
      <c r="P190" s="1"/>
      <c r="Q190" s="1"/>
      <c r="R190" s="1"/>
      <c r="S190" s="1"/>
      <c r="T190" s="1"/>
      <c r="U190" s="1"/>
      <c r="V190" s="1"/>
      <c r="W190" s="1"/>
      <c r="X190" s="1"/>
      <c r="Y190" s="1"/>
      <c r="Z190" s="1"/>
      <c r="AA190" s="1"/>
      <c r="AB190" s="1"/>
      <c r="AC190" s="1"/>
    </row>
    <row r="191" spans="1:29" ht="17.25" thickBot="1">
      <c r="A191" s="6">
        <v>190</v>
      </c>
      <c r="B191" s="7">
        <v>40552</v>
      </c>
      <c r="C191" s="6">
        <v>1</v>
      </c>
      <c r="D191" s="6">
        <v>0</v>
      </c>
      <c r="E191" s="6">
        <v>1</v>
      </c>
      <c r="F191" s="6">
        <v>4</v>
      </c>
      <c r="G191" s="8" t="str">
        <f t="shared" si="4"/>
        <v>Night</v>
      </c>
      <c r="H191" s="8" t="str">
        <f t="shared" si="5"/>
        <v>Normal</v>
      </c>
      <c r="I191" s="9" t="b">
        <v>0</v>
      </c>
      <c r="J191" s="6">
        <v>0</v>
      </c>
      <c r="K191" s="6" t="s">
        <v>25</v>
      </c>
      <c r="L191" s="6">
        <v>1</v>
      </c>
      <c r="M191" s="6" t="s">
        <v>14</v>
      </c>
      <c r="N191" s="6">
        <v>0.08</v>
      </c>
      <c r="O191" s="1"/>
      <c r="P191" s="1"/>
      <c r="Q191" s="1"/>
      <c r="R191" s="1"/>
      <c r="S191" s="1"/>
      <c r="T191" s="1"/>
      <c r="U191" s="1"/>
      <c r="V191" s="1"/>
      <c r="W191" s="1"/>
      <c r="X191" s="1"/>
      <c r="Y191" s="1"/>
      <c r="Z191" s="1"/>
      <c r="AA191" s="1"/>
      <c r="AB191" s="1"/>
      <c r="AC191" s="1"/>
    </row>
    <row r="192" spans="1:29" ht="17.25" thickBot="1">
      <c r="A192" s="6">
        <v>191</v>
      </c>
      <c r="B192" s="7">
        <v>40552</v>
      </c>
      <c r="C192" s="6">
        <v>1</v>
      </c>
      <c r="D192" s="6">
        <v>0</v>
      </c>
      <c r="E192" s="6">
        <v>1</v>
      </c>
      <c r="F192" s="6">
        <v>5</v>
      </c>
      <c r="G192" s="8" t="str">
        <f t="shared" si="4"/>
        <v>Night</v>
      </c>
      <c r="H192" s="8" t="str">
        <f t="shared" si="5"/>
        <v>Normal</v>
      </c>
      <c r="I192" s="9" t="b">
        <v>0</v>
      </c>
      <c r="J192" s="6">
        <v>0</v>
      </c>
      <c r="K192" s="6" t="s">
        <v>25</v>
      </c>
      <c r="L192" s="6">
        <v>1</v>
      </c>
      <c r="M192" s="6" t="s">
        <v>14</v>
      </c>
      <c r="N192" s="6">
        <v>0.08</v>
      </c>
      <c r="O192" s="1"/>
      <c r="P192" s="1"/>
      <c r="Q192" s="1"/>
      <c r="R192" s="1"/>
      <c r="S192" s="1"/>
      <c r="T192" s="1"/>
      <c r="U192" s="1"/>
      <c r="V192" s="1"/>
      <c r="W192" s="1"/>
      <c r="X192" s="1"/>
      <c r="Y192" s="1"/>
      <c r="Z192" s="1"/>
      <c r="AA192" s="1"/>
      <c r="AB192" s="1"/>
      <c r="AC192" s="1"/>
    </row>
    <row r="193" spans="1:29" ht="17.25" thickBot="1">
      <c r="A193" s="6">
        <v>192</v>
      </c>
      <c r="B193" s="7">
        <v>40552</v>
      </c>
      <c r="C193" s="6">
        <v>1</v>
      </c>
      <c r="D193" s="6">
        <v>0</v>
      </c>
      <c r="E193" s="6">
        <v>1</v>
      </c>
      <c r="F193" s="6">
        <v>6</v>
      </c>
      <c r="G193" s="8" t="str">
        <f t="shared" si="4"/>
        <v>Morning</v>
      </c>
      <c r="H193" s="8" t="str">
        <f t="shared" si="5"/>
        <v>Normal</v>
      </c>
      <c r="I193" s="9" t="b">
        <v>0</v>
      </c>
      <c r="J193" s="6">
        <v>0</v>
      </c>
      <c r="K193" s="6" t="s">
        <v>25</v>
      </c>
      <c r="L193" s="6">
        <v>1</v>
      </c>
      <c r="M193" s="6" t="s">
        <v>14</v>
      </c>
      <c r="N193" s="6">
        <v>0.1</v>
      </c>
      <c r="O193" s="1"/>
      <c r="P193" s="1"/>
      <c r="Q193" s="1"/>
      <c r="R193" s="1"/>
      <c r="S193" s="1"/>
      <c r="T193" s="1"/>
      <c r="U193" s="1"/>
      <c r="V193" s="1"/>
      <c r="W193" s="1"/>
      <c r="X193" s="1"/>
      <c r="Y193" s="1"/>
      <c r="Z193" s="1"/>
      <c r="AA193" s="1"/>
      <c r="AB193" s="1"/>
      <c r="AC193" s="1"/>
    </row>
    <row r="194" spans="1:29" ht="17.25" thickBot="1">
      <c r="A194" s="6">
        <v>193</v>
      </c>
      <c r="B194" s="7">
        <v>40552</v>
      </c>
      <c r="C194" s="6">
        <v>1</v>
      </c>
      <c r="D194" s="6">
        <v>0</v>
      </c>
      <c r="E194" s="6">
        <v>1</v>
      </c>
      <c r="F194" s="6">
        <v>7</v>
      </c>
      <c r="G194" s="8" t="str">
        <f t="shared" si="4"/>
        <v>Morning</v>
      </c>
      <c r="H194" s="8" t="str">
        <f t="shared" si="5"/>
        <v>Rush</v>
      </c>
      <c r="I194" s="9" t="b">
        <v>0</v>
      </c>
      <c r="J194" s="6">
        <v>0</v>
      </c>
      <c r="K194" s="6" t="s">
        <v>25</v>
      </c>
      <c r="L194" s="6">
        <v>1</v>
      </c>
      <c r="M194" s="6" t="s">
        <v>14</v>
      </c>
      <c r="N194" s="6">
        <v>0.08</v>
      </c>
      <c r="O194" s="1"/>
      <c r="P194" s="1"/>
      <c r="Q194" s="1"/>
      <c r="R194" s="1"/>
      <c r="S194" s="1"/>
      <c r="T194" s="1"/>
      <c r="U194" s="1"/>
      <c r="V194" s="1"/>
      <c r="W194" s="1"/>
      <c r="X194" s="1"/>
      <c r="Y194" s="1"/>
      <c r="Z194" s="1"/>
      <c r="AA194" s="1"/>
      <c r="AB194" s="1"/>
      <c r="AC194" s="1"/>
    </row>
    <row r="195" spans="1:29" ht="17.25" thickBot="1">
      <c r="A195" s="6">
        <v>194</v>
      </c>
      <c r="B195" s="7">
        <v>40552</v>
      </c>
      <c r="C195" s="6">
        <v>1</v>
      </c>
      <c r="D195" s="6">
        <v>0</v>
      </c>
      <c r="E195" s="6">
        <v>1</v>
      </c>
      <c r="F195" s="6">
        <v>8</v>
      </c>
      <c r="G195" s="8" t="str">
        <f t="shared" ref="G195:G258" si="6">IF(F195&lt;6,"Night", IF(F195&lt;12,"Morning", IF(F195&lt;18,"Afternoon","Evening")))</f>
        <v>Morning</v>
      </c>
      <c r="H195" s="8" t="str">
        <f t="shared" ref="H195:H258" si="7">IF(OR(AND(F195&gt;=7,F195&lt;=9), AND(F195&gt;=17,F195&lt;=19)), "Rush", "Normal")</f>
        <v>Rush</v>
      </c>
      <c r="I195" s="9" t="b">
        <v>0</v>
      </c>
      <c r="J195" s="6">
        <v>0</v>
      </c>
      <c r="K195" s="6" t="s">
        <v>25</v>
      </c>
      <c r="L195" s="6">
        <v>1</v>
      </c>
      <c r="M195" s="6" t="s">
        <v>14</v>
      </c>
      <c r="N195" s="6">
        <v>0.1</v>
      </c>
      <c r="O195" s="1"/>
      <c r="P195" s="1"/>
      <c r="Q195" s="1"/>
      <c r="R195" s="1"/>
      <c r="S195" s="1"/>
      <c r="T195" s="1"/>
      <c r="U195" s="1"/>
      <c r="V195" s="1"/>
      <c r="W195" s="1"/>
      <c r="X195" s="1"/>
      <c r="Y195" s="1"/>
      <c r="Z195" s="1"/>
      <c r="AA195" s="1"/>
      <c r="AB195" s="1"/>
      <c r="AC195" s="1"/>
    </row>
    <row r="196" spans="1:29" ht="17.25" thickBot="1">
      <c r="A196" s="6">
        <v>195</v>
      </c>
      <c r="B196" s="7">
        <v>40552</v>
      </c>
      <c r="C196" s="6">
        <v>1</v>
      </c>
      <c r="D196" s="6">
        <v>0</v>
      </c>
      <c r="E196" s="6">
        <v>1</v>
      </c>
      <c r="F196" s="6">
        <v>9</v>
      </c>
      <c r="G196" s="8" t="str">
        <f t="shared" si="6"/>
        <v>Morning</v>
      </c>
      <c r="H196" s="8" t="str">
        <f t="shared" si="7"/>
        <v>Rush</v>
      </c>
      <c r="I196" s="9" t="b">
        <v>0</v>
      </c>
      <c r="J196" s="6">
        <v>0</v>
      </c>
      <c r="K196" s="6" t="s">
        <v>25</v>
      </c>
      <c r="L196" s="6">
        <v>1</v>
      </c>
      <c r="M196" s="6" t="s">
        <v>14</v>
      </c>
      <c r="N196" s="6">
        <v>0.12</v>
      </c>
      <c r="O196" s="1"/>
      <c r="P196" s="1"/>
      <c r="Q196" s="1"/>
      <c r="R196" s="1"/>
      <c r="S196" s="1"/>
      <c r="T196" s="1"/>
      <c r="U196" s="1"/>
      <c r="V196" s="1"/>
      <c r="W196" s="1"/>
      <c r="X196" s="1"/>
      <c r="Y196" s="1"/>
      <c r="Z196" s="1"/>
      <c r="AA196" s="1"/>
      <c r="AB196" s="1"/>
      <c r="AC196" s="1"/>
    </row>
    <row r="197" spans="1:29" ht="17.25" thickBot="1">
      <c r="A197" s="6">
        <v>196</v>
      </c>
      <c r="B197" s="7">
        <v>40552</v>
      </c>
      <c r="C197" s="6">
        <v>1</v>
      </c>
      <c r="D197" s="6">
        <v>0</v>
      </c>
      <c r="E197" s="6">
        <v>1</v>
      </c>
      <c r="F197" s="6">
        <v>10</v>
      </c>
      <c r="G197" s="8" t="str">
        <f t="shared" si="6"/>
        <v>Morning</v>
      </c>
      <c r="H197" s="8" t="str">
        <f t="shared" si="7"/>
        <v>Normal</v>
      </c>
      <c r="I197" s="9" t="b">
        <v>0</v>
      </c>
      <c r="J197" s="6">
        <v>0</v>
      </c>
      <c r="K197" s="6" t="s">
        <v>25</v>
      </c>
      <c r="L197" s="6">
        <v>1</v>
      </c>
      <c r="M197" s="6" t="s">
        <v>14</v>
      </c>
      <c r="N197" s="6">
        <v>0.14000000000000001</v>
      </c>
      <c r="O197" s="1"/>
      <c r="P197" s="1"/>
      <c r="Q197" s="1"/>
      <c r="R197" s="1"/>
      <c r="S197" s="1"/>
      <c r="T197" s="1"/>
      <c r="U197" s="1"/>
      <c r="V197" s="1"/>
      <c r="W197" s="1"/>
      <c r="X197" s="1"/>
      <c r="Y197" s="1"/>
      <c r="Z197" s="1"/>
      <c r="AA197" s="1"/>
      <c r="AB197" s="1"/>
      <c r="AC197" s="1"/>
    </row>
    <row r="198" spans="1:29" ht="17.25" thickBot="1">
      <c r="A198" s="6">
        <v>197</v>
      </c>
      <c r="B198" s="7">
        <v>40552</v>
      </c>
      <c r="C198" s="6">
        <v>1</v>
      </c>
      <c r="D198" s="6">
        <v>0</v>
      </c>
      <c r="E198" s="6">
        <v>1</v>
      </c>
      <c r="F198" s="6">
        <v>11</v>
      </c>
      <c r="G198" s="8" t="str">
        <f t="shared" si="6"/>
        <v>Morning</v>
      </c>
      <c r="H198" s="8" t="str">
        <f t="shared" si="7"/>
        <v>Normal</v>
      </c>
      <c r="I198" s="9" t="b">
        <v>0</v>
      </c>
      <c r="J198" s="6">
        <v>0</v>
      </c>
      <c r="K198" s="6" t="s">
        <v>25</v>
      </c>
      <c r="L198" s="6">
        <v>1</v>
      </c>
      <c r="M198" s="6" t="s">
        <v>14</v>
      </c>
      <c r="N198" s="6">
        <v>0.16</v>
      </c>
      <c r="O198" s="1"/>
      <c r="P198" s="1"/>
      <c r="Q198" s="1"/>
      <c r="R198" s="1"/>
      <c r="S198" s="1"/>
      <c r="T198" s="1"/>
      <c r="U198" s="1"/>
      <c r="V198" s="1"/>
      <c r="W198" s="1"/>
      <c r="X198" s="1"/>
      <c r="Y198" s="1"/>
      <c r="Z198" s="1"/>
      <c r="AA198" s="1"/>
      <c r="AB198" s="1"/>
      <c r="AC198" s="1"/>
    </row>
    <row r="199" spans="1:29" ht="17.25" thickBot="1">
      <c r="A199" s="6">
        <v>198</v>
      </c>
      <c r="B199" s="7">
        <v>40552</v>
      </c>
      <c r="C199" s="6">
        <v>1</v>
      </c>
      <c r="D199" s="6">
        <v>0</v>
      </c>
      <c r="E199" s="6">
        <v>1</v>
      </c>
      <c r="F199" s="6">
        <v>12</v>
      </c>
      <c r="G199" s="8" t="str">
        <f t="shared" si="6"/>
        <v>Afternoon</v>
      </c>
      <c r="H199" s="8" t="str">
        <f t="shared" si="7"/>
        <v>Normal</v>
      </c>
      <c r="I199" s="9" t="b">
        <v>0</v>
      </c>
      <c r="J199" s="6">
        <v>0</v>
      </c>
      <c r="K199" s="6" t="s">
        <v>25</v>
      </c>
      <c r="L199" s="6">
        <v>1</v>
      </c>
      <c r="M199" s="6" t="s">
        <v>14</v>
      </c>
      <c r="N199" s="6">
        <v>0.18</v>
      </c>
      <c r="O199" s="1"/>
      <c r="P199" s="1"/>
      <c r="Q199" s="1"/>
      <c r="R199" s="1"/>
      <c r="S199" s="1"/>
      <c r="T199" s="1"/>
      <c r="U199" s="1"/>
      <c r="V199" s="1"/>
      <c r="W199" s="1"/>
      <c r="X199" s="1"/>
      <c r="Y199" s="1"/>
      <c r="Z199" s="1"/>
      <c r="AA199" s="1"/>
      <c r="AB199" s="1"/>
      <c r="AC199" s="1"/>
    </row>
    <row r="200" spans="1:29" ht="17.25" thickBot="1">
      <c r="A200" s="6">
        <v>199</v>
      </c>
      <c r="B200" s="7">
        <v>40552</v>
      </c>
      <c r="C200" s="6">
        <v>1</v>
      </c>
      <c r="D200" s="6">
        <v>0</v>
      </c>
      <c r="E200" s="6">
        <v>1</v>
      </c>
      <c r="F200" s="6">
        <v>13</v>
      </c>
      <c r="G200" s="8" t="str">
        <f t="shared" si="6"/>
        <v>Afternoon</v>
      </c>
      <c r="H200" s="8" t="str">
        <f t="shared" si="7"/>
        <v>Normal</v>
      </c>
      <c r="I200" s="9" t="b">
        <v>0</v>
      </c>
      <c r="J200" s="6">
        <v>0</v>
      </c>
      <c r="K200" s="6" t="s">
        <v>25</v>
      </c>
      <c r="L200" s="6">
        <v>1</v>
      </c>
      <c r="M200" s="6" t="s">
        <v>14</v>
      </c>
      <c r="N200" s="6">
        <v>0.2</v>
      </c>
      <c r="O200" s="1"/>
      <c r="P200" s="1"/>
      <c r="Q200" s="1"/>
      <c r="R200" s="1"/>
      <c r="S200" s="1"/>
      <c r="T200" s="1"/>
      <c r="U200" s="1"/>
      <c r="V200" s="1"/>
      <c r="W200" s="1"/>
      <c r="X200" s="1"/>
      <c r="Y200" s="1"/>
      <c r="Z200" s="1"/>
      <c r="AA200" s="1"/>
      <c r="AB200" s="1"/>
      <c r="AC200" s="1"/>
    </row>
    <row r="201" spans="1:29" ht="17.25" thickBot="1">
      <c r="A201" s="6">
        <v>200</v>
      </c>
      <c r="B201" s="7">
        <v>40552</v>
      </c>
      <c r="C201" s="6">
        <v>1</v>
      </c>
      <c r="D201" s="6">
        <v>0</v>
      </c>
      <c r="E201" s="6">
        <v>1</v>
      </c>
      <c r="F201" s="6">
        <v>14</v>
      </c>
      <c r="G201" s="8" t="str">
        <f t="shared" si="6"/>
        <v>Afternoon</v>
      </c>
      <c r="H201" s="8" t="str">
        <f t="shared" si="7"/>
        <v>Normal</v>
      </c>
      <c r="I201" s="9" t="b">
        <v>0</v>
      </c>
      <c r="J201" s="6">
        <v>0</v>
      </c>
      <c r="K201" s="6" t="s">
        <v>25</v>
      </c>
      <c r="L201" s="6">
        <v>1</v>
      </c>
      <c r="M201" s="6" t="s">
        <v>14</v>
      </c>
      <c r="N201" s="6">
        <v>0.22</v>
      </c>
      <c r="O201" s="1"/>
      <c r="P201" s="1"/>
      <c r="Q201" s="1"/>
      <c r="R201" s="1"/>
      <c r="S201" s="1"/>
      <c r="T201" s="1"/>
      <c r="U201" s="1"/>
      <c r="V201" s="1"/>
      <c r="W201" s="1"/>
      <c r="X201" s="1"/>
      <c r="Y201" s="1"/>
      <c r="Z201" s="1"/>
      <c r="AA201" s="1"/>
      <c r="AB201" s="1"/>
      <c r="AC201" s="1"/>
    </row>
    <row r="202" spans="1:29" ht="17.25" thickBot="1">
      <c r="A202" s="6">
        <v>201</v>
      </c>
      <c r="B202" s="7">
        <v>40552</v>
      </c>
      <c r="C202" s="6">
        <v>1</v>
      </c>
      <c r="D202" s="6">
        <v>0</v>
      </c>
      <c r="E202" s="6">
        <v>1</v>
      </c>
      <c r="F202" s="6">
        <v>15</v>
      </c>
      <c r="G202" s="8" t="str">
        <f t="shared" si="6"/>
        <v>Afternoon</v>
      </c>
      <c r="H202" s="8" t="str">
        <f t="shared" si="7"/>
        <v>Normal</v>
      </c>
      <c r="I202" s="9" t="b">
        <v>0</v>
      </c>
      <c r="J202" s="6">
        <v>0</v>
      </c>
      <c r="K202" s="6" t="s">
        <v>25</v>
      </c>
      <c r="L202" s="6">
        <v>1</v>
      </c>
      <c r="M202" s="6" t="s">
        <v>14</v>
      </c>
      <c r="N202" s="6">
        <v>0.22</v>
      </c>
      <c r="O202" s="1"/>
      <c r="P202" s="1"/>
      <c r="Q202" s="1"/>
      <c r="R202" s="1"/>
      <c r="S202" s="1"/>
      <c r="T202" s="1"/>
      <c r="U202" s="1"/>
      <c r="V202" s="1"/>
      <c r="W202" s="1"/>
      <c r="X202" s="1"/>
      <c r="Y202" s="1"/>
      <c r="Z202" s="1"/>
      <c r="AA202" s="1"/>
      <c r="AB202" s="1"/>
      <c r="AC202" s="1"/>
    </row>
    <row r="203" spans="1:29" ht="17.25" thickBot="1">
      <c r="A203" s="6">
        <v>202</v>
      </c>
      <c r="B203" s="7">
        <v>40552</v>
      </c>
      <c r="C203" s="6">
        <v>1</v>
      </c>
      <c r="D203" s="6">
        <v>0</v>
      </c>
      <c r="E203" s="6">
        <v>1</v>
      </c>
      <c r="F203" s="6">
        <v>16</v>
      </c>
      <c r="G203" s="8" t="str">
        <f t="shared" si="6"/>
        <v>Afternoon</v>
      </c>
      <c r="H203" s="8" t="str">
        <f t="shared" si="7"/>
        <v>Normal</v>
      </c>
      <c r="I203" s="9" t="b">
        <v>0</v>
      </c>
      <c r="J203" s="6">
        <v>0</v>
      </c>
      <c r="K203" s="6" t="s">
        <v>25</v>
      </c>
      <c r="L203" s="6">
        <v>1</v>
      </c>
      <c r="M203" s="6" t="s">
        <v>14</v>
      </c>
      <c r="N203" s="6">
        <v>0.2</v>
      </c>
      <c r="O203" s="1"/>
      <c r="P203" s="1"/>
      <c r="Q203" s="1"/>
      <c r="R203" s="1"/>
      <c r="S203" s="1"/>
      <c r="T203" s="1"/>
      <c r="U203" s="1"/>
      <c r="V203" s="1"/>
      <c r="W203" s="1"/>
      <c r="X203" s="1"/>
      <c r="Y203" s="1"/>
      <c r="Z203" s="1"/>
      <c r="AA203" s="1"/>
      <c r="AB203" s="1"/>
      <c r="AC203" s="1"/>
    </row>
    <row r="204" spans="1:29" ht="17.25" thickBot="1">
      <c r="A204" s="6">
        <v>203</v>
      </c>
      <c r="B204" s="7">
        <v>40552</v>
      </c>
      <c r="C204" s="6">
        <v>1</v>
      </c>
      <c r="D204" s="6">
        <v>0</v>
      </c>
      <c r="E204" s="6">
        <v>1</v>
      </c>
      <c r="F204" s="6">
        <v>17</v>
      </c>
      <c r="G204" s="8" t="str">
        <f t="shared" si="6"/>
        <v>Afternoon</v>
      </c>
      <c r="H204" s="8" t="str">
        <f t="shared" si="7"/>
        <v>Rush</v>
      </c>
      <c r="I204" s="9" t="b">
        <v>0</v>
      </c>
      <c r="J204" s="6">
        <v>0</v>
      </c>
      <c r="K204" s="6" t="s">
        <v>25</v>
      </c>
      <c r="L204" s="6">
        <v>1</v>
      </c>
      <c r="M204" s="6" t="s">
        <v>14</v>
      </c>
      <c r="N204" s="6">
        <v>0.18</v>
      </c>
      <c r="O204" s="1"/>
      <c r="P204" s="1"/>
      <c r="Q204" s="1"/>
      <c r="R204" s="1"/>
      <c r="S204" s="1"/>
      <c r="T204" s="1"/>
      <c r="U204" s="1"/>
      <c r="V204" s="1"/>
      <c r="W204" s="1"/>
      <c r="X204" s="1"/>
      <c r="Y204" s="1"/>
      <c r="Z204" s="1"/>
      <c r="AA204" s="1"/>
      <c r="AB204" s="1"/>
      <c r="AC204" s="1"/>
    </row>
    <row r="205" spans="1:29" ht="17.25" thickBot="1">
      <c r="A205" s="6">
        <v>204</v>
      </c>
      <c r="B205" s="7">
        <v>40552</v>
      </c>
      <c r="C205" s="6">
        <v>1</v>
      </c>
      <c r="D205" s="6">
        <v>0</v>
      </c>
      <c r="E205" s="6">
        <v>1</v>
      </c>
      <c r="F205" s="6">
        <v>18</v>
      </c>
      <c r="G205" s="8" t="str">
        <f t="shared" si="6"/>
        <v>Evening</v>
      </c>
      <c r="H205" s="8" t="str">
        <f t="shared" si="7"/>
        <v>Rush</v>
      </c>
      <c r="I205" s="9" t="b">
        <v>0</v>
      </c>
      <c r="J205" s="6">
        <v>0</v>
      </c>
      <c r="K205" s="6" t="s">
        <v>25</v>
      </c>
      <c r="L205" s="6">
        <v>1</v>
      </c>
      <c r="M205" s="6" t="s">
        <v>14</v>
      </c>
      <c r="N205" s="6">
        <v>0.16</v>
      </c>
      <c r="O205" s="1"/>
      <c r="P205" s="1"/>
      <c r="Q205" s="1"/>
      <c r="R205" s="1"/>
      <c r="S205" s="1"/>
      <c r="T205" s="1"/>
      <c r="U205" s="1"/>
      <c r="V205" s="1"/>
      <c r="W205" s="1"/>
      <c r="X205" s="1"/>
      <c r="Y205" s="1"/>
      <c r="Z205" s="1"/>
      <c r="AA205" s="1"/>
      <c r="AB205" s="1"/>
      <c r="AC205" s="1"/>
    </row>
    <row r="206" spans="1:29" ht="17.25" thickBot="1">
      <c r="A206" s="6">
        <v>205</v>
      </c>
      <c r="B206" s="7">
        <v>40552</v>
      </c>
      <c r="C206" s="6">
        <v>1</v>
      </c>
      <c r="D206" s="6">
        <v>0</v>
      </c>
      <c r="E206" s="6">
        <v>1</v>
      </c>
      <c r="F206" s="6">
        <v>19</v>
      </c>
      <c r="G206" s="8" t="str">
        <f t="shared" si="6"/>
        <v>Evening</v>
      </c>
      <c r="H206" s="8" t="str">
        <f t="shared" si="7"/>
        <v>Rush</v>
      </c>
      <c r="I206" s="9" t="b">
        <v>0</v>
      </c>
      <c r="J206" s="6">
        <v>0</v>
      </c>
      <c r="K206" s="6" t="s">
        <v>25</v>
      </c>
      <c r="L206" s="6">
        <v>1</v>
      </c>
      <c r="M206" s="6" t="s">
        <v>14</v>
      </c>
      <c r="N206" s="6">
        <v>0.16</v>
      </c>
      <c r="O206" s="1"/>
      <c r="P206" s="1"/>
      <c r="Q206" s="1"/>
      <c r="R206" s="1"/>
      <c r="S206" s="1"/>
      <c r="T206" s="1"/>
      <c r="U206" s="1"/>
      <c r="V206" s="1"/>
      <c r="W206" s="1"/>
      <c r="X206" s="1"/>
      <c r="Y206" s="1"/>
      <c r="Z206" s="1"/>
      <c r="AA206" s="1"/>
      <c r="AB206" s="1"/>
      <c r="AC206" s="1"/>
    </row>
    <row r="207" spans="1:29" ht="17.25" thickBot="1">
      <c r="A207" s="6">
        <v>206</v>
      </c>
      <c r="B207" s="7">
        <v>40552</v>
      </c>
      <c r="C207" s="6">
        <v>1</v>
      </c>
      <c r="D207" s="6">
        <v>0</v>
      </c>
      <c r="E207" s="6">
        <v>1</v>
      </c>
      <c r="F207" s="6">
        <v>20</v>
      </c>
      <c r="G207" s="8" t="str">
        <f t="shared" si="6"/>
        <v>Evening</v>
      </c>
      <c r="H207" s="8" t="str">
        <f t="shared" si="7"/>
        <v>Normal</v>
      </c>
      <c r="I207" s="9" t="b">
        <v>0</v>
      </c>
      <c r="J207" s="6">
        <v>0</v>
      </c>
      <c r="K207" s="6" t="s">
        <v>25</v>
      </c>
      <c r="L207" s="6">
        <v>1</v>
      </c>
      <c r="M207" s="6" t="s">
        <v>14</v>
      </c>
      <c r="N207" s="6">
        <v>0.14000000000000001</v>
      </c>
      <c r="O207" s="1"/>
      <c r="P207" s="1"/>
      <c r="Q207" s="1"/>
      <c r="R207" s="1"/>
      <c r="S207" s="1"/>
      <c r="T207" s="1"/>
      <c r="U207" s="1"/>
      <c r="V207" s="1"/>
      <c r="W207" s="1"/>
      <c r="X207" s="1"/>
      <c r="Y207" s="1"/>
      <c r="Z207" s="1"/>
      <c r="AA207" s="1"/>
      <c r="AB207" s="1"/>
      <c r="AC207" s="1"/>
    </row>
    <row r="208" spans="1:29" ht="17.25" thickBot="1">
      <c r="A208" s="6">
        <v>207</v>
      </c>
      <c r="B208" s="7">
        <v>40552</v>
      </c>
      <c r="C208" s="6">
        <v>1</v>
      </c>
      <c r="D208" s="6">
        <v>0</v>
      </c>
      <c r="E208" s="6">
        <v>1</v>
      </c>
      <c r="F208" s="6">
        <v>21</v>
      </c>
      <c r="G208" s="8" t="str">
        <f t="shared" si="6"/>
        <v>Evening</v>
      </c>
      <c r="H208" s="8" t="str">
        <f t="shared" si="7"/>
        <v>Normal</v>
      </c>
      <c r="I208" s="9" t="b">
        <v>0</v>
      </c>
      <c r="J208" s="6">
        <v>0</v>
      </c>
      <c r="K208" s="6" t="s">
        <v>25</v>
      </c>
      <c r="L208" s="6">
        <v>1</v>
      </c>
      <c r="M208" s="6" t="s">
        <v>14</v>
      </c>
      <c r="N208" s="6">
        <v>0.14000000000000001</v>
      </c>
      <c r="O208" s="1"/>
      <c r="P208" s="1"/>
      <c r="Q208" s="1"/>
      <c r="R208" s="1"/>
      <c r="S208" s="1"/>
      <c r="T208" s="1"/>
      <c r="U208" s="1"/>
      <c r="V208" s="1"/>
      <c r="W208" s="1"/>
      <c r="X208" s="1"/>
      <c r="Y208" s="1"/>
      <c r="Z208" s="1"/>
      <c r="AA208" s="1"/>
      <c r="AB208" s="1"/>
      <c r="AC208" s="1"/>
    </row>
    <row r="209" spans="1:29" ht="17.25" thickBot="1">
      <c r="A209" s="6">
        <v>208</v>
      </c>
      <c r="B209" s="7">
        <v>40552</v>
      </c>
      <c r="C209" s="6">
        <v>1</v>
      </c>
      <c r="D209" s="6">
        <v>0</v>
      </c>
      <c r="E209" s="6">
        <v>1</v>
      </c>
      <c r="F209" s="6">
        <v>22</v>
      </c>
      <c r="G209" s="8" t="str">
        <f t="shared" si="6"/>
        <v>Evening</v>
      </c>
      <c r="H209" s="8" t="str">
        <f t="shared" si="7"/>
        <v>Normal</v>
      </c>
      <c r="I209" s="9" t="b">
        <v>0</v>
      </c>
      <c r="J209" s="6">
        <v>0</v>
      </c>
      <c r="K209" s="6" t="s">
        <v>25</v>
      </c>
      <c r="L209" s="6">
        <v>1</v>
      </c>
      <c r="M209" s="6" t="s">
        <v>14</v>
      </c>
      <c r="N209" s="6">
        <v>0.14000000000000001</v>
      </c>
      <c r="O209" s="1"/>
      <c r="P209" s="1"/>
      <c r="Q209" s="1"/>
      <c r="R209" s="1"/>
      <c r="S209" s="1"/>
      <c r="T209" s="1"/>
      <c r="U209" s="1"/>
      <c r="V209" s="1"/>
      <c r="W209" s="1"/>
      <c r="X209" s="1"/>
      <c r="Y209" s="1"/>
      <c r="Z209" s="1"/>
      <c r="AA209" s="1"/>
      <c r="AB209" s="1"/>
      <c r="AC209" s="1"/>
    </row>
    <row r="210" spans="1:29" ht="17.25" thickBot="1">
      <c r="A210" s="6">
        <v>209</v>
      </c>
      <c r="B210" s="7">
        <v>40552</v>
      </c>
      <c r="C210" s="6">
        <v>1</v>
      </c>
      <c r="D210" s="6">
        <v>0</v>
      </c>
      <c r="E210" s="6">
        <v>1</v>
      </c>
      <c r="F210" s="6">
        <v>23</v>
      </c>
      <c r="G210" s="8" t="str">
        <f t="shared" si="6"/>
        <v>Evening</v>
      </c>
      <c r="H210" s="8" t="str">
        <f t="shared" si="7"/>
        <v>Normal</v>
      </c>
      <c r="I210" s="9" t="b">
        <v>0</v>
      </c>
      <c r="J210" s="6">
        <v>0</v>
      </c>
      <c r="K210" s="6" t="s">
        <v>25</v>
      </c>
      <c r="L210" s="6">
        <v>1</v>
      </c>
      <c r="M210" s="6" t="s">
        <v>14</v>
      </c>
      <c r="N210" s="6">
        <v>0.12</v>
      </c>
      <c r="O210" s="1"/>
      <c r="P210" s="1"/>
      <c r="Q210" s="1"/>
      <c r="R210" s="1"/>
      <c r="S210" s="1"/>
      <c r="T210" s="1"/>
      <c r="U210" s="1"/>
      <c r="V210" s="1"/>
      <c r="W210" s="1"/>
      <c r="X210" s="1"/>
      <c r="Y210" s="1"/>
      <c r="Z210" s="1"/>
      <c r="AA210" s="1"/>
      <c r="AB210" s="1"/>
      <c r="AC210" s="1"/>
    </row>
    <row r="211" spans="1:29" ht="17.25" thickBot="1">
      <c r="A211" s="6">
        <v>210</v>
      </c>
      <c r="B211" s="7">
        <v>40553</v>
      </c>
      <c r="C211" s="6">
        <v>1</v>
      </c>
      <c r="D211" s="6">
        <v>0</v>
      </c>
      <c r="E211" s="6">
        <v>1</v>
      </c>
      <c r="F211" s="6">
        <v>0</v>
      </c>
      <c r="G211" s="8" t="str">
        <f t="shared" si="6"/>
        <v>Night</v>
      </c>
      <c r="H211" s="8" t="str">
        <f t="shared" si="7"/>
        <v>Normal</v>
      </c>
      <c r="I211" s="9" t="b">
        <v>0</v>
      </c>
      <c r="J211" s="6">
        <v>1</v>
      </c>
      <c r="K211" s="6" t="s">
        <v>26</v>
      </c>
      <c r="L211" s="6">
        <v>1</v>
      </c>
      <c r="M211" s="6" t="s">
        <v>14</v>
      </c>
      <c r="N211" s="6">
        <v>0.12</v>
      </c>
      <c r="O211" s="1"/>
      <c r="P211" s="1"/>
      <c r="Q211" s="1"/>
      <c r="R211" s="1"/>
      <c r="S211" s="1"/>
      <c r="T211" s="1"/>
      <c r="U211" s="1"/>
      <c r="V211" s="1"/>
      <c r="W211" s="1"/>
      <c r="X211" s="1"/>
      <c r="Y211" s="1"/>
      <c r="Z211" s="1"/>
      <c r="AA211" s="1"/>
      <c r="AB211" s="1"/>
      <c r="AC211" s="1"/>
    </row>
    <row r="212" spans="1:29" ht="17.25" thickBot="1">
      <c r="A212" s="6">
        <v>211</v>
      </c>
      <c r="B212" s="7">
        <v>40553</v>
      </c>
      <c r="C212" s="6">
        <v>1</v>
      </c>
      <c r="D212" s="6">
        <v>0</v>
      </c>
      <c r="E212" s="6">
        <v>1</v>
      </c>
      <c r="F212" s="6">
        <v>1</v>
      </c>
      <c r="G212" s="8" t="str">
        <f t="shared" si="6"/>
        <v>Night</v>
      </c>
      <c r="H212" s="8" t="str">
        <f t="shared" si="7"/>
        <v>Normal</v>
      </c>
      <c r="I212" s="9" t="b">
        <v>0</v>
      </c>
      <c r="J212" s="6">
        <v>1</v>
      </c>
      <c r="K212" s="6" t="s">
        <v>26</v>
      </c>
      <c r="L212" s="6">
        <v>1</v>
      </c>
      <c r="M212" s="6" t="s">
        <v>14</v>
      </c>
      <c r="N212" s="6">
        <v>0.12</v>
      </c>
      <c r="O212" s="1"/>
      <c r="P212" s="1"/>
      <c r="Q212" s="1"/>
      <c r="R212" s="1"/>
      <c r="S212" s="1"/>
      <c r="T212" s="1"/>
      <c r="U212" s="1"/>
      <c r="V212" s="1"/>
      <c r="W212" s="1"/>
      <c r="X212" s="1"/>
      <c r="Y212" s="1"/>
      <c r="Z212" s="1"/>
      <c r="AA212" s="1"/>
      <c r="AB212" s="1"/>
      <c r="AC212" s="1"/>
    </row>
    <row r="213" spans="1:29" ht="17.25" thickBot="1">
      <c r="A213" s="6">
        <v>212</v>
      </c>
      <c r="B213" s="7">
        <v>40553</v>
      </c>
      <c r="C213" s="6">
        <v>1</v>
      </c>
      <c r="D213" s="6">
        <v>0</v>
      </c>
      <c r="E213" s="6">
        <v>1</v>
      </c>
      <c r="F213" s="6">
        <v>2</v>
      </c>
      <c r="G213" s="8" t="str">
        <f t="shared" si="6"/>
        <v>Night</v>
      </c>
      <c r="H213" s="8" t="str">
        <f t="shared" si="7"/>
        <v>Normal</v>
      </c>
      <c r="I213" s="9" t="b">
        <v>0</v>
      </c>
      <c r="J213" s="6">
        <v>1</v>
      </c>
      <c r="K213" s="6" t="s">
        <v>26</v>
      </c>
      <c r="L213" s="6">
        <v>1</v>
      </c>
      <c r="M213" s="6" t="s">
        <v>14</v>
      </c>
      <c r="N213" s="6">
        <v>0.12</v>
      </c>
      <c r="O213" s="1"/>
      <c r="P213" s="1"/>
      <c r="Q213" s="1"/>
      <c r="R213" s="1"/>
      <c r="S213" s="1"/>
      <c r="T213" s="1"/>
      <c r="U213" s="1"/>
      <c r="V213" s="1"/>
      <c r="W213" s="1"/>
      <c r="X213" s="1"/>
      <c r="Y213" s="1"/>
      <c r="Z213" s="1"/>
      <c r="AA213" s="1"/>
      <c r="AB213" s="1"/>
      <c r="AC213" s="1"/>
    </row>
    <row r="214" spans="1:29" ht="17.25" thickBot="1">
      <c r="A214" s="6">
        <v>213</v>
      </c>
      <c r="B214" s="7">
        <v>40553</v>
      </c>
      <c r="C214" s="6">
        <v>1</v>
      </c>
      <c r="D214" s="6">
        <v>0</v>
      </c>
      <c r="E214" s="6">
        <v>1</v>
      </c>
      <c r="F214" s="6">
        <v>3</v>
      </c>
      <c r="G214" s="8" t="str">
        <f t="shared" si="6"/>
        <v>Night</v>
      </c>
      <c r="H214" s="8" t="str">
        <f t="shared" si="7"/>
        <v>Normal</v>
      </c>
      <c r="I214" s="9" t="b">
        <v>0</v>
      </c>
      <c r="J214" s="6">
        <v>1</v>
      </c>
      <c r="K214" s="6" t="s">
        <v>26</v>
      </c>
      <c r="L214" s="6">
        <v>1</v>
      </c>
      <c r="M214" s="6" t="s">
        <v>14</v>
      </c>
      <c r="N214" s="6">
        <v>0.12</v>
      </c>
      <c r="O214" s="1"/>
      <c r="P214" s="1"/>
      <c r="Q214" s="1"/>
      <c r="R214" s="1"/>
      <c r="S214" s="1"/>
      <c r="T214" s="1"/>
      <c r="U214" s="1"/>
      <c r="V214" s="1"/>
      <c r="W214" s="1"/>
      <c r="X214" s="1"/>
      <c r="Y214" s="1"/>
      <c r="Z214" s="1"/>
      <c r="AA214" s="1"/>
      <c r="AB214" s="1"/>
      <c r="AC214" s="1"/>
    </row>
    <row r="215" spans="1:29" ht="17.25" thickBot="1">
      <c r="A215" s="6">
        <v>214</v>
      </c>
      <c r="B215" s="7">
        <v>40553</v>
      </c>
      <c r="C215" s="6">
        <v>1</v>
      </c>
      <c r="D215" s="6">
        <v>0</v>
      </c>
      <c r="E215" s="6">
        <v>1</v>
      </c>
      <c r="F215" s="6">
        <v>4</v>
      </c>
      <c r="G215" s="8" t="str">
        <f t="shared" si="6"/>
        <v>Night</v>
      </c>
      <c r="H215" s="8" t="str">
        <f t="shared" si="7"/>
        <v>Normal</v>
      </c>
      <c r="I215" s="9" t="b">
        <v>0</v>
      </c>
      <c r="J215" s="6">
        <v>1</v>
      </c>
      <c r="K215" s="6" t="s">
        <v>26</v>
      </c>
      <c r="L215" s="6">
        <v>1</v>
      </c>
      <c r="M215" s="6" t="s">
        <v>14</v>
      </c>
      <c r="N215" s="6">
        <v>0.1</v>
      </c>
      <c r="O215" s="1"/>
      <c r="P215" s="1"/>
      <c r="Q215" s="1"/>
      <c r="R215" s="1"/>
      <c r="S215" s="1"/>
      <c r="T215" s="1"/>
      <c r="U215" s="1"/>
      <c r="V215" s="1"/>
      <c r="W215" s="1"/>
      <c r="X215" s="1"/>
      <c r="Y215" s="1"/>
      <c r="Z215" s="1"/>
      <c r="AA215" s="1"/>
      <c r="AB215" s="1"/>
      <c r="AC215" s="1"/>
    </row>
    <row r="216" spans="1:29" ht="17.25" thickBot="1">
      <c r="A216" s="6">
        <v>215</v>
      </c>
      <c r="B216" s="7">
        <v>40553</v>
      </c>
      <c r="C216" s="6">
        <v>1</v>
      </c>
      <c r="D216" s="6">
        <v>0</v>
      </c>
      <c r="E216" s="6">
        <v>1</v>
      </c>
      <c r="F216" s="6">
        <v>5</v>
      </c>
      <c r="G216" s="8" t="str">
        <f t="shared" si="6"/>
        <v>Night</v>
      </c>
      <c r="H216" s="8" t="str">
        <f t="shared" si="7"/>
        <v>Normal</v>
      </c>
      <c r="I216" s="9" t="b">
        <v>0</v>
      </c>
      <c r="J216" s="6">
        <v>1</v>
      </c>
      <c r="K216" s="6" t="s">
        <v>26</v>
      </c>
      <c r="L216" s="6">
        <v>1</v>
      </c>
      <c r="M216" s="6" t="s">
        <v>14</v>
      </c>
      <c r="N216" s="6">
        <v>0.1</v>
      </c>
      <c r="O216" s="1"/>
      <c r="P216" s="1"/>
      <c r="Q216" s="1"/>
      <c r="R216" s="1"/>
      <c r="S216" s="1"/>
      <c r="T216" s="1"/>
      <c r="U216" s="1"/>
      <c r="V216" s="1"/>
      <c r="W216" s="1"/>
      <c r="X216" s="1"/>
      <c r="Y216" s="1"/>
      <c r="Z216" s="1"/>
      <c r="AA216" s="1"/>
      <c r="AB216" s="1"/>
      <c r="AC216" s="1"/>
    </row>
    <row r="217" spans="1:29" ht="17.25" thickBot="1">
      <c r="A217" s="6">
        <v>216</v>
      </c>
      <c r="B217" s="7">
        <v>40553</v>
      </c>
      <c r="C217" s="6">
        <v>1</v>
      </c>
      <c r="D217" s="6">
        <v>0</v>
      </c>
      <c r="E217" s="6">
        <v>1</v>
      </c>
      <c r="F217" s="6">
        <v>6</v>
      </c>
      <c r="G217" s="8" t="str">
        <f t="shared" si="6"/>
        <v>Morning</v>
      </c>
      <c r="H217" s="8" t="str">
        <f t="shared" si="7"/>
        <v>Normal</v>
      </c>
      <c r="I217" s="9" t="b">
        <v>0</v>
      </c>
      <c r="J217" s="6">
        <v>1</v>
      </c>
      <c r="K217" s="6" t="s">
        <v>26</v>
      </c>
      <c r="L217" s="6">
        <v>1</v>
      </c>
      <c r="M217" s="6" t="s">
        <v>14</v>
      </c>
      <c r="N217" s="6">
        <v>0.12</v>
      </c>
      <c r="O217" s="1"/>
      <c r="P217" s="1"/>
      <c r="Q217" s="1"/>
      <c r="R217" s="1"/>
      <c r="S217" s="1"/>
      <c r="T217" s="1"/>
      <c r="U217" s="1"/>
      <c r="V217" s="1"/>
      <c r="W217" s="1"/>
      <c r="X217" s="1"/>
      <c r="Y217" s="1"/>
      <c r="Z217" s="1"/>
      <c r="AA217" s="1"/>
      <c r="AB217" s="1"/>
      <c r="AC217" s="1"/>
    </row>
    <row r="218" spans="1:29" ht="17.25" thickBot="1">
      <c r="A218" s="6">
        <v>217</v>
      </c>
      <c r="B218" s="7">
        <v>40553</v>
      </c>
      <c r="C218" s="6">
        <v>1</v>
      </c>
      <c r="D218" s="6">
        <v>0</v>
      </c>
      <c r="E218" s="6">
        <v>1</v>
      </c>
      <c r="F218" s="6">
        <v>7</v>
      </c>
      <c r="G218" s="8" t="str">
        <f t="shared" si="6"/>
        <v>Morning</v>
      </c>
      <c r="H218" s="8" t="str">
        <f t="shared" si="7"/>
        <v>Rush</v>
      </c>
      <c r="I218" s="9" t="b">
        <v>0</v>
      </c>
      <c r="J218" s="6">
        <v>1</v>
      </c>
      <c r="K218" s="6" t="s">
        <v>26</v>
      </c>
      <c r="L218" s="6">
        <v>1</v>
      </c>
      <c r="M218" s="6" t="s">
        <v>14</v>
      </c>
      <c r="N218" s="6">
        <v>0.12</v>
      </c>
      <c r="O218" s="1"/>
      <c r="P218" s="1"/>
      <c r="Q218" s="1"/>
      <c r="R218" s="1"/>
      <c r="S218" s="1"/>
      <c r="T218" s="1"/>
      <c r="U218" s="1"/>
      <c r="V218" s="1"/>
      <c r="W218" s="1"/>
      <c r="X218" s="1"/>
      <c r="Y218" s="1"/>
      <c r="Z218" s="1"/>
      <c r="AA218" s="1"/>
      <c r="AB218" s="1"/>
      <c r="AC218" s="1"/>
    </row>
    <row r="219" spans="1:29" ht="17.25" thickBot="1">
      <c r="A219" s="6">
        <v>218</v>
      </c>
      <c r="B219" s="7">
        <v>40553</v>
      </c>
      <c r="C219" s="6">
        <v>1</v>
      </c>
      <c r="D219" s="6">
        <v>0</v>
      </c>
      <c r="E219" s="6">
        <v>1</v>
      </c>
      <c r="F219" s="6">
        <v>8</v>
      </c>
      <c r="G219" s="8" t="str">
        <f t="shared" si="6"/>
        <v>Morning</v>
      </c>
      <c r="H219" s="8" t="str">
        <f t="shared" si="7"/>
        <v>Rush</v>
      </c>
      <c r="I219" s="9" t="b">
        <v>0</v>
      </c>
      <c r="J219" s="6">
        <v>1</v>
      </c>
      <c r="K219" s="6" t="s">
        <v>26</v>
      </c>
      <c r="L219" s="6">
        <v>2</v>
      </c>
      <c r="M219" s="6" t="s">
        <v>21</v>
      </c>
      <c r="N219" s="6">
        <v>0.12</v>
      </c>
      <c r="O219" s="1"/>
      <c r="P219" s="1"/>
      <c r="Q219" s="1"/>
      <c r="R219" s="1"/>
      <c r="S219" s="1"/>
      <c r="T219" s="1"/>
      <c r="U219" s="1"/>
      <c r="V219" s="1"/>
      <c r="W219" s="1"/>
      <c r="X219" s="1"/>
      <c r="Y219" s="1"/>
      <c r="Z219" s="1"/>
      <c r="AA219" s="1"/>
      <c r="AB219" s="1"/>
      <c r="AC219" s="1"/>
    </row>
    <row r="220" spans="1:29" ht="17.25" thickBot="1">
      <c r="A220" s="6">
        <v>219</v>
      </c>
      <c r="B220" s="7">
        <v>40553</v>
      </c>
      <c r="C220" s="6">
        <v>1</v>
      </c>
      <c r="D220" s="6">
        <v>0</v>
      </c>
      <c r="E220" s="6">
        <v>1</v>
      </c>
      <c r="F220" s="6">
        <v>9</v>
      </c>
      <c r="G220" s="8" t="str">
        <f t="shared" si="6"/>
        <v>Morning</v>
      </c>
      <c r="H220" s="8" t="str">
        <f t="shared" si="7"/>
        <v>Rush</v>
      </c>
      <c r="I220" s="9" t="b">
        <v>0</v>
      </c>
      <c r="J220" s="6">
        <v>1</v>
      </c>
      <c r="K220" s="6" t="s">
        <v>26</v>
      </c>
      <c r="L220" s="6">
        <v>2</v>
      </c>
      <c r="M220" s="6" t="s">
        <v>21</v>
      </c>
      <c r="N220" s="6">
        <v>0.14000000000000001</v>
      </c>
      <c r="O220" s="1"/>
      <c r="P220" s="1"/>
      <c r="Q220" s="1"/>
      <c r="R220" s="1"/>
      <c r="S220" s="1"/>
      <c r="T220" s="1"/>
      <c r="U220" s="1"/>
      <c r="V220" s="1"/>
      <c r="W220" s="1"/>
      <c r="X220" s="1"/>
      <c r="Y220" s="1"/>
      <c r="Z220" s="1"/>
      <c r="AA220" s="1"/>
      <c r="AB220" s="1"/>
      <c r="AC220" s="1"/>
    </row>
    <row r="221" spans="1:29" ht="17.25" thickBot="1">
      <c r="A221" s="6">
        <v>220</v>
      </c>
      <c r="B221" s="7">
        <v>40553</v>
      </c>
      <c r="C221" s="6">
        <v>1</v>
      </c>
      <c r="D221" s="6">
        <v>0</v>
      </c>
      <c r="E221" s="6">
        <v>1</v>
      </c>
      <c r="F221" s="6">
        <v>10</v>
      </c>
      <c r="G221" s="8" t="str">
        <f t="shared" si="6"/>
        <v>Morning</v>
      </c>
      <c r="H221" s="8" t="str">
        <f t="shared" si="7"/>
        <v>Normal</v>
      </c>
      <c r="I221" s="9" t="b">
        <v>0</v>
      </c>
      <c r="J221" s="6">
        <v>1</v>
      </c>
      <c r="K221" s="6" t="s">
        <v>26</v>
      </c>
      <c r="L221" s="6">
        <v>2</v>
      </c>
      <c r="M221" s="6" t="s">
        <v>21</v>
      </c>
      <c r="N221" s="6">
        <v>0.14000000000000001</v>
      </c>
      <c r="O221" s="1"/>
      <c r="P221" s="1"/>
      <c r="Q221" s="1"/>
      <c r="R221" s="1"/>
      <c r="S221" s="1"/>
      <c r="T221" s="1"/>
      <c r="U221" s="1"/>
      <c r="V221" s="1"/>
      <c r="W221" s="1"/>
      <c r="X221" s="1"/>
      <c r="Y221" s="1"/>
      <c r="Z221" s="1"/>
      <c r="AA221" s="1"/>
      <c r="AB221" s="1"/>
      <c r="AC221" s="1"/>
    </row>
    <row r="222" spans="1:29" ht="17.25" thickBot="1">
      <c r="A222" s="6">
        <v>221</v>
      </c>
      <c r="B222" s="7">
        <v>40553</v>
      </c>
      <c r="C222" s="6">
        <v>1</v>
      </c>
      <c r="D222" s="6">
        <v>0</v>
      </c>
      <c r="E222" s="6">
        <v>1</v>
      </c>
      <c r="F222" s="6">
        <v>11</v>
      </c>
      <c r="G222" s="8" t="str">
        <f t="shared" si="6"/>
        <v>Morning</v>
      </c>
      <c r="H222" s="8" t="str">
        <f t="shared" si="7"/>
        <v>Normal</v>
      </c>
      <c r="I222" s="9" t="b">
        <v>0</v>
      </c>
      <c r="J222" s="6">
        <v>1</v>
      </c>
      <c r="K222" s="6" t="s">
        <v>26</v>
      </c>
      <c r="L222" s="6">
        <v>2</v>
      </c>
      <c r="M222" s="6" t="s">
        <v>21</v>
      </c>
      <c r="N222" s="6">
        <v>0.16</v>
      </c>
      <c r="O222" s="1"/>
      <c r="P222" s="1"/>
      <c r="Q222" s="1"/>
      <c r="R222" s="1"/>
      <c r="S222" s="1"/>
      <c r="T222" s="1"/>
      <c r="U222" s="1"/>
      <c r="V222" s="1"/>
      <c r="W222" s="1"/>
      <c r="X222" s="1"/>
      <c r="Y222" s="1"/>
      <c r="Z222" s="1"/>
      <c r="AA222" s="1"/>
      <c r="AB222" s="1"/>
      <c r="AC222" s="1"/>
    </row>
    <row r="223" spans="1:29" ht="17.25" thickBot="1">
      <c r="A223" s="6">
        <v>222</v>
      </c>
      <c r="B223" s="7">
        <v>40553</v>
      </c>
      <c r="C223" s="6">
        <v>1</v>
      </c>
      <c r="D223" s="6">
        <v>0</v>
      </c>
      <c r="E223" s="6">
        <v>1</v>
      </c>
      <c r="F223" s="6">
        <v>12</v>
      </c>
      <c r="G223" s="8" t="str">
        <f t="shared" si="6"/>
        <v>Afternoon</v>
      </c>
      <c r="H223" s="8" t="str">
        <f t="shared" si="7"/>
        <v>Normal</v>
      </c>
      <c r="I223" s="9" t="b">
        <v>0</v>
      </c>
      <c r="J223" s="6">
        <v>1</v>
      </c>
      <c r="K223" s="6" t="s">
        <v>26</v>
      </c>
      <c r="L223" s="6">
        <v>2</v>
      </c>
      <c r="M223" s="6" t="s">
        <v>21</v>
      </c>
      <c r="N223" s="6">
        <v>0.2</v>
      </c>
      <c r="O223" s="1"/>
      <c r="P223" s="1"/>
      <c r="Q223" s="1"/>
      <c r="R223" s="1"/>
      <c r="S223" s="1"/>
      <c r="T223" s="1"/>
      <c r="U223" s="1"/>
      <c r="V223" s="1"/>
      <c r="W223" s="1"/>
      <c r="X223" s="1"/>
      <c r="Y223" s="1"/>
      <c r="Z223" s="1"/>
      <c r="AA223" s="1"/>
      <c r="AB223" s="1"/>
      <c r="AC223" s="1"/>
    </row>
    <row r="224" spans="1:29" ht="17.25" thickBot="1">
      <c r="A224" s="6">
        <v>223</v>
      </c>
      <c r="B224" s="7">
        <v>40553</v>
      </c>
      <c r="C224" s="6">
        <v>1</v>
      </c>
      <c r="D224" s="6">
        <v>0</v>
      </c>
      <c r="E224" s="6">
        <v>1</v>
      </c>
      <c r="F224" s="6">
        <v>13</v>
      </c>
      <c r="G224" s="8" t="str">
        <f t="shared" si="6"/>
        <v>Afternoon</v>
      </c>
      <c r="H224" s="8" t="str">
        <f t="shared" si="7"/>
        <v>Normal</v>
      </c>
      <c r="I224" s="9" t="b">
        <v>0</v>
      </c>
      <c r="J224" s="6">
        <v>1</v>
      </c>
      <c r="K224" s="6" t="s">
        <v>26</v>
      </c>
      <c r="L224" s="6">
        <v>2</v>
      </c>
      <c r="M224" s="6" t="s">
        <v>21</v>
      </c>
      <c r="N224" s="6">
        <v>0.2</v>
      </c>
      <c r="O224" s="1"/>
      <c r="P224" s="1"/>
      <c r="Q224" s="1"/>
      <c r="R224" s="1"/>
      <c r="S224" s="1"/>
      <c r="T224" s="1"/>
      <c r="U224" s="1"/>
      <c r="V224" s="1"/>
      <c r="W224" s="1"/>
      <c r="X224" s="1"/>
      <c r="Y224" s="1"/>
      <c r="Z224" s="1"/>
      <c r="AA224" s="1"/>
      <c r="AB224" s="1"/>
      <c r="AC224" s="1"/>
    </row>
    <row r="225" spans="1:29" ht="17.25" thickBot="1">
      <c r="A225" s="6">
        <v>224</v>
      </c>
      <c r="B225" s="7">
        <v>40553</v>
      </c>
      <c r="C225" s="6">
        <v>1</v>
      </c>
      <c r="D225" s="6">
        <v>0</v>
      </c>
      <c r="E225" s="6">
        <v>1</v>
      </c>
      <c r="F225" s="6">
        <v>14</v>
      </c>
      <c r="G225" s="8" t="str">
        <f t="shared" si="6"/>
        <v>Afternoon</v>
      </c>
      <c r="H225" s="8" t="str">
        <f t="shared" si="7"/>
        <v>Normal</v>
      </c>
      <c r="I225" s="9" t="b">
        <v>0</v>
      </c>
      <c r="J225" s="6">
        <v>1</v>
      </c>
      <c r="K225" s="6" t="s">
        <v>26</v>
      </c>
      <c r="L225" s="6">
        <v>2</v>
      </c>
      <c r="M225" s="6" t="s">
        <v>21</v>
      </c>
      <c r="N225" s="6">
        <v>0.2</v>
      </c>
      <c r="O225" s="1"/>
      <c r="P225" s="1"/>
      <c r="Q225" s="1"/>
      <c r="R225" s="1"/>
      <c r="S225" s="1"/>
      <c r="T225" s="1"/>
      <c r="U225" s="1"/>
      <c r="V225" s="1"/>
      <c r="W225" s="1"/>
      <c r="X225" s="1"/>
      <c r="Y225" s="1"/>
      <c r="Z225" s="1"/>
      <c r="AA225" s="1"/>
      <c r="AB225" s="1"/>
      <c r="AC225" s="1"/>
    </row>
    <row r="226" spans="1:29" ht="17.25" thickBot="1">
      <c r="A226" s="6">
        <v>225</v>
      </c>
      <c r="B226" s="7">
        <v>40553</v>
      </c>
      <c r="C226" s="6">
        <v>1</v>
      </c>
      <c r="D226" s="6">
        <v>0</v>
      </c>
      <c r="E226" s="6">
        <v>1</v>
      </c>
      <c r="F226" s="6">
        <v>15</v>
      </c>
      <c r="G226" s="8" t="str">
        <f t="shared" si="6"/>
        <v>Afternoon</v>
      </c>
      <c r="H226" s="8" t="str">
        <f t="shared" si="7"/>
        <v>Normal</v>
      </c>
      <c r="I226" s="9" t="b">
        <v>0</v>
      </c>
      <c r="J226" s="6">
        <v>1</v>
      </c>
      <c r="K226" s="6" t="s">
        <v>26</v>
      </c>
      <c r="L226" s="6">
        <v>2</v>
      </c>
      <c r="M226" s="6" t="s">
        <v>21</v>
      </c>
      <c r="N226" s="6">
        <v>0.2</v>
      </c>
      <c r="O226" s="1"/>
      <c r="P226" s="1"/>
      <c r="Q226" s="1"/>
      <c r="R226" s="1"/>
      <c r="S226" s="1"/>
      <c r="T226" s="1"/>
      <c r="U226" s="1"/>
      <c r="V226" s="1"/>
      <c r="W226" s="1"/>
      <c r="X226" s="1"/>
      <c r="Y226" s="1"/>
      <c r="Z226" s="1"/>
      <c r="AA226" s="1"/>
      <c r="AB226" s="1"/>
      <c r="AC226" s="1"/>
    </row>
    <row r="227" spans="1:29" ht="17.25" thickBot="1">
      <c r="A227" s="6">
        <v>226</v>
      </c>
      <c r="B227" s="7">
        <v>40553</v>
      </c>
      <c r="C227" s="6">
        <v>1</v>
      </c>
      <c r="D227" s="6">
        <v>0</v>
      </c>
      <c r="E227" s="6">
        <v>1</v>
      </c>
      <c r="F227" s="6">
        <v>16</v>
      </c>
      <c r="G227" s="8" t="str">
        <f t="shared" si="6"/>
        <v>Afternoon</v>
      </c>
      <c r="H227" s="8" t="str">
        <f t="shared" si="7"/>
        <v>Normal</v>
      </c>
      <c r="I227" s="9" t="b">
        <v>0</v>
      </c>
      <c r="J227" s="6">
        <v>1</v>
      </c>
      <c r="K227" s="6" t="s">
        <v>26</v>
      </c>
      <c r="L227" s="6">
        <v>1</v>
      </c>
      <c r="M227" s="6" t="s">
        <v>14</v>
      </c>
      <c r="N227" s="6">
        <v>0.2</v>
      </c>
      <c r="O227" s="1"/>
      <c r="P227" s="1"/>
      <c r="Q227" s="1"/>
      <c r="R227" s="1"/>
      <c r="S227" s="1"/>
      <c r="T227" s="1"/>
      <c r="U227" s="1"/>
      <c r="V227" s="1"/>
      <c r="W227" s="1"/>
      <c r="X227" s="1"/>
      <c r="Y227" s="1"/>
      <c r="Z227" s="1"/>
      <c r="AA227" s="1"/>
      <c r="AB227" s="1"/>
      <c r="AC227" s="1"/>
    </row>
    <row r="228" spans="1:29" ht="17.25" thickBot="1">
      <c r="A228" s="6">
        <v>227</v>
      </c>
      <c r="B228" s="7">
        <v>40553</v>
      </c>
      <c r="C228" s="6">
        <v>1</v>
      </c>
      <c r="D228" s="6">
        <v>0</v>
      </c>
      <c r="E228" s="6">
        <v>1</v>
      </c>
      <c r="F228" s="6">
        <v>17</v>
      </c>
      <c r="G228" s="8" t="str">
        <f t="shared" si="6"/>
        <v>Afternoon</v>
      </c>
      <c r="H228" s="8" t="str">
        <f t="shared" si="7"/>
        <v>Rush</v>
      </c>
      <c r="I228" s="9" t="b">
        <v>0</v>
      </c>
      <c r="J228" s="6">
        <v>1</v>
      </c>
      <c r="K228" s="6" t="s">
        <v>26</v>
      </c>
      <c r="L228" s="6">
        <v>1</v>
      </c>
      <c r="M228" s="6" t="s">
        <v>14</v>
      </c>
      <c r="N228" s="6">
        <v>0.2</v>
      </c>
      <c r="O228" s="1"/>
      <c r="P228" s="1"/>
      <c r="Q228" s="1"/>
      <c r="R228" s="1"/>
      <c r="S228" s="1"/>
      <c r="T228" s="1"/>
      <c r="U228" s="1"/>
      <c r="V228" s="1"/>
      <c r="W228" s="1"/>
      <c r="X228" s="1"/>
      <c r="Y228" s="1"/>
      <c r="Z228" s="1"/>
      <c r="AA228" s="1"/>
      <c r="AB228" s="1"/>
      <c r="AC228" s="1"/>
    </row>
    <row r="229" spans="1:29" ht="17.25" thickBot="1">
      <c r="A229" s="6">
        <v>228</v>
      </c>
      <c r="B229" s="7">
        <v>40553</v>
      </c>
      <c r="C229" s="6">
        <v>1</v>
      </c>
      <c r="D229" s="6">
        <v>0</v>
      </c>
      <c r="E229" s="6">
        <v>1</v>
      </c>
      <c r="F229" s="6">
        <v>18</v>
      </c>
      <c r="G229" s="8" t="str">
        <f t="shared" si="6"/>
        <v>Evening</v>
      </c>
      <c r="H229" s="8" t="str">
        <f t="shared" si="7"/>
        <v>Rush</v>
      </c>
      <c r="I229" s="9" t="b">
        <v>0</v>
      </c>
      <c r="J229" s="6">
        <v>1</v>
      </c>
      <c r="K229" s="6" t="s">
        <v>26</v>
      </c>
      <c r="L229" s="6">
        <v>1</v>
      </c>
      <c r="M229" s="6" t="s">
        <v>14</v>
      </c>
      <c r="N229" s="6">
        <v>0.2</v>
      </c>
      <c r="O229" s="1"/>
      <c r="P229" s="1"/>
      <c r="Q229" s="1"/>
      <c r="R229" s="1"/>
      <c r="S229" s="1"/>
      <c r="T229" s="1"/>
      <c r="U229" s="1"/>
      <c r="V229" s="1"/>
      <c r="W229" s="1"/>
      <c r="X229" s="1"/>
      <c r="Y229" s="1"/>
      <c r="Z229" s="1"/>
      <c r="AA229" s="1"/>
      <c r="AB229" s="1"/>
      <c r="AC229" s="1"/>
    </row>
    <row r="230" spans="1:29" ht="17.25" thickBot="1">
      <c r="A230" s="6">
        <v>229</v>
      </c>
      <c r="B230" s="7">
        <v>40553</v>
      </c>
      <c r="C230" s="6">
        <v>1</v>
      </c>
      <c r="D230" s="6">
        <v>0</v>
      </c>
      <c r="E230" s="6">
        <v>1</v>
      </c>
      <c r="F230" s="6">
        <v>19</v>
      </c>
      <c r="G230" s="8" t="str">
        <f t="shared" si="6"/>
        <v>Evening</v>
      </c>
      <c r="H230" s="8" t="str">
        <f t="shared" si="7"/>
        <v>Rush</v>
      </c>
      <c r="I230" s="9" t="b">
        <v>0</v>
      </c>
      <c r="J230" s="6">
        <v>1</v>
      </c>
      <c r="K230" s="6" t="s">
        <v>26</v>
      </c>
      <c r="L230" s="6">
        <v>1</v>
      </c>
      <c r="M230" s="6" t="s">
        <v>14</v>
      </c>
      <c r="N230" s="6">
        <v>0.16</v>
      </c>
      <c r="O230" s="1"/>
      <c r="P230" s="1"/>
      <c r="Q230" s="1"/>
      <c r="R230" s="1"/>
      <c r="S230" s="1"/>
      <c r="T230" s="1"/>
      <c r="U230" s="1"/>
      <c r="V230" s="1"/>
      <c r="W230" s="1"/>
      <c r="X230" s="1"/>
      <c r="Y230" s="1"/>
      <c r="Z230" s="1"/>
      <c r="AA230" s="1"/>
      <c r="AB230" s="1"/>
      <c r="AC230" s="1"/>
    </row>
    <row r="231" spans="1:29" ht="17.25" thickBot="1">
      <c r="A231" s="6">
        <v>230</v>
      </c>
      <c r="B231" s="7">
        <v>40553</v>
      </c>
      <c r="C231" s="6">
        <v>1</v>
      </c>
      <c r="D231" s="6">
        <v>0</v>
      </c>
      <c r="E231" s="6">
        <v>1</v>
      </c>
      <c r="F231" s="6">
        <v>20</v>
      </c>
      <c r="G231" s="8" t="str">
        <f t="shared" si="6"/>
        <v>Evening</v>
      </c>
      <c r="H231" s="8" t="str">
        <f t="shared" si="7"/>
        <v>Normal</v>
      </c>
      <c r="I231" s="9" t="b">
        <v>0</v>
      </c>
      <c r="J231" s="6">
        <v>1</v>
      </c>
      <c r="K231" s="6" t="s">
        <v>26</v>
      </c>
      <c r="L231" s="6">
        <v>1</v>
      </c>
      <c r="M231" s="6" t="s">
        <v>14</v>
      </c>
      <c r="N231" s="6">
        <v>0.16</v>
      </c>
      <c r="O231" s="1"/>
      <c r="P231" s="1"/>
      <c r="Q231" s="1"/>
      <c r="R231" s="1"/>
      <c r="S231" s="1"/>
      <c r="T231" s="1"/>
      <c r="U231" s="1"/>
      <c r="V231" s="1"/>
      <c r="W231" s="1"/>
      <c r="X231" s="1"/>
      <c r="Y231" s="1"/>
      <c r="Z231" s="1"/>
      <c r="AA231" s="1"/>
      <c r="AB231" s="1"/>
      <c r="AC231" s="1"/>
    </row>
    <row r="232" spans="1:29" ht="17.25" thickBot="1">
      <c r="A232" s="6">
        <v>231</v>
      </c>
      <c r="B232" s="7">
        <v>40553</v>
      </c>
      <c r="C232" s="6">
        <v>1</v>
      </c>
      <c r="D232" s="6">
        <v>0</v>
      </c>
      <c r="E232" s="6">
        <v>1</v>
      </c>
      <c r="F232" s="6">
        <v>21</v>
      </c>
      <c r="G232" s="8" t="str">
        <f t="shared" si="6"/>
        <v>Evening</v>
      </c>
      <c r="H232" s="8" t="str">
        <f t="shared" si="7"/>
        <v>Normal</v>
      </c>
      <c r="I232" s="9" t="b">
        <v>0</v>
      </c>
      <c r="J232" s="6">
        <v>1</v>
      </c>
      <c r="K232" s="6" t="s">
        <v>26</v>
      </c>
      <c r="L232" s="6">
        <v>1</v>
      </c>
      <c r="M232" s="6" t="s">
        <v>14</v>
      </c>
      <c r="N232" s="6">
        <v>0.14000000000000001</v>
      </c>
      <c r="O232" s="1"/>
      <c r="P232" s="1"/>
      <c r="Q232" s="1"/>
      <c r="R232" s="1"/>
      <c r="S232" s="1"/>
      <c r="T232" s="1"/>
      <c r="U232" s="1"/>
      <c r="V232" s="1"/>
      <c r="W232" s="1"/>
      <c r="X232" s="1"/>
      <c r="Y232" s="1"/>
      <c r="Z232" s="1"/>
      <c r="AA232" s="1"/>
      <c r="AB232" s="1"/>
      <c r="AC232" s="1"/>
    </row>
    <row r="233" spans="1:29" ht="17.25" thickBot="1">
      <c r="A233" s="6">
        <v>232</v>
      </c>
      <c r="B233" s="7">
        <v>40553</v>
      </c>
      <c r="C233" s="6">
        <v>1</v>
      </c>
      <c r="D233" s="6">
        <v>0</v>
      </c>
      <c r="E233" s="6">
        <v>1</v>
      </c>
      <c r="F233" s="6">
        <v>22</v>
      </c>
      <c r="G233" s="8" t="str">
        <f t="shared" si="6"/>
        <v>Evening</v>
      </c>
      <c r="H233" s="8" t="str">
        <f t="shared" si="7"/>
        <v>Normal</v>
      </c>
      <c r="I233" s="9" t="b">
        <v>0</v>
      </c>
      <c r="J233" s="6">
        <v>1</v>
      </c>
      <c r="K233" s="6" t="s">
        <v>26</v>
      </c>
      <c r="L233" s="6">
        <v>1</v>
      </c>
      <c r="M233" s="6" t="s">
        <v>14</v>
      </c>
      <c r="N233" s="6">
        <v>0.14000000000000001</v>
      </c>
      <c r="O233" s="1"/>
      <c r="P233" s="1"/>
      <c r="Q233" s="1"/>
      <c r="R233" s="1"/>
      <c r="S233" s="1"/>
      <c r="T233" s="1"/>
      <c r="U233" s="1"/>
      <c r="V233" s="1"/>
      <c r="W233" s="1"/>
      <c r="X233" s="1"/>
      <c r="Y233" s="1"/>
      <c r="Z233" s="1"/>
      <c r="AA233" s="1"/>
      <c r="AB233" s="1"/>
      <c r="AC233" s="1"/>
    </row>
    <row r="234" spans="1:29" ht="17.25" thickBot="1">
      <c r="A234" s="6">
        <v>233</v>
      </c>
      <c r="B234" s="7">
        <v>40553</v>
      </c>
      <c r="C234" s="6">
        <v>1</v>
      </c>
      <c r="D234" s="6">
        <v>0</v>
      </c>
      <c r="E234" s="6">
        <v>1</v>
      </c>
      <c r="F234" s="6">
        <v>23</v>
      </c>
      <c r="G234" s="8" t="str">
        <f t="shared" si="6"/>
        <v>Evening</v>
      </c>
      <c r="H234" s="8" t="str">
        <f t="shared" si="7"/>
        <v>Normal</v>
      </c>
      <c r="I234" s="9" t="b">
        <v>0</v>
      </c>
      <c r="J234" s="6">
        <v>1</v>
      </c>
      <c r="K234" s="6" t="s">
        <v>26</v>
      </c>
      <c r="L234" s="6">
        <v>1</v>
      </c>
      <c r="M234" s="6" t="s">
        <v>14</v>
      </c>
      <c r="N234" s="6">
        <v>0.14000000000000001</v>
      </c>
      <c r="O234" s="1"/>
      <c r="P234" s="1"/>
      <c r="Q234" s="1"/>
      <c r="R234" s="1"/>
      <c r="S234" s="1"/>
      <c r="T234" s="1"/>
      <c r="U234" s="1"/>
      <c r="V234" s="1"/>
      <c r="W234" s="1"/>
      <c r="X234" s="1"/>
      <c r="Y234" s="1"/>
      <c r="Z234" s="1"/>
      <c r="AA234" s="1"/>
      <c r="AB234" s="1"/>
      <c r="AC234" s="1"/>
    </row>
    <row r="235" spans="1:29" ht="17.25" thickBot="1">
      <c r="A235" s="6">
        <v>234</v>
      </c>
      <c r="B235" s="7">
        <v>40554</v>
      </c>
      <c r="C235" s="6">
        <v>1</v>
      </c>
      <c r="D235" s="6">
        <v>0</v>
      </c>
      <c r="E235" s="6">
        <v>1</v>
      </c>
      <c r="F235" s="6">
        <v>0</v>
      </c>
      <c r="G235" s="8" t="str">
        <f t="shared" si="6"/>
        <v>Night</v>
      </c>
      <c r="H235" s="8" t="str">
        <f t="shared" si="7"/>
        <v>Normal</v>
      </c>
      <c r="I235" s="9" t="b">
        <v>0</v>
      </c>
      <c r="J235" s="6">
        <v>2</v>
      </c>
      <c r="K235" s="6" t="s">
        <v>27</v>
      </c>
      <c r="L235" s="6">
        <v>1</v>
      </c>
      <c r="M235" s="6" t="s">
        <v>14</v>
      </c>
      <c r="N235" s="6">
        <v>0.14000000000000001</v>
      </c>
      <c r="O235" s="1"/>
      <c r="P235" s="1"/>
      <c r="Q235" s="1"/>
      <c r="R235" s="1"/>
      <c r="S235" s="1"/>
      <c r="T235" s="1"/>
      <c r="U235" s="1"/>
      <c r="V235" s="1"/>
      <c r="W235" s="1"/>
      <c r="X235" s="1"/>
      <c r="Y235" s="1"/>
      <c r="Z235" s="1"/>
      <c r="AA235" s="1"/>
      <c r="AB235" s="1"/>
      <c r="AC235" s="1"/>
    </row>
    <row r="236" spans="1:29" ht="17.25" thickBot="1">
      <c r="A236" s="6">
        <v>235</v>
      </c>
      <c r="B236" s="7">
        <v>40554</v>
      </c>
      <c r="C236" s="6">
        <v>1</v>
      </c>
      <c r="D236" s="6">
        <v>0</v>
      </c>
      <c r="E236" s="6">
        <v>1</v>
      </c>
      <c r="F236" s="6">
        <v>1</v>
      </c>
      <c r="G236" s="8" t="str">
        <f t="shared" si="6"/>
        <v>Night</v>
      </c>
      <c r="H236" s="8" t="str">
        <f t="shared" si="7"/>
        <v>Normal</v>
      </c>
      <c r="I236" s="9" t="b">
        <v>0</v>
      </c>
      <c r="J236" s="6">
        <v>2</v>
      </c>
      <c r="K236" s="6" t="s">
        <v>27</v>
      </c>
      <c r="L236" s="6">
        <v>1</v>
      </c>
      <c r="M236" s="6" t="s">
        <v>14</v>
      </c>
      <c r="N236" s="6">
        <v>0.14000000000000001</v>
      </c>
      <c r="O236" s="1"/>
      <c r="P236" s="1"/>
      <c r="Q236" s="1"/>
      <c r="R236" s="1"/>
      <c r="S236" s="1"/>
      <c r="T236" s="1"/>
      <c r="U236" s="1"/>
      <c r="V236" s="1"/>
      <c r="W236" s="1"/>
      <c r="X236" s="1"/>
      <c r="Y236" s="1"/>
      <c r="Z236" s="1"/>
      <c r="AA236" s="1"/>
      <c r="AB236" s="1"/>
      <c r="AC236" s="1"/>
    </row>
    <row r="237" spans="1:29" ht="17.25" thickBot="1">
      <c r="A237" s="6">
        <v>236</v>
      </c>
      <c r="B237" s="7">
        <v>40554</v>
      </c>
      <c r="C237" s="6">
        <v>1</v>
      </c>
      <c r="D237" s="6">
        <v>0</v>
      </c>
      <c r="E237" s="6">
        <v>1</v>
      </c>
      <c r="F237" s="6">
        <v>2</v>
      </c>
      <c r="G237" s="8" t="str">
        <f t="shared" si="6"/>
        <v>Night</v>
      </c>
      <c r="H237" s="8" t="str">
        <f t="shared" si="7"/>
        <v>Normal</v>
      </c>
      <c r="I237" s="9" t="b">
        <v>0</v>
      </c>
      <c r="J237" s="6">
        <v>2</v>
      </c>
      <c r="K237" s="6" t="s">
        <v>27</v>
      </c>
      <c r="L237" s="6">
        <v>2</v>
      </c>
      <c r="M237" s="6" t="s">
        <v>21</v>
      </c>
      <c r="N237" s="6">
        <v>0.16</v>
      </c>
      <c r="O237" s="1"/>
      <c r="P237" s="1"/>
      <c r="Q237" s="1"/>
      <c r="R237" s="1"/>
      <c r="S237" s="1"/>
      <c r="T237" s="1"/>
      <c r="U237" s="1"/>
      <c r="V237" s="1"/>
      <c r="W237" s="1"/>
      <c r="X237" s="1"/>
      <c r="Y237" s="1"/>
      <c r="Z237" s="1"/>
      <c r="AA237" s="1"/>
      <c r="AB237" s="1"/>
      <c r="AC237" s="1"/>
    </row>
    <row r="238" spans="1:29" ht="17.25" thickBot="1">
      <c r="A238" s="6">
        <v>237</v>
      </c>
      <c r="B238" s="7">
        <v>40554</v>
      </c>
      <c r="C238" s="6">
        <v>1</v>
      </c>
      <c r="D238" s="6">
        <v>0</v>
      </c>
      <c r="E238" s="6">
        <v>1</v>
      </c>
      <c r="F238" s="6">
        <v>5</v>
      </c>
      <c r="G238" s="8" t="str">
        <f t="shared" si="6"/>
        <v>Night</v>
      </c>
      <c r="H238" s="8" t="str">
        <f t="shared" si="7"/>
        <v>Normal</v>
      </c>
      <c r="I238" s="9" t="b">
        <v>0</v>
      </c>
      <c r="J238" s="6">
        <v>2</v>
      </c>
      <c r="K238" s="6" t="s">
        <v>27</v>
      </c>
      <c r="L238" s="6">
        <v>2</v>
      </c>
      <c r="M238" s="6" t="s">
        <v>21</v>
      </c>
      <c r="N238" s="6">
        <v>0.16</v>
      </c>
      <c r="O238" s="1"/>
      <c r="P238" s="1"/>
      <c r="Q238" s="1"/>
      <c r="R238" s="1"/>
      <c r="S238" s="1"/>
      <c r="T238" s="1"/>
      <c r="U238" s="1"/>
      <c r="V238" s="1"/>
      <c r="W238" s="1"/>
      <c r="X238" s="1"/>
      <c r="Y238" s="1"/>
      <c r="Z238" s="1"/>
      <c r="AA238" s="1"/>
      <c r="AB238" s="1"/>
      <c r="AC238" s="1"/>
    </row>
    <row r="239" spans="1:29" ht="17.25" thickBot="1">
      <c r="A239" s="6">
        <v>238</v>
      </c>
      <c r="B239" s="7">
        <v>40554</v>
      </c>
      <c r="C239" s="6">
        <v>1</v>
      </c>
      <c r="D239" s="6">
        <v>0</v>
      </c>
      <c r="E239" s="6">
        <v>1</v>
      </c>
      <c r="F239" s="6">
        <v>6</v>
      </c>
      <c r="G239" s="8" t="str">
        <f t="shared" si="6"/>
        <v>Morning</v>
      </c>
      <c r="H239" s="8" t="str">
        <f t="shared" si="7"/>
        <v>Normal</v>
      </c>
      <c r="I239" s="9" t="b">
        <v>0</v>
      </c>
      <c r="J239" s="6">
        <v>2</v>
      </c>
      <c r="K239" s="6" t="s">
        <v>27</v>
      </c>
      <c r="L239" s="6">
        <v>2</v>
      </c>
      <c r="M239" s="6" t="s">
        <v>21</v>
      </c>
      <c r="N239" s="6">
        <v>0.16</v>
      </c>
      <c r="O239" s="1"/>
      <c r="P239" s="1"/>
      <c r="Q239" s="1"/>
      <c r="R239" s="1"/>
      <c r="S239" s="1"/>
      <c r="T239" s="1"/>
      <c r="U239" s="1"/>
      <c r="V239" s="1"/>
      <c r="W239" s="1"/>
      <c r="X239" s="1"/>
      <c r="Y239" s="1"/>
      <c r="Z239" s="1"/>
      <c r="AA239" s="1"/>
      <c r="AB239" s="1"/>
      <c r="AC239" s="1"/>
    </row>
    <row r="240" spans="1:29" ht="17.25" thickBot="1">
      <c r="A240" s="6">
        <v>239</v>
      </c>
      <c r="B240" s="7">
        <v>40554</v>
      </c>
      <c r="C240" s="6">
        <v>1</v>
      </c>
      <c r="D240" s="6">
        <v>0</v>
      </c>
      <c r="E240" s="6">
        <v>1</v>
      </c>
      <c r="F240" s="6">
        <v>7</v>
      </c>
      <c r="G240" s="8" t="str">
        <f t="shared" si="6"/>
        <v>Morning</v>
      </c>
      <c r="H240" s="8" t="str">
        <f t="shared" si="7"/>
        <v>Rush</v>
      </c>
      <c r="I240" s="9" t="b">
        <v>0</v>
      </c>
      <c r="J240" s="6">
        <v>2</v>
      </c>
      <c r="K240" s="6" t="s">
        <v>27</v>
      </c>
      <c r="L240" s="6">
        <v>2</v>
      </c>
      <c r="M240" s="6" t="s">
        <v>21</v>
      </c>
      <c r="N240" s="6">
        <v>0.16</v>
      </c>
      <c r="O240" s="1"/>
      <c r="P240" s="1"/>
      <c r="Q240" s="1"/>
      <c r="R240" s="1"/>
      <c r="S240" s="1"/>
      <c r="T240" s="1"/>
      <c r="U240" s="1"/>
      <c r="V240" s="1"/>
      <c r="W240" s="1"/>
      <c r="X240" s="1"/>
      <c r="Y240" s="1"/>
      <c r="Z240" s="1"/>
      <c r="AA240" s="1"/>
      <c r="AB240" s="1"/>
      <c r="AC240" s="1"/>
    </row>
    <row r="241" spans="1:29" ht="17.25" thickBot="1">
      <c r="A241" s="6">
        <v>240</v>
      </c>
      <c r="B241" s="7">
        <v>40554</v>
      </c>
      <c r="C241" s="6">
        <v>1</v>
      </c>
      <c r="D241" s="6">
        <v>0</v>
      </c>
      <c r="E241" s="6">
        <v>1</v>
      </c>
      <c r="F241" s="6">
        <v>8</v>
      </c>
      <c r="G241" s="8" t="str">
        <f t="shared" si="6"/>
        <v>Morning</v>
      </c>
      <c r="H241" s="8" t="str">
        <f t="shared" si="7"/>
        <v>Rush</v>
      </c>
      <c r="I241" s="9" t="b">
        <v>0</v>
      </c>
      <c r="J241" s="6">
        <v>2</v>
      </c>
      <c r="K241" s="6" t="s">
        <v>27</v>
      </c>
      <c r="L241" s="6">
        <v>2</v>
      </c>
      <c r="M241" s="6" t="s">
        <v>21</v>
      </c>
      <c r="N241" s="6">
        <v>0.18</v>
      </c>
      <c r="O241" s="1"/>
      <c r="P241" s="1"/>
      <c r="Q241" s="1"/>
      <c r="R241" s="1"/>
      <c r="S241" s="1"/>
      <c r="T241" s="1"/>
      <c r="U241" s="1"/>
      <c r="V241" s="1"/>
      <c r="W241" s="1"/>
      <c r="X241" s="1"/>
      <c r="Y241" s="1"/>
      <c r="Z241" s="1"/>
      <c r="AA241" s="1"/>
      <c r="AB241" s="1"/>
      <c r="AC241" s="1"/>
    </row>
    <row r="242" spans="1:29" ht="17.25" thickBot="1">
      <c r="A242" s="6">
        <v>241</v>
      </c>
      <c r="B242" s="7">
        <v>40554</v>
      </c>
      <c r="C242" s="6">
        <v>1</v>
      </c>
      <c r="D242" s="6">
        <v>0</v>
      </c>
      <c r="E242" s="6">
        <v>1</v>
      </c>
      <c r="F242" s="6">
        <v>9</v>
      </c>
      <c r="G242" s="8" t="str">
        <f t="shared" si="6"/>
        <v>Morning</v>
      </c>
      <c r="H242" s="8" t="str">
        <f t="shared" si="7"/>
        <v>Rush</v>
      </c>
      <c r="I242" s="9" t="b">
        <v>0</v>
      </c>
      <c r="J242" s="6">
        <v>2</v>
      </c>
      <c r="K242" s="6" t="s">
        <v>27</v>
      </c>
      <c r="L242" s="6">
        <v>2</v>
      </c>
      <c r="M242" s="6" t="s">
        <v>21</v>
      </c>
      <c r="N242" s="6">
        <v>0.18</v>
      </c>
      <c r="O242" s="1"/>
      <c r="P242" s="1"/>
      <c r="Q242" s="1"/>
      <c r="R242" s="1"/>
      <c r="S242" s="1"/>
      <c r="T242" s="1"/>
      <c r="U242" s="1"/>
      <c r="V242" s="1"/>
      <c r="W242" s="1"/>
      <c r="X242" s="1"/>
      <c r="Y242" s="1"/>
      <c r="Z242" s="1"/>
      <c r="AA242" s="1"/>
      <c r="AB242" s="1"/>
      <c r="AC242" s="1"/>
    </row>
    <row r="243" spans="1:29" ht="17.25" thickBot="1">
      <c r="A243" s="6">
        <v>242</v>
      </c>
      <c r="B243" s="7">
        <v>40554</v>
      </c>
      <c r="C243" s="6">
        <v>1</v>
      </c>
      <c r="D243" s="6">
        <v>0</v>
      </c>
      <c r="E243" s="6">
        <v>1</v>
      </c>
      <c r="F243" s="6">
        <v>10</v>
      </c>
      <c r="G243" s="8" t="str">
        <f t="shared" si="6"/>
        <v>Morning</v>
      </c>
      <c r="H243" s="8" t="str">
        <f t="shared" si="7"/>
        <v>Normal</v>
      </c>
      <c r="I243" s="9" t="b">
        <v>0</v>
      </c>
      <c r="J243" s="6">
        <v>2</v>
      </c>
      <c r="K243" s="6" t="s">
        <v>27</v>
      </c>
      <c r="L243" s="6">
        <v>2</v>
      </c>
      <c r="M243" s="6" t="s">
        <v>21</v>
      </c>
      <c r="N243" s="6">
        <v>0.2</v>
      </c>
      <c r="O243" s="1"/>
      <c r="P243" s="1"/>
      <c r="Q243" s="1"/>
      <c r="R243" s="1"/>
      <c r="S243" s="1"/>
      <c r="T243" s="1"/>
      <c r="U243" s="1"/>
      <c r="V243" s="1"/>
      <c r="W243" s="1"/>
      <c r="X243" s="1"/>
      <c r="Y243" s="1"/>
      <c r="Z243" s="1"/>
      <c r="AA243" s="1"/>
      <c r="AB243" s="1"/>
      <c r="AC243" s="1"/>
    </row>
    <row r="244" spans="1:29" ht="17.25" thickBot="1">
      <c r="A244" s="6">
        <v>243</v>
      </c>
      <c r="B244" s="7">
        <v>40554</v>
      </c>
      <c r="C244" s="6">
        <v>1</v>
      </c>
      <c r="D244" s="6">
        <v>0</v>
      </c>
      <c r="E244" s="6">
        <v>1</v>
      </c>
      <c r="F244" s="6">
        <v>11</v>
      </c>
      <c r="G244" s="8" t="str">
        <f t="shared" si="6"/>
        <v>Morning</v>
      </c>
      <c r="H244" s="8" t="str">
        <f t="shared" si="7"/>
        <v>Normal</v>
      </c>
      <c r="I244" s="9" t="b">
        <v>0</v>
      </c>
      <c r="J244" s="6">
        <v>2</v>
      </c>
      <c r="K244" s="6" t="s">
        <v>27</v>
      </c>
      <c r="L244" s="6">
        <v>2</v>
      </c>
      <c r="M244" s="6" t="s">
        <v>21</v>
      </c>
      <c r="N244" s="6">
        <v>0.2</v>
      </c>
      <c r="O244" s="1"/>
      <c r="P244" s="1"/>
      <c r="Q244" s="1"/>
      <c r="R244" s="1"/>
      <c r="S244" s="1"/>
      <c r="T244" s="1"/>
      <c r="U244" s="1"/>
      <c r="V244" s="1"/>
      <c r="W244" s="1"/>
      <c r="X244" s="1"/>
      <c r="Y244" s="1"/>
      <c r="Z244" s="1"/>
      <c r="AA244" s="1"/>
      <c r="AB244" s="1"/>
      <c r="AC244" s="1"/>
    </row>
    <row r="245" spans="1:29" ht="17.25" thickBot="1">
      <c r="A245" s="6">
        <v>244</v>
      </c>
      <c r="B245" s="7">
        <v>40554</v>
      </c>
      <c r="C245" s="6">
        <v>1</v>
      </c>
      <c r="D245" s="6">
        <v>0</v>
      </c>
      <c r="E245" s="6">
        <v>1</v>
      </c>
      <c r="F245" s="6">
        <v>12</v>
      </c>
      <c r="G245" s="8" t="str">
        <f t="shared" si="6"/>
        <v>Afternoon</v>
      </c>
      <c r="H245" s="8" t="str">
        <f t="shared" si="7"/>
        <v>Normal</v>
      </c>
      <c r="I245" s="9" t="b">
        <v>0</v>
      </c>
      <c r="J245" s="6">
        <v>2</v>
      </c>
      <c r="K245" s="6" t="s">
        <v>27</v>
      </c>
      <c r="L245" s="6">
        <v>2</v>
      </c>
      <c r="M245" s="6" t="s">
        <v>21</v>
      </c>
      <c r="N245" s="6">
        <v>0.2</v>
      </c>
      <c r="O245" s="1"/>
      <c r="P245" s="1"/>
      <c r="Q245" s="1"/>
      <c r="R245" s="1"/>
      <c r="S245" s="1"/>
      <c r="T245" s="1"/>
      <c r="U245" s="1"/>
      <c r="V245" s="1"/>
      <c r="W245" s="1"/>
      <c r="X245" s="1"/>
      <c r="Y245" s="1"/>
      <c r="Z245" s="1"/>
      <c r="AA245" s="1"/>
      <c r="AB245" s="1"/>
      <c r="AC245" s="1"/>
    </row>
    <row r="246" spans="1:29" ht="17.25" thickBot="1">
      <c r="A246" s="6">
        <v>245</v>
      </c>
      <c r="B246" s="7">
        <v>40554</v>
      </c>
      <c r="C246" s="6">
        <v>1</v>
      </c>
      <c r="D246" s="6">
        <v>0</v>
      </c>
      <c r="E246" s="6">
        <v>1</v>
      </c>
      <c r="F246" s="6">
        <v>13</v>
      </c>
      <c r="G246" s="8" t="str">
        <f t="shared" si="6"/>
        <v>Afternoon</v>
      </c>
      <c r="H246" s="8" t="str">
        <f t="shared" si="7"/>
        <v>Normal</v>
      </c>
      <c r="I246" s="9" t="b">
        <v>0</v>
      </c>
      <c r="J246" s="6">
        <v>2</v>
      </c>
      <c r="K246" s="6" t="s">
        <v>27</v>
      </c>
      <c r="L246" s="6">
        <v>2</v>
      </c>
      <c r="M246" s="6" t="s">
        <v>21</v>
      </c>
      <c r="N246" s="6">
        <v>0.2</v>
      </c>
      <c r="O246" s="1"/>
      <c r="P246" s="1"/>
      <c r="Q246" s="1"/>
      <c r="R246" s="1"/>
      <c r="S246" s="1"/>
      <c r="T246" s="1"/>
      <c r="U246" s="1"/>
      <c r="V246" s="1"/>
      <c r="W246" s="1"/>
      <c r="X246" s="1"/>
      <c r="Y246" s="1"/>
      <c r="Z246" s="1"/>
      <c r="AA246" s="1"/>
      <c r="AB246" s="1"/>
      <c r="AC246" s="1"/>
    </row>
    <row r="247" spans="1:29" ht="17.25" thickBot="1">
      <c r="A247" s="6">
        <v>246</v>
      </c>
      <c r="B247" s="7">
        <v>40554</v>
      </c>
      <c r="C247" s="6">
        <v>1</v>
      </c>
      <c r="D247" s="6">
        <v>0</v>
      </c>
      <c r="E247" s="6">
        <v>1</v>
      </c>
      <c r="F247" s="6">
        <v>14</v>
      </c>
      <c r="G247" s="8" t="str">
        <f t="shared" si="6"/>
        <v>Afternoon</v>
      </c>
      <c r="H247" s="8" t="str">
        <f t="shared" si="7"/>
        <v>Normal</v>
      </c>
      <c r="I247" s="9" t="b">
        <v>0</v>
      </c>
      <c r="J247" s="6">
        <v>2</v>
      </c>
      <c r="K247" s="6" t="s">
        <v>27</v>
      </c>
      <c r="L247" s="6">
        <v>2</v>
      </c>
      <c r="M247" s="6" t="s">
        <v>21</v>
      </c>
      <c r="N247" s="6">
        <v>0.2</v>
      </c>
      <c r="O247" s="1"/>
      <c r="P247" s="1"/>
      <c r="Q247" s="1"/>
      <c r="R247" s="1"/>
      <c r="S247" s="1"/>
      <c r="T247" s="1"/>
      <c r="U247" s="1"/>
      <c r="V247" s="1"/>
      <c r="W247" s="1"/>
      <c r="X247" s="1"/>
      <c r="Y247" s="1"/>
      <c r="Z247" s="1"/>
      <c r="AA247" s="1"/>
      <c r="AB247" s="1"/>
      <c r="AC247" s="1"/>
    </row>
    <row r="248" spans="1:29" ht="17.25" thickBot="1">
      <c r="A248" s="6">
        <v>247</v>
      </c>
      <c r="B248" s="7">
        <v>40554</v>
      </c>
      <c r="C248" s="6">
        <v>1</v>
      </c>
      <c r="D248" s="6">
        <v>0</v>
      </c>
      <c r="E248" s="6">
        <v>1</v>
      </c>
      <c r="F248" s="6">
        <v>15</v>
      </c>
      <c r="G248" s="8" t="str">
        <f t="shared" si="6"/>
        <v>Afternoon</v>
      </c>
      <c r="H248" s="8" t="str">
        <f t="shared" si="7"/>
        <v>Normal</v>
      </c>
      <c r="I248" s="9" t="b">
        <v>0</v>
      </c>
      <c r="J248" s="6">
        <v>2</v>
      </c>
      <c r="K248" s="6" t="s">
        <v>27</v>
      </c>
      <c r="L248" s="6">
        <v>2</v>
      </c>
      <c r="M248" s="6" t="s">
        <v>21</v>
      </c>
      <c r="N248" s="6">
        <v>0.16</v>
      </c>
      <c r="O248" s="1"/>
      <c r="P248" s="1"/>
      <c r="Q248" s="1"/>
      <c r="R248" s="1"/>
      <c r="S248" s="1"/>
      <c r="T248" s="1"/>
      <c r="U248" s="1"/>
      <c r="V248" s="1"/>
      <c r="W248" s="1"/>
      <c r="X248" s="1"/>
      <c r="Y248" s="1"/>
      <c r="Z248" s="1"/>
      <c r="AA248" s="1"/>
      <c r="AB248" s="1"/>
      <c r="AC248" s="1"/>
    </row>
    <row r="249" spans="1:29" ht="17.25" thickBot="1">
      <c r="A249" s="6">
        <v>248</v>
      </c>
      <c r="B249" s="7">
        <v>40554</v>
      </c>
      <c r="C249" s="6">
        <v>1</v>
      </c>
      <c r="D249" s="6">
        <v>0</v>
      </c>
      <c r="E249" s="6">
        <v>1</v>
      </c>
      <c r="F249" s="6">
        <v>16</v>
      </c>
      <c r="G249" s="8" t="str">
        <f t="shared" si="6"/>
        <v>Afternoon</v>
      </c>
      <c r="H249" s="8" t="str">
        <f t="shared" si="7"/>
        <v>Normal</v>
      </c>
      <c r="I249" s="9" t="b">
        <v>0</v>
      </c>
      <c r="J249" s="6">
        <v>2</v>
      </c>
      <c r="K249" s="6" t="s">
        <v>27</v>
      </c>
      <c r="L249" s="6">
        <v>2</v>
      </c>
      <c r="M249" s="6" t="s">
        <v>21</v>
      </c>
      <c r="N249" s="6">
        <v>0.16</v>
      </c>
      <c r="O249" s="1"/>
      <c r="P249" s="1"/>
      <c r="Q249" s="1"/>
      <c r="R249" s="1"/>
      <c r="S249" s="1"/>
      <c r="T249" s="1"/>
      <c r="U249" s="1"/>
      <c r="V249" s="1"/>
      <c r="W249" s="1"/>
      <c r="X249" s="1"/>
      <c r="Y249" s="1"/>
      <c r="Z249" s="1"/>
      <c r="AA249" s="1"/>
      <c r="AB249" s="1"/>
      <c r="AC249" s="1"/>
    </row>
    <row r="250" spans="1:29" ht="17.25" thickBot="1">
      <c r="A250" s="6">
        <v>249</v>
      </c>
      <c r="B250" s="7">
        <v>40554</v>
      </c>
      <c r="C250" s="6">
        <v>1</v>
      </c>
      <c r="D250" s="6">
        <v>0</v>
      </c>
      <c r="E250" s="6">
        <v>1</v>
      </c>
      <c r="F250" s="6">
        <v>17</v>
      </c>
      <c r="G250" s="8" t="str">
        <f t="shared" si="6"/>
        <v>Afternoon</v>
      </c>
      <c r="H250" s="8" t="str">
        <f t="shared" si="7"/>
        <v>Rush</v>
      </c>
      <c r="I250" s="9" t="b">
        <v>0</v>
      </c>
      <c r="J250" s="6">
        <v>2</v>
      </c>
      <c r="K250" s="6" t="s">
        <v>27</v>
      </c>
      <c r="L250" s="6">
        <v>2</v>
      </c>
      <c r="M250" s="6" t="s">
        <v>21</v>
      </c>
      <c r="N250" s="6">
        <v>0.16</v>
      </c>
      <c r="O250" s="1"/>
      <c r="P250" s="1"/>
      <c r="Q250" s="1"/>
      <c r="R250" s="1"/>
      <c r="S250" s="1"/>
      <c r="T250" s="1"/>
      <c r="U250" s="1"/>
      <c r="V250" s="1"/>
      <c r="W250" s="1"/>
      <c r="X250" s="1"/>
      <c r="Y250" s="1"/>
      <c r="Z250" s="1"/>
      <c r="AA250" s="1"/>
      <c r="AB250" s="1"/>
      <c r="AC250" s="1"/>
    </row>
    <row r="251" spans="1:29" ht="17.25" thickBot="1">
      <c r="A251" s="6">
        <v>250</v>
      </c>
      <c r="B251" s="7">
        <v>40554</v>
      </c>
      <c r="C251" s="6">
        <v>1</v>
      </c>
      <c r="D251" s="6">
        <v>0</v>
      </c>
      <c r="E251" s="6">
        <v>1</v>
      </c>
      <c r="F251" s="6">
        <v>18</v>
      </c>
      <c r="G251" s="8" t="str">
        <f t="shared" si="6"/>
        <v>Evening</v>
      </c>
      <c r="H251" s="8" t="str">
        <f t="shared" si="7"/>
        <v>Rush</v>
      </c>
      <c r="I251" s="9" t="b">
        <v>0</v>
      </c>
      <c r="J251" s="6">
        <v>2</v>
      </c>
      <c r="K251" s="6" t="s">
        <v>27</v>
      </c>
      <c r="L251" s="6">
        <v>3</v>
      </c>
      <c r="M251" s="6" t="s">
        <v>24</v>
      </c>
      <c r="N251" s="6">
        <v>0.16</v>
      </c>
      <c r="O251" s="1"/>
      <c r="P251" s="1"/>
      <c r="Q251" s="1"/>
      <c r="R251" s="1"/>
      <c r="S251" s="1"/>
      <c r="T251" s="1"/>
      <c r="U251" s="1"/>
      <c r="V251" s="1"/>
      <c r="W251" s="1"/>
      <c r="X251" s="1"/>
      <c r="Y251" s="1"/>
      <c r="Z251" s="1"/>
      <c r="AA251" s="1"/>
      <c r="AB251" s="1"/>
      <c r="AC251" s="1"/>
    </row>
    <row r="252" spans="1:29" ht="17.25" thickBot="1">
      <c r="A252" s="6">
        <v>251</v>
      </c>
      <c r="B252" s="7">
        <v>40554</v>
      </c>
      <c r="C252" s="6">
        <v>1</v>
      </c>
      <c r="D252" s="6">
        <v>0</v>
      </c>
      <c r="E252" s="6">
        <v>1</v>
      </c>
      <c r="F252" s="6">
        <v>19</v>
      </c>
      <c r="G252" s="8" t="str">
        <f t="shared" si="6"/>
        <v>Evening</v>
      </c>
      <c r="H252" s="8" t="str">
        <f t="shared" si="7"/>
        <v>Rush</v>
      </c>
      <c r="I252" s="9" t="b">
        <v>0</v>
      </c>
      <c r="J252" s="6">
        <v>2</v>
      </c>
      <c r="K252" s="6" t="s">
        <v>27</v>
      </c>
      <c r="L252" s="6">
        <v>3</v>
      </c>
      <c r="M252" s="6" t="s">
        <v>24</v>
      </c>
      <c r="N252" s="6">
        <v>0.16</v>
      </c>
      <c r="O252" s="1"/>
      <c r="P252" s="1"/>
      <c r="Q252" s="1"/>
      <c r="R252" s="1"/>
      <c r="S252" s="1"/>
      <c r="T252" s="1"/>
      <c r="U252" s="1"/>
      <c r="V252" s="1"/>
      <c r="W252" s="1"/>
      <c r="X252" s="1"/>
      <c r="Y252" s="1"/>
      <c r="Z252" s="1"/>
      <c r="AA252" s="1"/>
      <c r="AB252" s="1"/>
      <c r="AC252" s="1"/>
    </row>
    <row r="253" spans="1:29" ht="17.25" thickBot="1">
      <c r="A253" s="6">
        <v>252</v>
      </c>
      <c r="B253" s="7">
        <v>40554</v>
      </c>
      <c r="C253" s="6">
        <v>1</v>
      </c>
      <c r="D253" s="6">
        <v>0</v>
      </c>
      <c r="E253" s="6">
        <v>1</v>
      </c>
      <c r="F253" s="6">
        <v>20</v>
      </c>
      <c r="G253" s="8" t="str">
        <f t="shared" si="6"/>
        <v>Evening</v>
      </c>
      <c r="H253" s="8" t="str">
        <f t="shared" si="7"/>
        <v>Normal</v>
      </c>
      <c r="I253" s="9" t="b">
        <v>0</v>
      </c>
      <c r="J253" s="6">
        <v>2</v>
      </c>
      <c r="K253" s="6" t="s">
        <v>27</v>
      </c>
      <c r="L253" s="6">
        <v>3</v>
      </c>
      <c r="M253" s="6" t="s">
        <v>24</v>
      </c>
      <c r="N253" s="6">
        <v>0.16</v>
      </c>
      <c r="O253" s="1"/>
      <c r="P253" s="1"/>
      <c r="Q253" s="1"/>
      <c r="R253" s="1"/>
      <c r="S253" s="1"/>
      <c r="T253" s="1"/>
      <c r="U253" s="1"/>
      <c r="V253" s="1"/>
      <c r="W253" s="1"/>
      <c r="X253" s="1"/>
      <c r="Y253" s="1"/>
      <c r="Z253" s="1"/>
      <c r="AA253" s="1"/>
      <c r="AB253" s="1"/>
      <c r="AC253" s="1"/>
    </row>
    <row r="254" spans="1:29" ht="17.25" thickBot="1">
      <c r="A254" s="6">
        <v>253</v>
      </c>
      <c r="B254" s="7">
        <v>40554</v>
      </c>
      <c r="C254" s="6">
        <v>1</v>
      </c>
      <c r="D254" s="6">
        <v>0</v>
      </c>
      <c r="E254" s="6">
        <v>1</v>
      </c>
      <c r="F254" s="6">
        <v>21</v>
      </c>
      <c r="G254" s="8" t="str">
        <f t="shared" si="6"/>
        <v>Evening</v>
      </c>
      <c r="H254" s="8" t="str">
        <f t="shared" si="7"/>
        <v>Normal</v>
      </c>
      <c r="I254" s="9" t="b">
        <v>0</v>
      </c>
      <c r="J254" s="6">
        <v>2</v>
      </c>
      <c r="K254" s="6" t="s">
        <v>27</v>
      </c>
      <c r="L254" s="6">
        <v>3</v>
      </c>
      <c r="M254" s="6" t="s">
        <v>24</v>
      </c>
      <c r="N254" s="6">
        <v>0.16</v>
      </c>
      <c r="O254" s="1"/>
      <c r="P254" s="1"/>
      <c r="Q254" s="1"/>
      <c r="R254" s="1"/>
      <c r="S254" s="1"/>
      <c r="T254" s="1"/>
      <c r="U254" s="1"/>
      <c r="V254" s="1"/>
      <c r="W254" s="1"/>
      <c r="X254" s="1"/>
      <c r="Y254" s="1"/>
      <c r="Z254" s="1"/>
      <c r="AA254" s="1"/>
      <c r="AB254" s="1"/>
      <c r="AC254" s="1"/>
    </row>
    <row r="255" spans="1:29" ht="17.25" thickBot="1">
      <c r="A255" s="6">
        <v>254</v>
      </c>
      <c r="B255" s="7">
        <v>40554</v>
      </c>
      <c r="C255" s="6">
        <v>1</v>
      </c>
      <c r="D255" s="6">
        <v>0</v>
      </c>
      <c r="E255" s="6">
        <v>1</v>
      </c>
      <c r="F255" s="6">
        <v>22</v>
      </c>
      <c r="G255" s="8" t="str">
        <f t="shared" si="6"/>
        <v>Evening</v>
      </c>
      <c r="H255" s="8" t="str">
        <f t="shared" si="7"/>
        <v>Normal</v>
      </c>
      <c r="I255" s="9" t="b">
        <v>0</v>
      </c>
      <c r="J255" s="6">
        <v>2</v>
      </c>
      <c r="K255" s="6" t="s">
        <v>27</v>
      </c>
      <c r="L255" s="6">
        <v>3</v>
      </c>
      <c r="M255" s="6" t="s">
        <v>24</v>
      </c>
      <c r="N255" s="6">
        <v>0.16</v>
      </c>
      <c r="O255" s="1"/>
      <c r="P255" s="1"/>
      <c r="Q255" s="1"/>
      <c r="R255" s="1"/>
      <c r="S255" s="1"/>
      <c r="T255" s="1"/>
      <c r="U255" s="1"/>
      <c r="V255" s="1"/>
      <c r="W255" s="1"/>
      <c r="X255" s="1"/>
      <c r="Y255" s="1"/>
      <c r="Z255" s="1"/>
      <c r="AA255" s="1"/>
      <c r="AB255" s="1"/>
      <c r="AC255" s="1"/>
    </row>
    <row r="256" spans="1:29" ht="17.25" thickBot="1">
      <c r="A256" s="6">
        <v>255</v>
      </c>
      <c r="B256" s="7">
        <v>40554</v>
      </c>
      <c r="C256" s="6">
        <v>1</v>
      </c>
      <c r="D256" s="6">
        <v>0</v>
      </c>
      <c r="E256" s="6">
        <v>1</v>
      </c>
      <c r="F256" s="6">
        <v>23</v>
      </c>
      <c r="G256" s="8" t="str">
        <f t="shared" si="6"/>
        <v>Evening</v>
      </c>
      <c r="H256" s="8" t="str">
        <f t="shared" si="7"/>
        <v>Normal</v>
      </c>
      <c r="I256" s="9" t="b">
        <v>0</v>
      </c>
      <c r="J256" s="6">
        <v>2</v>
      </c>
      <c r="K256" s="6" t="s">
        <v>27</v>
      </c>
      <c r="L256" s="6">
        <v>3</v>
      </c>
      <c r="M256" s="6" t="s">
        <v>24</v>
      </c>
      <c r="N256" s="6">
        <v>0.16</v>
      </c>
      <c r="O256" s="1"/>
      <c r="P256" s="1"/>
      <c r="Q256" s="1"/>
      <c r="R256" s="1"/>
      <c r="S256" s="1"/>
      <c r="T256" s="1"/>
      <c r="U256" s="1"/>
      <c r="V256" s="1"/>
      <c r="W256" s="1"/>
      <c r="X256" s="1"/>
      <c r="Y256" s="1"/>
      <c r="Z256" s="1"/>
      <c r="AA256" s="1"/>
      <c r="AB256" s="1"/>
      <c r="AC256" s="1"/>
    </row>
    <row r="257" spans="1:29" ht="17.25" thickBot="1">
      <c r="A257" s="6">
        <v>256</v>
      </c>
      <c r="B257" s="7">
        <v>40555</v>
      </c>
      <c r="C257" s="6">
        <v>1</v>
      </c>
      <c r="D257" s="6">
        <v>0</v>
      </c>
      <c r="E257" s="6">
        <v>1</v>
      </c>
      <c r="F257" s="6">
        <v>0</v>
      </c>
      <c r="G257" s="8" t="str">
        <f t="shared" si="6"/>
        <v>Night</v>
      </c>
      <c r="H257" s="8" t="str">
        <f t="shared" si="7"/>
        <v>Normal</v>
      </c>
      <c r="I257" s="9" t="b">
        <v>0</v>
      </c>
      <c r="J257" s="6">
        <v>3</v>
      </c>
      <c r="K257" s="6" t="s">
        <v>28</v>
      </c>
      <c r="L257" s="6">
        <v>2</v>
      </c>
      <c r="M257" s="6" t="s">
        <v>21</v>
      </c>
      <c r="N257" s="6">
        <v>0.16</v>
      </c>
      <c r="O257" s="1"/>
      <c r="P257" s="1"/>
      <c r="Q257" s="1"/>
      <c r="R257" s="1"/>
      <c r="S257" s="1"/>
      <c r="T257" s="1"/>
      <c r="U257" s="1"/>
      <c r="V257" s="1"/>
      <c r="W257" s="1"/>
      <c r="X257" s="1"/>
      <c r="Y257" s="1"/>
      <c r="Z257" s="1"/>
      <c r="AA257" s="1"/>
      <c r="AB257" s="1"/>
      <c r="AC257" s="1"/>
    </row>
    <row r="258" spans="1:29" ht="17.25" thickBot="1">
      <c r="A258" s="6">
        <v>257</v>
      </c>
      <c r="B258" s="7">
        <v>40555</v>
      </c>
      <c r="C258" s="6">
        <v>1</v>
      </c>
      <c r="D258" s="6">
        <v>0</v>
      </c>
      <c r="E258" s="6">
        <v>1</v>
      </c>
      <c r="F258" s="6">
        <v>1</v>
      </c>
      <c r="G258" s="8" t="str">
        <f t="shared" si="6"/>
        <v>Night</v>
      </c>
      <c r="H258" s="8" t="str">
        <f t="shared" si="7"/>
        <v>Normal</v>
      </c>
      <c r="I258" s="9" t="b">
        <v>0</v>
      </c>
      <c r="J258" s="6">
        <v>3</v>
      </c>
      <c r="K258" s="6" t="s">
        <v>28</v>
      </c>
      <c r="L258" s="6">
        <v>2</v>
      </c>
      <c r="M258" s="6" t="s">
        <v>21</v>
      </c>
      <c r="N258" s="6">
        <v>0.16</v>
      </c>
      <c r="O258" s="1"/>
      <c r="P258" s="1"/>
      <c r="Q258" s="1"/>
      <c r="R258" s="1"/>
      <c r="S258" s="1"/>
      <c r="T258" s="1"/>
      <c r="U258" s="1"/>
      <c r="V258" s="1"/>
      <c r="W258" s="1"/>
      <c r="X258" s="1"/>
      <c r="Y258" s="1"/>
      <c r="Z258" s="1"/>
      <c r="AA258" s="1"/>
      <c r="AB258" s="1"/>
      <c r="AC258" s="1"/>
    </row>
    <row r="259" spans="1:29" ht="17.25" thickBot="1">
      <c r="A259" s="6">
        <v>258</v>
      </c>
      <c r="B259" s="7">
        <v>40555</v>
      </c>
      <c r="C259" s="6">
        <v>1</v>
      </c>
      <c r="D259" s="6">
        <v>0</v>
      </c>
      <c r="E259" s="6">
        <v>1</v>
      </c>
      <c r="F259" s="6">
        <v>2</v>
      </c>
      <c r="G259" s="8" t="str">
        <f t="shared" ref="G259:G322" si="8">IF(F259&lt;6,"Night", IF(F259&lt;12,"Morning", IF(F259&lt;18,"Afternoon","Evening")))</f>
        <v>Night</v>
      </c>
      <c r="H259" s="8" t="str">
        <f t="shared" ref="H259:H322" si="9">IF(OR(AND(F259&gt;=7,F259&lt;=9), AND(F259&gt;=17,F259&lt;=19)), "Rush", "Normal")</f>
        <v>Normal</v>
      </c>
      <c r="I259" s="9" t="b">
        <v>0</v>
      </c>
      <c r="J259" s="6">
        <v>3</v>
      </c>
      <c r="K259" s="6" t="s">
        <v>28</v>
      </c>
      <c r="L259" s="6">
        <v>1</v>
      </c>
      <c r="M259" s="6" t="s">
        <v>14</v>
      </c>
      <c r="N259" s="6">
        <v>0.14000000000000001</v>
      </c>
      <c r="O259" s="1"/>
      <c r="P259" s="1"/>
      <c r="Q259" s="1"/>
      <c r="R259" s="1"/>
      <c r="S259" s="1"/>
      <c r="T259" s="1"/>
      <c r="U259" s="1"/>
      <c r="V259" s="1"/>
      <c r="W259" s="1"/>
      <c r="X259" s="1"/>
      <c r="Y259" s="1"/>
      <c r="Z259" s="1"/>
      <c r="AA259" s="1"/>
      <c r="AB259" s="1"/>
      <c r="AC259" s="1"/>
    </row>
    <row r="260" spans="1:29" ht="17.25" thickBot="1">
      <c r="A260" s="6">
        <v>259</v>
      </c>
      <c r="B260" s="7">
        <v>40555</v>
      </c>
      <c r="C260" s="6">
        <v>1</v>
      </c>
      <c r="D260" s="6">
        <v>0</v>
      </c>
      <c r="E260" s="6">
        <v>1</v>
      </c>
      <c r="F260" s="6">
        <v>5</v>
      </c>
      <c r="G260" s="8" t="str">
        <f t="shared" si="8"/>
        <v>Night</v>
      </c>
      <c r="H260" s="8" t="str">
        <f t="shared" si="9"/>
        <v>Normal</v>
      </c>
      <c r="I260" s="9" t="b">
        <v>0</v>
      </c>
      <c r="J260" s="6">
        <v>3</v>
      </c>
      <c r="K260" s="6" t="s">
        <v>28</v>
      </c>
      <c r="L260" s="6">
        <v>1</v>
      </c>
      <c r="M260" s="6" t="s">
        <v>14</v>
      </c>
      <c r="N260" s="6">
        <v>0.14000000000000001</v>
      </c>
      <c r="O260" s="1"/>
      <c r="P260" s="1"/>
      <c r="Q260" s="1"/>
      <c r="R260" s="1"/>
      <c r="S260" s="1"/>
      <c r="T260" s="1"/>
      <c r="U260" s="1"/>
      <c r="V260" s="1"/>
      <c r="W260" s="1"/>
      <c r="X260" s="1"/>
      <c r="Y260" s="1"/>
      <c r="Z260" s="1"/>
      <c r="AA260" s="1"/>
      <c r="AB260" s="1"/>
      <c r="AC260" s="1"/>
    </row>
    <row r="261" spans="1:29" ht="17.25" thickBot="1">
      <c r="A261" s="6">
        <v>260</v>
      </c>
      <c r="B261" s="7">
        <v>40555</v>
      </c>
      <c r="C261" s="6">
        <v>1</v>
      </c>
      <c r="D261" s="6">
        <v>0</v>
      </c>
      <c r="E261" s="6">
        <v>1</v>
      </c>
      <c r="F261" s="6">
        <v>6</v>
      </c>
      <c r="G261" s="8" t="str">
        <f t="shared" si="8"/>
        <v>Morning</v>
      </c>
      <c r="H261" s="8" t="str">
        <f t="shared" si="9"/>
        <v>Normal</v>
      </c>
      <c r="I261" s="9" t="b">
        <v>0</v>
      </c>
      <c r="J261" s="6">
        <v>3</v>
      </c>
      <c r="K261" s="6" t="s">
        <v>28</v>
      </c>
      <c r="L261" s="6">
        <v>1</v>
      </c>
      <c r="M261" s="6" t="s">
        <v>14</v>
      </c>
      <c r="N261" s="6">
        <v>0.12</v>
      </c>
      <c r="O261" s="1"/>
      <c r="P261" s="1"/>
      <c r="Q261" s="1"/>
      <c r="R261" s="1"/>
      <c r="S261" s="1"/>
      <c r="T261" s="1"/>
      <c r="U261" s="1"/>
      <c r="V261" s="1"/>
      <c r="W261" s="1"/>
      <c r="X261" s="1"/>
      <c r="Y261" s="1"/>
      <c r="Z261" s="1"/>
      <c r="AA261" s="1"/>
      <c r="AB261" s="1"/>
      <c r="AC261" s="1"/>
    </row>
    <row r="262" spans="1:29" ht="17.25" thickBot="1">
      <c r="A262" s="6">
        <v>261</v>
      </c>
      <c r="B262" s="7">
        <v>40555</v>
      </c>
      <c r="C262" s="6">
        <v>1</v>
      </c>
      <c r="D262" s="6">
        <v>0</v>
      </c>
      <c r="E262" s="6">
        <v>1</v>
      </c>
      <c r="F262" s="6">
        <v>7</v>
      </c>
      <c r="G262" s="8" t="str">
        <f t="shared" si="8"/>
        <v>Morning</v>
      </c>
      <c r="H262" s="8" t="str">
        <f t="shared" si="9"/>
        <v>Rush</v>
      </c>
      <c r="I262" s="9" t="b">
        <v>0</v>
      </c>
      <c r="J262" s="6">
        <v>3</v>
      </c>
      <c r="K262" s="6" t="s">
        <v>28</v>
      </c>
      <c r="L262" s="6">
        <v>1</v>
      </c>
      <c r="M262" s="6" t="s">
        <v>14</v>
      </c>
      <c r="N262" s="6">
        <v>0.14000000000000001</v>
      </c>
      <c r="O262" s="1"/>
      <c r="P262" s="1"/>
      <c r="Q262" s="1"/>
      <c r="R262" s="1"/>
      <c r="S262" s="1"/>
      <c r="T262" s="1"/>
      <c r="U262" s="1"/>
      <c r="V262" s="1"/>
      <c r="W262" s="1"/>
      <c r="X262" s="1"/>
      <c r="Y262" s="1"/>
      <c r="Z262" s="1"/>
      <c r="AA262" s="1"/>
      <c r="AB262" s="1"/>
      <c r="AC262" s="1"/>
    </row>
    <row r="263" spans="1:29" ht="17.25" thickBot="1">
      <c r="A263" s="6">
        <v>262</v>
      </c>
      <c r="B263" s="7">
        <v>40555</v>
      </c>
      <c r="C263" s="6">
        <v>1</v>
      </c>
      <c r="D263" s="6">
        <v>0</v>
      </c>
      <c r="E263" s="6">
        <v>1</v>
      </c>
      <c r="F263" s="6">
        <v>8</v>
      </c>
      <c r="G263" s="8" t="str">
        <f t="shared" si="8"/>
        <v>Morning</v>
      </c>
      <c r="H263" s="8" t="str">
        <f t="shared" si="9"/>
        <v>Rush</v>
      </c>
      <c r="I263" s="9" t="b">
        <v>0</v>
      </c>
      <c r="J263" s="6">
        <v>3</v>
      </c>
      <c r="K263" s="6" t="s">
        <v>28</v>
      </c>
      <c r="L263" s="6">
        <v>1</v>
      </c>
      <c r="M263" s="6" t="s">
        <v>14</v>
      </c>
      <c r="N263" s="6">
        <v>0.16</v>
      </c>
      <c r="O263" s="1"/>
      <c r="P263" s="1"/>
      <c r="Q263" s="1"/>
      <c r="R263" s="1"/>
      <c r="S263" s="1"/>
      <c r="T263" s="1"/>
      <c r="U263" s="1"/>
      <c r="V263" s="1"/>
      <c r="W263" s="1"/>
      <c r="X263" s="1"/>
      <c r="Y263" s="1"/>
      <c r="Z263" s="1"/>
      <c r="AA263" s="1"/>
      <c r="AB263" s="1"/>
      <c r="AC263" s="1"/>
    </row>
    <row r="264" spans="1:29" ht="17.25" thickBot="1">
      <c r="A264" s="6">
        <v>263</v>
      </c>
      <c r="B264" s="7">
        <v>40555</v>
      </c>
      <c r="C264" s="6">
        <v>1</v>
      </c>
      <c r="D264" s="6">
        <v>0</v>
      </c>
      <c r="E264" s="6">
        <v>1</v>
      </c>
      <c r="F264" s="6">
        <v>9</v>
      </c>
      <c r="G264" s="8" t="str">
        <f t="shared" si="8"/>
        <v>Morning</v>
      </c>
      <c r="H264" s="8" t="str">
        <f t="shared" si="9"/>
        <v>Rush</v>
      </c>
      <c r="I264" s="9" t="b">
        <v>0</v>
      </c>
      <c r="J264" s="6">
        <v>3</v>
      </c>
      <c r="K264" s="6" t="s">
        <v>28</v>
      </c>
      <c r="L264" s="6">
        <v>1</v>
      </c>
      <c r="M264" s="6" t="s">
        <v>14</v>
      </c>
      <c r="N264" s="6">
        <v>0.16</v>
      </c>
      <c r="O264" s="1"/>
      <c r="P264" s="1"/>
      <c r="Q264" s="1"/>
      <c r="R264" s="1"/>
      <c r="S264" s="1"/>
      <c r="T264" s="1"/>
      <c r="U264" s="1"/>
      <c r="V264" s="1"/>
      <c r="W264" s="1"/>
      <c r="X264" s="1"/>
      <c r="Y264" s="1"/>
      <c r="Z264" s="1"/>
      <c r="AA264" s="1"/>
      <c r="AB264" s="1"/>
      <c r="AC264" s="1"/>
    </row>
    <row r="265" spans="1:29" ht="17.25" thickBot="1">
      <c r="A265" s="6">
        <v>264</v>
      </c>
      <c r="B265" s="7">
        <v>40555</v>
      </c>
      <c r="C265" s="6">
        <v>1</v>
      </c>
      <c r="D265" s="6">
        <v>0</v>
      </c>
      <c r="E265" s="6">
        <v>1</v>
      </c>
      <c r="F265" s="6">
        <v>10</v>
      </c>
      <c r="G265" s="8" t="str">
        <f t="shared" si="8"/>
        <v>Morning</v>
      </c>
      <c r="H265" s="8" t="str">
        <f t="shared" si="9"/>
        <v>Normal</v>
      </c>
      <c r="I265" s="9" t="b">
        <v>0</v>
      </c>
      <c r="J265" s="6">
        <v>3</v>
      </c>
      <c r="K265" s="6" t="s">
        <v>28</v>
      </c>
      <c r="L265" s="6">
        <v>1</v>
      </c>
      <c r="M265" s="6" t="s">
        <v>14</v>
      </c>
      <c r="N265" s="6">
        <v>0.18</v>
      </c>
      <c r="O265" s="1"/>
      <c r="P265" s="1"/>
      <c r="Q265" s="1"/>
      <c r="R265" s="1"/>
      <c r="S265" s="1"/>
      <c r="T265" s="1"/>
      <c r="U265" s="1"/>
      <c r="V265" s="1"/>
      <c r="W265" s="1"/>
      <c r="X265" s="1"/>
      <c r="Y265" s="1"/>
      <c r="Z265" s="1"/>
      <c r="AA265" s="1"/>
      <c r="AB265" s="1"/>
      <c r="AC265" s="1"/>
    </row>
    <row r="266" spans="1:29" ht="17.25" thickBot="1">
      <c r="A266" s="6">
        <v>265</v>
      </c>
      <c r="B266" s="7">
        <v>40555</v>
      </c>
      <c r="C266" s="6">
        <v>1</v>
      </c>
      <c r="D266" s="6">
        <v>0</v>
      </c>
      <c r="E266" s="6">
        <v>1</v>
      </c>
      <c r="F266" s="6">
        <v>11</v>
      </c>
      <c r="G266" s="8" t="str">
        <f t="shared" si="8"/>
        <v>Morning</v>
      </c>
      <c r="H266" s="8" t="str">
        <f t="shared" si="9"/>
        <v>Normal</v>
      </c>
      <c r="I266" s="9" t="b">
        <v>0</v>
      </c>
      <c r="J266" s="6">
        <v>3</v>
      </c>
      <c r="K266" s="6" t="s">
        <v>28</v>
      </c>
      <c r="L266" s="6">
        <v>1</v>
      </c>
      <c r="M266" s="6" t="s">
        <v>14</v>
      </c>
      <c r="N266" s="6">
        <v>0.2</v>
      </c>
      <c r="O266" s="1"/>
      <c r="P266" s="1"/>
      <c r="Q266" s="1"/>
      <c r="R266" s="1"/>
      <c r="S266" s="1"/>
      <c r="T266" s="1"/>
      <c r="U266" s="1"/>
      <c r="V266" s="1"/>
      <c r="W266" s="1"/>
      <c r="X266" s="1"/>
      <c r="Y266" s="1"/>
      <c r="Z266" s="1"/>
      <c r="AA266" s="1"/>
      <c r="AB266" s="1"/>
      <c r="AC266" s="1"/>
    </row>
    <row r="267" spans="1:29" ht="17.25" thickBot="1">
      <c r="A267" s="6">
        <v>266</v>
      </c>
      <c r="B267" s="7">
        <v>40555</v>
      </c>
      <c r="C267" s="6">
        <v>1</v>
      </c>
      <c r="D267" s="6">
        <v>0</v>
      </c>
      <c r="E267" s="6">
        <v>1</v>
      </c>
      <c r="F267" s="6">
        <v>12</v>
      </c>
      <c r="G267" s="8" t="str">
        <f t="shared" si="8"/>
        <v>Afternoon</v>
      </c>
      <c r="H267" s="8" t="str">
        <f t="shared" si="9"/>
        <v>Normal</v>
      </c>
      <c r="I267" s="9" t="b">
        <v>0</v>
      </c>
      <c r="J267" s="6">
        <v>3</v>
      </c>
      <c r="K267" s="6" t="s">
        <v>28</v>
      </c>
      <c r="L267" s="6">
        <v>1</v>
      </c>
      <c r="M267" s="6" t="s">
        <v>14</v>
      </c>
      <c r="N267" s="6">
        <v>0.2</v>
      </c>
      <c r="O267" s="1"/>
      <c r="P267" s="1"/>
      <c r="Q267" s="1"/>
      <c r="R267" s="1"/>
      <c r="S267" s="1"/>
      <c r="T267" s="1"/>
      <c r="U267" s="1"/>
      <c r="V267" s="1"/>
      <c r="W267" s="1"/>
      <c r="X267" s="1"/>
      <c r="Y267" s="1"/>
      <c r="Z267" s="1"/>
      <c r="AA267" s="1"/>
      <c r="AB267" s="1"/>
      <c r="AC267" s="1"/>
    </row>
    <row r="268" spans="1:29" ht="17.25" thickBot="1">
      <c r="A268" s="6">
        <v>267</v>
      </c>
      <c r="B268" s="7">
        <v>40555</v>
      </c>
      <c r="C268" s="6">
        <v>1</v>
      </c>
      <c r="D268" s="6">
        <v>0</v>
      </c>
      <c r="E268" s="6">
        <v>1</v>
      </c>
      <c r="F268" s="6">
        <v>13</v>
      </c>
      <c r="G268" s="8" t="str">
        <f t="shared" si="8"/>
        <v>Afternoon</v>
      </c>
      <c r="H268" s="8" t="str">
        <f t="shared" si="9"/>
        <v>Normal</v>
      </c>
      <c r="I268" s="9" t="b">
        <v>0</v>
      </c>
      <c r="J268" s="6">
        <v>3</v>
      </c>
      <c r="K268" s="6" t="s">
        <v>28</v>
      </c>
      <c r="L268" s="6">
        <v>1</v>
      </c>
      <c r="M268" s="6" t="s">
        <v>14</v>
      </c>
      <c r="N268" s="6">
        <v>0.22</v>
      </c>
      <c r="O268" s="1"/>
      <c r="P268" s="1"/>
      <c r="Q268" s="1"/>
      <c r="R268" s="1"/>
      <c r="S268" s="1"/>
      <c r="T268" s="1"/>
      <c r="U268" s="1"/>
      <c r="V268" s="1"/>
      <c r="W268" s="1"/>
      <c r="X268" s="1"/>
      <c r="Y268" s="1"/>
      <c r="Z268" s="1"/>
      <c r="AA268" s="1"/>
      <c r="AB268" s="1"/>
      <c r="AC268" s="1"/>
    </row>
    <row r="269" spans="1:29" ht="17.25" thickBot="1">
      <c r="A269" s="6">
        <v>268</v>
      </c>
      <c r="B269" s="7">
        <v>40555</v>
      </c>
      <c r="C269" s="6">
        <v>1</v>
      </c>
      <c r="D269" s="6">
        <v>0</v>
      </c>
      <c r="E269" s="6">
        <v>1</v>
      </c>
      <c r="F269" s="6">
        <v>14</v>
      </c>
      <c r="G269" s="8" t="str">
        <f t="shared" si="8"/>
        <v>Afternoon</v>
      </c>
      <c r="H269" s="8" t="str">
        <f t="shared" si="9"/>
        <v>Normal</v>
      </c>
      <c r="I269" s="9" t="b">
        <v>0</v>
      </c>
      <c r="J269" s="6">
        <v>3</v>
      </c>
      <c r="K269" s="6" t="s">
        <v>28</v>
      </c>
      <c r="L269" s="6">
        <v>1</v>
      </c>
      <c r="M269" s="6" t="s">
        <v>14</v>
      </c>
      <c r="N269" s="6">
        <v>0.2</v>
      </c>
      <c r="O269" s="1"/>
      <c r="P269" s="1"/>
      <c r="Q269" s="1"/>
      <c r="R269" s="1"/>
      <c r="S269" s="1"/>
      <c r="T269" s="1"/>
      <c r="U269" s="1"/>
      <c r="V269" s="1"/>
      <c r="W269" s="1"/>
      <c r="X269" s="1"/>
      <c r="Y269" s="1"/>
      <c r="Z269" s="1"/>
      <c r="AA269" s="1"/>
      <c r="AB269" s="1"/>
      <c r="AC269" s="1"/>
    </row>
    <row r="270" spans="1:29" ht="17.25" thickBot="1">
      <c r="A270" s="6">
        <v>269</v>
      </c>
      <c r="B270" s="7">
        <v>40555</v>
      </c>
      <c r="C270" s="6">
        <v>1</v>
      </c>
      <c r="D270" s="6">
        <v>0</v>
      </c>
      <c r="E270" s="6">
        <v>1</v>
      </c>
      <c r="F270" s="6">
        <v>15</v>
      </c>
      <c r="G270" s="8" t="str">
        <f t="shared" si="8"/>
        <v>Afternoon</v>
      </c>
      <c r="H270" s="8" t="str">
        <f t="shared" si="9"/>
        <v>Normal</v>
      </c>
      <c r="I270" s="9" t="b">
        <v>0</v>
      </c>
      <c r="J270" s="6">
        <v>3</v>
      </c>
      <c r="K270" s="6" t="s">
        <v>28</v>
      </c>
      <c r="L270" s="6">
        <v>1</v>
      </c>
      <c r="M270" s="6" t="s">
        <v>14</v>
      </c>
      <c r="N270" s="6">
        <v>0.2</v>
      </c>
      <c r="O270" s="1"/>
      <c r="P270" s="1"/>
      <c r="Q270" s="1"/>
      <c r="R270" s="1"/>
      <c r="S270" s="1"/>
      <c r="T270" s="1"/>
      <c r="U270" s="1"/>
      <c r="V270" s="1"/>
      <c r="W270" s="1"/>
      <c r="X270" s="1"/>
      <c r="Y270" s="1"/>
      <c r="Z270" s="1"/>
      <c r="AA270" s="1"/>
      <c r="AB270" s="1"/>
      <c r="AC270" s="1"/>
    </row>
    <row r="271" spans="1:29" ht="17.25" thickBot="1">
      <c r="A271" s="6">
        <v>270</v>
      </c>
      <c r="B271" s="7">
        <v>40555</v>
      </c>
      <c r="C271" s="6">
        <v>1</v>
      </c>
      <c r="D271" s="6">
        <v>0</v>
      </c>
      <c r="E271" s="6">
        <v>1</v>
      </c>
      <c r="F271" s="6">
        <v>16</v>
      </c>
      <c r="G271" s="8" t="str">
        <f t="shared" si="8"/>
        <v>Afternoon</v>
      </c>
      <c r="H271" s="8" t="str">
        <f t="shared" si="9"/>
        <v>Normal</v>
      </c>
      <c r="I271" s="9" t="b">
        <v>0</v>
      </c>
      <c r="J271" s="6">
        <v>3</v>
      </c>
      <c r="K271" s="6" t="s">
        <v>28</v>
      </c>
      <c r="L271" s="6">
        <v>1</v>
      </c>
      <c r="M271" s="6" t="s">
        <v>14</v>
      </c>
      <c r="N271" s="6">
        <v>0.22</v>
      </c>
      <c r="O271" s="1"/>
      <c r="P271" s="1"/>
      <c r="Q271" s="1"/>
      <c r="R271" s="1"/>
      <c r="S271" s="1"/>
      <c r="T271" s="1"/>
      <c r="U271" s="1"/>
      <c r="V271" s="1"/>
      <c r="W271" s="1"/>
      <c r="X271" s="1"/>
      <c r="Y271" s="1"/>
      <c r="Z271" s="1"/>
      <c r="AA271" s="1"/>
      <c r="AB271" s="1"/>
      <c r="AC271" s="1"/>
    </row>
    <row r="272" spans="1:29" ht="17.25" thickBot="1">
      <c r="A272" s="6">
        <v>271</v>
      </c>
      <c r="B272" s="7">
        <v>40555</v>
      </c>
      <c r="C272" s="6">
        <v>1</v>
      </c>
      <c r="D272" s="6">
        <v>0</v>
      </c>
      <c r="E272" s="6">
        <v>1</v>
      </c>
      <c r="F272" s="6">
        <v>17</v>
      </c>
      <c r="G272" s="8" t="str">
        <f t="shared" si="8"/>
        <v>Afternoon</v>
      </c>
      <c r="H272" s="8" t="str">
        <f t="shared" si="9"/>
        <v>Rush</v>
      </c>
      <c r="I272" s="9" t="b">
        <v>0</v>
      </c>
      <c r="J272" s="6">
        <v>3</v>
      </c>
      <c r="K272" s="6" t="s">
        <v>28</v>
      </c>
      <c r="L272" s="6">
        <v>1</v>
      </c>
      <c r="M272" s="6" t="s">
        <v>14</v>
      </c>
      <c r="N272" s="6">
        <v>0.2</v>
      </c>
      <c r="O272" s="1"/>
      <c r="P272" s="1"/>
      <c r="Q272" s="1"/>
      <c r="R272" s="1"/>
      <c r="S272" s="1"/>
      <c r="T272" s="1"/>
      <c r="U272" s="1"/>
      <c r="V272" s="1"/>
      <c r="W272" s="1"/>
      <c r="X272" s="1"/>
      <c r="Y272" s="1"/>
      <c r="Z272" s="1"/>
      <c r="AA272" s="1"/>
      <c r="AB272" s="1"/>
      <c r="AC272" s="1"/>
    </row>
    <row r="273" spans="1:29" ht="17.25" thickBot="1">
      <c r="A273" s="6">
        <v>272</v>
      </c>
      <c r="B273" s="7">
        <v>40555</v>
      </c>
      <c r="C273" s="6">
        <v>1</v>
      </c>
      <c r="D273" s="6">
        <v>0</v>
      </c>
      <c r="E273" s="6">
        <v>1</v>
      </c>
      <c r="F273" s="6">
        <v>18</v>
      </c>
      <c r="G273" s="8" t="str">
        <f t="shared" si="8"/>
        <v>Evening</v>
      </c>
      <c r="H273" s="8" t="str">
        <f t="shared" si="9"/>
        <v>Rush</v>
      </c>
      <c r="I273" s="9" t="b">
        <v>0</v>
      </c>
      <c r="J273" s="6">
        <v>3</v>
      </c>
      <c r="K273" s="6" t="s">
        <v>28</v>
      </c>
      <c r="L273" s="6">
        <v>1</v>
      </c>
      <c r="M273" s="6" t="s">
        <v>14</v>
      </c>
      <c r="N273" s="6">
        <v>0.2</v>
      </c>
      <c r="O273" s="1"/>
      <c r="P273" s="1"/>
      <c r="Q273" s="1"/>
      <c r="R273" s="1"/>
      <c r="S273" s="1"/>
      <c r="T273" s="1"/>
      <c r="U273" s="1"/>
      <c r="V273" s="1"/>
      <c r="W273" s="1"/>
      <c r="X273" s="1"/>
      <c r="Y273" s="1"/>
      <c r="Z273" s="1"/>
      <c r="AA273" s="1"/>
      <c r="AB273" s="1"/>
      <c r="AC273" s="1"/>
    </row>
    <row r="274" spans="1:29" ht="17.25" thickBot="1">
      <c r="A274" s="6">
        <v>273</v>
      </c>
      <c r="B274" s="7">
        <v>40555</v>
      </c>
      <c r="C274" s="6">
        <v>1</v>
      </c>
      <c r="D274" s="6">
        <v>0</v>
      </c>
      <c r="E274" s="6">
        <v>1</v>
      </c>
      <c r="F274" s="6">
        <v>19</v>
      </c>
      <c r="G274" s="8" t="str">
        <f t="shared" si="8"/>
        <v>Evening</v>
      </c>
      <c r="H274" s="8" t="str">
        <f t="shared" si="9"/>
        <v>Rush</v>
      </c>
      <c r="I274" s="9" t="b">
        <v>0</v>
      </c>
      <c r="J274" s="6">
        <v>3</v>
      </c>
      <c r="K274" s="6" t="s">
        <v>28</v>
      </c>
      <c r="L274" s="6">
        <v>1</v>
      </c>
      <c r="M274" s="6" t="s">
        <v>14</v>
      </c>
      <c r="N274" s="6">
        <v>0.18</v>
      </c>
      <c r="O274" s="1"/>
      <c r="P274" s="1"/>
      <c r="Q274" s="1"/>
      <c r="R274" s="1"/>
      <c r="S274" s="1"/>
      <c r="T274" s="1"/>
      <c r="U274" s="1"/>
      <c r="V274" s="1"/>
      <c r="W274" s="1"/>
      <c r="X274" s="1"/>
      <c r="Y274" s="1"/>
      <c r="Z274" s="1"/>
      <c r="AA274" s="1"/>
      <c r="AB274" s="1"/>
      <c r="AC274" s="1"/>
    </row>
    <row r="275" spans="1:29" ht="17.25" thickBot="1">
      <c r="A275" s="6">
        <v>274</v>
      </c>
      <c r="B275" s="7">
        <v>40555</v>
      </c>
      <c r="C275" s="6">
        <v>1</v>
      </c>
      <c r="D275" s="6">
        <v>0</v>
      </c>
      <c r="E275" s="6">
        <v>1</v>
      </c>
      <c r="F275" s="6">
        <v>20</v>
      </c>
      <c r="G275" s="8" t="str">
        <f t="shared" si="8"/>
        <v>Evening</v>
      </c>
      <c r="H275" s="8" t="str">
        <f t="shared" si="9"/>
        <v>Normal</v>
      </c>
      <c r="I275" s="9" t="b">
        <v>0</v>
      </c>
      <c r="J275" s="6">
        <v>3</v>
      </c>
      <c r="K275" s="6" t="s">
        <v>28</v>
      </c>
      <c r="L275" s="6">
        <v>1</v>
      </c>
      <c r="M275" s="6" t="s">
        <v>14</v>
      </c>
      <c r="N275" s="6">
        <v>0.16</v>
      </c>
      <c r="O275" s="1"/>
      <c r="P275" s="1"/>
      <c r="Q275" s="1"/>
      <c r="R275" s="1"/>
      <c r="S275" s="1"/>
      <c r="T275" s="1"/>
      <c r="U275" s="1"/>
      <c r="V275" s="1"/>
      <c r="W275" s="1"/>
      <c r="X275" s="1"/>
      <c r="Y275" s="1"/>
      <c r="Z275" s="1"/>
      <c r="AA275" s="1"/>
      <c r="AB275" s="1"/>
      <c r="AC275" s="1"/>
    </row>
    <row r="276" spans="1:29" ht="17.25" thickBot="1">
      <c r="A276" s="6">
        <v>275</v>
      </c>
      <c r="B276" s="7">
        <v>40555</v>
      </c>
      <c r="C276" s="6">
        <v>1</v>
      </c>
      <c r="D276" s="6">
        <v>0</v>
      </c>
      <c r="E276" s="6">
        <v>1</v>
      </c>
      <c r="F276" s="6">
        <v>21</v>
      </c>
      <c r="G276" s="8" t="str">
        <f t="shared" si="8"/>
        <v>Evening</v>
      </c>
      <c r="H276" s="8" t="str">
        <f t="shared" si="9"/>
        <v>Normal</v>
      </c>
      <c r="I276" s="9" t="b">
        <v>0</v>
      </c>
      <c r="J276" s="6">
        <v>3</v>
      </c>
      <c r="K276" s="6" t="s">
        <v>28</v>
      </c>
      <c r="L276" s="6">
        <v>1</v>
      </c>
      <c r="M276" s="6" t="s">
        <v>14</v>
      </c>
      <c r="N276" s="6">
        <v>0.16</v>
      </c>
      <c r="O276" s="1"/>
      <c r="P276" s="1"/>
      <c r="Q276" s="1"/>
      <c r="R276" s="1"/>
      <c r="S276" s="1"/>
      <c r="T276" s="1"/>
      <c r="U276" s="1"/>
      <c r="V276" s="1"/>
      <c r="W276" s="1"/>
      <c r="X276" s="1"/>
      <c r="Y276" s="1"/>
      <c r="Z276" s="1"/>
      <c r="AA276" s="1"/>
      <c r="AB276" s="1"/>
      <c r="AC276" s="1"/>
    </row>
    <row r="277" spans="1:29" ht="17.25" thickBot="1">
      <c r="A277" s="6">
        <v>276</v>
      </c>
      <c r="B277" s="7">
        <v>40555</v>
      </c>
      <c r="C277" s="6">
        <v>1</v>
      </c>
      <c r="D277" s="6">
        <v>0</v>
      </c>
      <c r="E277" s="6">
        <v>1</v>
      </c>
      <c r="F277" s="6">
        <v>22</v>
      </c>
      <c r="G277" s="8" t="str">
        <f t="shared" si="8"/>
        <v>Evening</v>
      </c>
      <c r="H277" s="8" t="str">
        <f t="shared" si="9"/>
        <v>Normal</v>
      </c>
      <c r="I277" s="9" t="b">
        <v>0</v>
      </c>
      <c r="J277" s="6">
        <v>3</v>
      </c>
      <c r="K277" s="6" t="s">
        <v>28</v>
      </c>
      <c r="L277" s="6">
        <v>1</v>
      </c>
      <c r="M277" s="6" t="s">
        <v>14</v>
      </c>
      <c r="N277" s="6">
        <v>0.16</v>
      </c>
      <c r="O277" s="1"/>
      <c r="P277" s="1"/>
      <c r="Q277" s="1"/>
      <c r="R277" s="1"/>
      <c r="S277" s="1"/>
      <c r="T277" s="1"/>
      <c r="U277" s="1"/>
      <c r="V277" s="1"/>
      <c r="W277" s="1"/>
      <c r="X277" s="1"/>
      <c r="Y277" s="1"/>
      <c r="Z277" s="1"/>
      <c r="AA277" s="1"/>
      <c r="AB277" s="1"/>
      <c r="AC277" s="1"/>
    </row>
    <row r="278" spans="1:29" ht="17.25" thickBot="1">
      <c r="A278" s="6">
        <v>277</v>
      </c>
      <c r="B278" s="7">
        <v>40555</v>
      </c>
      <c r="C278" s="6">
        <v>1</v>
      </c>
      <c r="D278" s="6">
        <v>0</v>
      </c>
      <c r="E278" s="6">
        <v>1</v>
      </c>
      <c r="F278" s="6">
        <v>23</v>
      </c>
      <c r="G278" s="8" t="str">
        <f t="shared" si="8"/>
        <v>Evening</v>
      </c>
      <c r="H278" s="8" t="str">
        <f t="shared" si="9"/>
        <v>Normal</v>
      </c>
      <c r="I278" s="9" t="b">
        <v>0</v>
      </c>
      <c r="J278" s="6">
        <v>3</v>
      </c>
      <c r="K278" s="6" t="s">
        <v>28</v>
      </c>
      <c r="L278" s="6">
        <v>1</v>
      </c>
      <c r="M278" s="6" t="s">
        <v>14</v>
      </c>
      <c r="N278" s="6">
        <v>0.14000000000000001</v>
      </c>
      <c r="O278" s="1"/>
      <c r="P278" s="1"/>
      <c r="Q278" s="1"/>
      <c r="R278" s="1"/>
      <c r="S278" s="1"/>
      <c r="T278" s="1"/>
      <c r="U278" s="1"/>
      <c r="V278" s="1"/>
      <c r="W278" s="1"/>
      <c r="X278" s="1"/>
      <c r="Y278" s="1"/>
      <c r="Z278" s="1"/>
      <c r="AA278" s="1"/>
      <c r="AB278" s="1"/>
      <c r="AC278" s="1"/>
    </row>
    <row r="279" spans="1:29" ht="17.25" thickBot="1">
      <c r="A279" s="6">
        <v>278</v>
      </c>
      <c r="B279" s="7">
        <v>40556</v>
      </c>
      <c r="C279" s="6">
        <v>1</v>
      </c>
      <c r="D279" s="6">
        <v>0</v>
      </c>
      <c r="E279" s="6">
        <v>1</v>
      </c>
      <c r="F279" s="6">
        <v>0</v>
      </c>
      <c r="G279" s="8" t="str">
        <f t="shared" si="8"/>
        <v>Night</v>
      </c>
      <c r="H279" s="8" t="str">
        <f t="shared" si="9"/>
        <v>Normal</v>
      </c>
      <c r="I279" s="9" t="b">
        <v>0</v>
      </c>
      <c r="J279" s="6">
        <v>4</v>
      </c>
      <c r="K279" s="6" t="s">
        <v>29</v>
      </c>
      <c r="L279" s="6">
        <v>1</v>
      </c>
      <c r="M279" s="6" t="s">
        <v>14</v>
      </c>
      <c r="N279" s="6">
        <v>0.14000000000000001</v>
      </c>
      <c r="O279" s="1"/>
      <c r="P279" s="1"/>
      <c r="Q279" s="1"/>
      <c r="R279" s="1"/>
      <c r="S279" s="1"/>
      <c r="T279" s="1"/>
      <c r="U279" s="1"/>
      <c r="V279" s="1"/>
      <c r="W279" s="1"/>
      <c r="X279" s="1"/>
      <c r="Y279" s="1"/>
      <c r="Z279" s="1"/>
      <c r="AA279" s="1"/>
      <c r="AB279" s="1"/>
      <c r="AC279" s="1"/>
    </row>
    <row r="280" spans="1:29" ht="17.25" thickBot="1">
      <c r="A280" s="6">
        <v>279</v>
      </c>
      <c r="B280" s="7">
        <v>40556</v>
      </c>
      <c r="C280" s="6">
        <v>1</v>
      </c>
      <c r="D280" s="6">
        <v>0</v>
      </c>
      <c r="E280" s="6">
        <v>1</v>
      </c>
      <c r="F280" s="6">
        <v>1</v>
      </c>
      <c r="G280" s="8" t="str">
        <f t="shared" si="8"/>
        <v>Night</v>
      </c>
      <c r="H280" s="8" t="str">
        <f t="shared" si="9"/>
        <v>Normal</v>
      </c>
      <c r="I280" s="9" t="b">
        <v>0</v>
      </c>
      <c r="J280" s="6">
        <v>4</v>
      </c>
      <c r="K280" s="6" t="s">
        <v>29</v>
      </c>
      <c r="L280" s="6">
        <v>1</v>
      </c>
      <c r="M280" s="6" t="s">
        <v>14</v>
      </c>
      <c r="N280" s="6">
        <v>0.14000000000000001</v>
      </c>
      <c r="O280" s="1"/>
      <c r="P280" s="1"/>
      <c r="Q280" s="1"/>
      <c r="R280" s="1"/>
      <c r="S280" s="1"/>
      <c r="T280" s="1"/>
      <c r="U280" s="1"/>
      <c r="V280" s="1"/>
      <c r="W280" s="1"/>
      <c r="X280" s="1"/>
      <c r="Y280" s="1"/>
      <c r="Z280" s="1"/>
      <c r="AA280" s="1"/>
      <c r="AB280" s="1"/>
      <c r="AC280" s="1"/>
    </row>
    <row r="281" spans="1:29" ht="17.25" thickBot="1">
      <c r="A281" s="6">
        <v>280</v>
      </c>
      <c r="B281" s="7">
        <v>40556</v>
      </c>
      <c r="C281" s="6">
        <v>1</v>
      </c>
      <c r="D281" s="6">
        <v>0</v>
      </c>
      <c r="E281" s="6">
        <v>1</v>
      </c>
      <c r="F281" s="6">
        <v>2</v>
      </c>
      <c r="G281" s="8" t="str">
        <f t="shared" si="8"/>
        <v>Night</v>
      </c>
      <c r="H281" s="8" t="str">
        <f t="shared" si="9"/>
        <v>Normal</v>
      </c>
      <c r="I281" s="9" t="b">
        <v>0</v>
      </c>
      <c r="J281" s="6">
        <v>4</v>
      </c>
      <c r="K281" s="6" t="s">
        <v>29</v>
      </c>
      <c r="L281" s="6">
        <v>1</v>
      </c>
      <c r="M281" s="6" t="s">
        <v>14</v>
      </c>
      <c r="N281" s="6">
        <v>0.14000000000000001</v>
      </c>
      <c r="O281" s="1"/>
      <c r="P281" s="1"/>
      <c r="Q281" s="1"/>
      <c r="R281" s="1"/>
      <c r="S281" s="1"/>
      <c r="T281" s="1"/>
      <c r="U281" s="1"/>
      <c r="V281" s="1"/>
      <c r="W281" s="1"/>
      <c r="X281" s="1"/>
      <c r="Y281" s="1"/>
      <c r="Z281" s="1"/>
      <c r="AA281" s="1"/>
      <c r="AB281" s="1"/>
      <c r="AC281" s="1"/>
    </row>
    <row r="282" spans="1:29" ht="17.25" thickBot="1">
      <c r="A282" s="6">
        <v>281</v>
      </c>
      <c r="B282" s="7">
        <v>40556</v>
      </c>
      <c r="C282" s="6">
        <v>1</v>
      </c>
      <c r="D282" s="6">
        <v>0</v>
      </c>
      <c r="E282" s="6">
        <v>1</v>
      </c>
      <c r="F282" s="6">
        <v>3</v>
      </c>
      <c r="G282" s="8" t="str">
        <f t="shared" si="8"/>
        <v>Night</v>
      </c>
      <c r="H282" s="8" t="str">
        <f t="shared" si="9"/>
        <v>Normal</v>
      </c>
      <c r="I282" s="9" t="b">
        <v>0</v>
      </c>
      <c r="J282" s="6">
        <v>4</v>
      </c>
      <c r="K282" s="6" t="s">
        <v>29</v>
      </c>
      <c r="L282" s="6">
        <v>1</v>
      </c>
      <c r="M282" s="6" t="s">
        <v>14</v>
      </c>
      <c r="N282" s="6">
        <v>0.14000000000000001</v>
      </c>
      <c r="O282" s="1"/>
      <c r="P282" s="1"/>
      <c r="Q282" s="1"/>
      <c r="R282" s="1"/>
      <c r="S282" s="1"/>
      <c r="T282" s="1"/>
      <c r="U282" s="1"/>
      <c r="V282" s="1"/>
      <c r="W282" s="1"/>
      <c r="X282" s="1"/>
      <c r="Y282" s="1"/>
      <c r="Z282" s="1"/>
      <c r="AA282" s="1"/>
      <c r="AB282" s="1"/>
      <c r="AC282" s="1"/>
    </row>
    <row r="283" spans="1:29" ht="17.25" thickBot="1">
      <c r="A283" s="6">
        <v>282</v>
      </c>
      <c r="B283" s="7">
        <v>40556</v>
      </c>
      <c r="C283" s="6">
        <v>1</v>
      </c>
      <c r="D283" s="6">
        <v>0</v>
      </c>
      <c r="E283" s="6">
        <v>1</v>
      </c>
      <c r="F283" s="6">
        <v>4</v>
      </c>
      <c r="G283" s="8" t="str">
        <f t="shared" si="8"/>
        <v>Night</v>
      </c>
      <c r="H283" s="8" t="str">
        <f t="shared" si="9"/>
        <v>Normal</v>
      </c>
      <c r="I283" s="9" t="b">
        <v>0</v>
      </c>
      <c r="J283" s="6">
        <v>4</v>
      </c>
      <c r="K283" s="6" t="s">
        <v>29</v>
      </c>
      <c r="L283" s="6">
        <v>1</v>
      </c>
      <c r="M283" s="6" t="s">
        <v>14</v>
      </c>
      <c r="N283" s="6">
        <v>0.14000000000000001</v>
      </c>
      <c r="O283" s="1"/>
      <c r="P283" s="1"/>
      <c r="Q283" s="1"/>
      <c r="R283" s="1"/>
      <c r="S283" s="1"/>
      <c r="T283" s="1"/>
      <c r="U283" s="1"/>
      <c r="V283" s="1"/>
      <c r="W283" s="1"/>
      <c r="X283" s="1"/>
      <c r="Y283" s="1"/>
      <c r="Z283" s="1"/>
      <c r="AA283" s="1"/>
      <c r="AB283" s="1"/>
      <c r="AC283" s="1"/>
    </row>
    <row r="284" spans="1:29" ht="17.25" thickBot="1">
      <c r="A284" s="6">
        <v>283</v>
      </c>
      <c r="B284" s="7">
        <v>40556</v>
      </c>
      <c r="C284" s="6">
        <v>1</v>
      </c>
      <c r="D284" s="6">
        <v>0</v>
      </c>
      <c r="E284" s="6">
        <v>1</v>
      </c>
      <c r="F284" s="6">
        <v>5</v>
      </c>
      <c r="G284" s="8" t="str">
        <f t="shared" si="8"/>
        <v>Night</v>
      </c>
      <c r="H284" s="8" t="str">
        <f t="shared" si="9"/>
        <v>Normal</v>
      </c>
      <c r="I284" s="9" t="b">
        <v>0</v>
      </c>
      <c r="J284" s="6">
        <v>4</v>
      </c>
      <c r="K284" s="6" t="s">
        <v>29</v>
      </c>
      <c r="L284" s="6">
        <v>1</v>
      </c>
      <c r="M284" s="6" t="s">
        <v>14</v>
      </c>
      <c r="N284" s="6">
        <v>0.14000000000000001</v>
      </c>
      <c r="O284" s="1"/>
      <c r="P284" s="1"/>
      <c r="Q284" s="1"/>
      <c r="R284" s="1"/>
      <c r="S284" s="1"/>
      <c r="T284" s="1"/>
      <c r="U284" s="1"/>
      <c r="V284" s="1"/>
      <c r="W284" s="1"/>
      <c r="X284" s="1"/>
      <c r="Y284" s="1"/>
      <c r="Z284" s="1"/>
      <c r="AA284" s="1"/>
      <c r="AB284" s="1"/>
      <c r="AC284" s="1"/>
    </row>
    <row r="285" spans="1:29" ht="17.25" thickBot="1">
      <c r="A285" s="6">
        <v>284</v>
      </c>
      <c r="B285" s="7">
        <v>40556</v>
      </c>
      <c r="C285" s="6">
        <v>1</v>
      </c>
      <c r="D285" s="6">
        <v>0</v>
      </c>
      <c r="E285" s="6">
        <v>1</v>
      </c>
      <c r="F285" s="6">
        <v>6</v>
      </c>
      <c r="G285" s="8" t="str">
        <f t="shared" si="8"/>
        <v>Morning</v>
      </c>
      <c r="H285" s="8" t="str">
        <f t="shared" si="9"/>
        <v>Normal</v>
      </c>
      <c r="I285" s="9" t="b">
        <v>0</v>
      </c>
      <c r="J285" s="6">
        <v>4</v>
      </c>
      <c r="K285" s="6" t="s">
        <v>29</v>
      </c>
      <c r="L285" s="6">
        <v>1</v>
      </c>
      <c r="M285" s="6" t="s">
        <v>14</v>
      </c>
      <c r="N285" s="6">
        <v>0.12</v>
      </c>
      <c r="O285" s="1"/>
      <c r="P285" s="1"/>
      <c r="Q285" s="1"/>
      <c r="R285" s="1"/>
      <c r="S285" s="1"/>
      <c r="T285" s="1"/>
      <c r="U285" s="1"/>
      <c r="V285" s="1"/>
      <c r="W285" s="1"/>
      <c r="X285" s="1"/>
      <c r="Y285" s="1"/>
      <c r="Z285" s="1"/>
      <c r="AA285" s="1"/>
      <c r="AB285" s="1"/>
      <c r="AC285" s="1"/>
    </row>
    <row r="286" spans="1:29" ht="17.25" thickBot="1">
      <c r="A286" s="6">
        <v>285</v>
      </c>
      <c r="B286" s="7">
        <v>40556</v>
      </c>
      <c r="C286" s="6">
        <v>1</v>
      </c>
      <c r="D286" s="6">
        <v>0</v>
      </c>
      <c r="E286" s="6">
        <v>1</v>
      </c>
      <c r="F286" s="6">
        <v>7</v>
      </c>
      <c r="G286" s="8" t="str">
        <f t="shared" si="8"/>
        <v>Morning</v>
      </c>
      <c r="H286" s="8" t="str">
        <f t="shared" si="9"/>
        <v>Rush</v>
      </c>
      <c r="I286" s="9" t="b">
        <v>0</v>
      </c>
      <c r="J286" s="6">
        <v>4</v>
      </c>
      <c r="K286" s="6" t="s">
        <v>29</v>
      </c>
      <c r="L286" s="6">
        <v>1</v>
      </c>
      <c r="M286" s="6" t="s">
        <v>14</v>
      </c>
      <c r="N286" s="6">
        <v>0.12</v>
      </c>
      <c r="O286" s="1"/>
      <c r="P286" s="1"/>
      <c r="Q286" s="1"/>
      <c r="R286" s="1"/>
      <c r="S286" s="1"/>
      <c r="T286" s="1"/>
      <c r="U286" s="1"/>
      <c r="V286" s="1"/>
      <c r="W286" s="1"/>
      <c r="X286" s="1"/>
      <c r="Y286" s="1"/>
      <c r="Z286" s="1"/>
      <c r="AA286" s="1"/>
      <c r="AB286" s="1"/>
      <c r="AC286" s="1"/>
    </row>
    <row r="287" spans="1:29" ht="17.25" thickBot="1">
      <c r="A287" s="6">
        <v>286</v>
      </c>
      <c r="B287" s="7">
        <v>40556</v>
      </c>
      <c r="C287" s="6">
        <v>1</v>
      </c>
      <c r="D287" s="6">
        <v>0</v>
      </c>
      <c r="E287" s="6">
        <v>1</v>
      </c>
      <c r="F287" s="6">
        <v>8</v>
      </c>
      <c r="G287" s="8" t="str">
        <f t="shared" si="8"/>
        <v>Morning</v>
      </c>
      <c r="H287" s="8" t="str">
        <f t="shared" si="9"/>
        <v>Rush</v>
      </c>
      <c r="I287" s="9" t="b">
        <v>0</v>
      </c>
      <c r="J287" s="6">
        <v>4</v>
      </c>
      <c r="K287" s="6" t="s">
        <v>29</v>
      </c>
      <c r="L287" s="6">
        <v>1</v>
      </c>
      <c r="M287" s="6" t="s">
        <v>14</v>
      </c>
      <c r="N287" s="6">
        <v>0.14000000000000001</v>
      </c>
      <c r="O287" s="1"/>
      <c r="P287" s="1"/>
      <c r="Q287" s="1"/>
      <c r="R287" s="1"/>
      <c r="S287" s="1"/>
      <c r="T287" s="1"/>
      <c r="U287" s="1"/>
      <c r="V287" s="1"/>
      <c r="W287" s="1"/>
      <c r="X287" s="1"/>
      <c r="Y287" s="1"/>
      <c r="Z287" s="1"/>
      <c r="AA287" s="1"/>
      <c r="AB287" s="1"/>
      <c r="AC287" s="1"/>
    </row>
    <row r="288" spans="1:29" ht="17.25" thickBot="1">
      <c r="A288" s="6">
        <v>287</v>
      </c>
      <c r="B288" s="7">
        <v>40556</v>
      </c>
      <c r="C288" s="6">
        <v>1</v>
      </c>
      <c r="D288" s="6">
        <v>0</v>
      </c>
      <c r="E288" s="6">
        <v>1</v>
      </c>
      <c r="F288" s="6">
        <v>9</v>
      </c>
      <c r="G288" s="8" t="str">
        <f t="shared" si="8"/>
        <v>Morning</v>
      </c>
      <c r="H288" s="8" t="str">
        <f t="shared" si="9"/>
        <v>Rush</v>
      </c>
      <c r="I288" s="9" t="b">
        <v>0</v>
      </c>
      <c r="J288" s="6">
        <v>4</v>
      </c>
      <c r="K288" s="6" t="s">
        <v>29</v>
      </c>
      <c r="L288" s="6">
        <v>1</v>
      </c>
      <c r="M288" s="6" t="s">
        <v>14</v>
      </c>
      <c r="N288" s="6">
        <v>0.14000000000000001</v>
      </c>
      <c r="O288" s="1"/>
      <c r="P288" s="1"/>
      <c r="Q288" s="1"/>
      <c r="R288" s="1"/>
      <c r="S288" s="1"/>
      <c r="T288" s="1"/>
      <c r="U288" s="1"/>
      <c r="V288" s="1"/>
      <c r="W288" s="1"/>
      <c r="X288" s="1"/>
      <c r="Y288" s="1"/>
      <c r="Z288" s="1"/>
      <c r="AA288" s="1"/>
      <c r="AB288" s="1"/>
      <c r="AC288" s="1"/>
    </row>
    <row r="289" spans="1:29" ht="17.25" thickBot="1">
      <c r="A289" s="6">
        <v>288</v>
      </c>
      <c r="B289" s="7">
        <v>40556</v>
      </c>
      <c r="C289" s="6">
        <v>1</v>
      </c>
      <c r="D289" s="6">
        <v>0</v>
      </c>
      <c r="E289" s="6">
        <v>1</v>
      </c>
      <c r="F289" s="6">
        <v>10</v>
      </c>
      <c r="G289" s="8" t="str">
        <f t="shared" si="8"/>
        <v>Morning</v>
      </c>
      <c r="H289" s="8" t="str">
        <f t="shared" si="9"/>
        <v>Normal</v>
      </c>
      <c r="I289" s="9" t="b">
        <v>0</v>
      </c>
      <c r="J289" s="6">
        <v>4</v>
      </c>
      <c r="K289" s="6" t="s">
        <v>29</v>
      </c>
      <c r="L289" s="6">
        <v>2</v>
      </c>
      <c r="M289" s="6" t="s">
        <v>21</v>
      </c>
      <c r="N289" s="6">
        <v>0.16</v>
      </c>
      <c r="O289" s="1"/>
      <c r="P289" s="1"/>
      <c r="Q289" s="1"/>
      <c r="R289" s="1"/>
      <c r="S289" s="1"/>
      <c r="T289" s="1"/>
      <c r="U289" s="1"/>
      <c r="V289" s="1"/>
      <c r="W289" s="1"/>
      <c r="X289" s="1"/>
      <c r="Y289" s="1"/>
      <c r="Z289" s="1"/>
      <c r="AA289" s="1"/>
      <c r="AB289" s="1"/>
      <c r="AC289" s="1"/>
    </row>
    <row r="290" spans="1:29" ht="17.25" thickBot="1">
      <c r="A290" s="6">
        <v>289</v>
      </c>
      <c r="B290" s="7">
        <v>40556</v>
      </c>
      <c r="C290" s="6">
        <v>1</v>
      </c>
      <c r="D290" s="6">
        <v>0</v>
      </c>
      <c r="E290" s="6">
        <v>1</v>
      </c>
      <c r="F290" s="6">
        <v>11</v>
      </c>
      <c r="G290" s="8" t="str">
        <f t="shared" si="8"/>
        <v>Morning</v>
      </c>
      <c r="H290" s="8" t="str">
        <f t="shared" si="9"/>
        <v>Normal</v>
      </c>
      <c r="I290" s="9" t="b">
        <v>0</v>
      </c>
      <c r="J290" s="6">
        <v>4</v>
      </c>
      <c r="K290" s="6" t="s">
        <v>29</v>
      </c>
      <c r="L290" s="6">
        <v>2</v>
      </c>
      <c r="M290" s="6" t="s">
        <v>21</v>
      </c>
      <c r="N290" s="6">
        <v>0.2</v>
      </c>
      <c r="O290" s="1"/>
      <c r="P290" s="1"/>
      <c r="Q290" s="1"/>
      <c r="R290" s="1"/>
      <c r="S290" s="1"/>
      <c r="T290" s="1"/>
      <c r="U290" s="1"/>
      <c r="V290" s="1"/>
      <c r="W290" s="1"/>
      <c r="X290" s="1"/>
      <c r="Y290" s="1"/>
      <c r="Z290" s="1"/>
      <c r="AA290" s="1"/>
      <c r="AB290" s="1"/>
      <c r="AC290" s="1"/>
    </row>
    <row r="291" spans="1:29" ht="17.25" thickBot="1">
      <c r="A291" s="6">
        <v>290</v>
      </c>
      <c r="B291" s="7">
        <v>40556</v>
      </c>
      <c r="C291" s="6">
        <v>1</v>
      </c>
      <c r="D291" s="6">
        <v>0</v>
      </c>
      <c r="E291" s="6">
        <v>1</v>
      </c>
      <c r="F291" s="6">
        <v>12</v>
      </c>
      <c r="G291" s="8" t="str">
        <f t="shared" si="8"/>
        <v>Afternoon</v>
      </c>
      <c r="H291" s="8" t="str">
        <f t="shared" si="9"/>
        <v>Normal</v>
      </c>
      <c r="I291" s="9" t="b">
        <v>0</v>
      </c>
      <c r="J291" s="6">
        <v>4</v>
      </c>
      <c r="K291" s="6" t="s">
        <v>29</v>
      </c>
      <c r="L291" s="6">
        <v>1</v>
      </c>
      <c r="M291" s="6" t="s">
        <v>14</v>
      </c>
      <c r="N291" s="6">
        <v>0.2</v>
      </c>
      <c r="O291" s="1"/>
      <c r="P291" s="1"/>
      <c r="Q291" s="1"/>
      <c r="R291" s="1"/>
      <c r="S291" s="1"/>
      <c r="T291" s="1"/>
      <c r="U291" s="1"/>
      <c r="V291" s="1"/>
      <c r="W291" s="1"/>
      <c r="X291" s="1"/>
      <c r="Y291" s="1"/>
      <c r="Z291" s="1"/>
      <c r="AA291" s="1"/>
      <c r="AB291" s="1"/>
      <c r="AC291" s="1"/>
    </row>
    <row r="292" spans="1:29" ht="17.25" thickBot="1">
      <c r="A292" s="6">
        <v>291</v>
      </c>
      <c r="B292" s="7">
        <v>40556</v>
      </c>
      <c r="C292" s="6">
        <v>1</v>
      </c>
      <c r="D292" s="6">
        <v>0</v>
      </c>
      <c r="E292" s="6">
        <v>1</v>
      </c>
      <c r="F292" s="6">
        <v>13</v>
      </c>
      <c r="G292" s="8" t="str">
        <f t="shared" si="8"/>
        <v>Afternoon</v>
      </c>
      <c r="H292" s="8" t="str">
        <f t="shared" si="9"/>
        <v>Normal</v>
      </c>
      <c r="I292" s="9" t="b">
        <v>0</v>
      </c>
      <c r="J292" s="6">
        <v>4</v>
      </c>
      <c r="K292" s="6" t="s">
        <v>29</v>
      </c>
      <c r="L292" s="6">
        <v>1</v>
      </c>
      <c r="M292" s="6" t="s">
        <v>14</v>
      </c>
      <c r="N292" s="6">
        <v>0.22</v>
      </c>
      <c r="O292" s="1"/>
      <c r="P292" s="1"/>
      <c r="Q292" s="1"/>
      <c r="R292" s="1"/>
      <c r="S292" s="1"/>
      <c r="T292" s="1"/>
      <c r="U292" s="1"/>
      <c r="V292" s="1"/>
      <c r="W292" s="1"/>
      <c r="X292" s="1"/>
      <c r="Y292" s="1"/>
      <c r="Z292" s="1"/>
      <c r="AA292" s="1"/>
      <c r="AB292" s="1"/>
      <c r="AC292" s="1"/>
    </row>
    <row r="293" spans="1:29" ht="17.25" thickBot="1">
      <c r="A293" s="6">
        <v>292</v>
      </c>
      <c r="B293" s="7">
        <v>40556</v>
      </c>
      <c r="C293" s="6">
        <v>1</v>
      </c>
      <c r="D293" s="6">
        <v>0</v>
      </c>
      <c r="E293" s="6">
        <v>1</v>
      </c>
      <c r="F293" s="6">
        <v>14</v>
      </c>
      <c r="G293" s="8" t="str">
        <f t="shared" si="8"/>
        <v>Afternoon</v>
      </c>
      <c r="H293" s="8" t="str">
        <f t="shared" si="9"/>
        <v>Normal</v>
      </c>
      <c r="I293" s="9" t="b">
        <v>0</v>
      </c>
      <c r="J293" s="6">
        <v>4</v>
      </c>
      <c r="K293" s="6" t="s">
        <v>29</v>
      </c>
      <c r="L293" s="6">
        <v>1</v>
      </c>
      <c r="M293" s="6" t="s">
        <v>14</v>
      </c>
      <c r="N293" s="6">
        <v>0.22</v>
      </c>
      <c r="O293" s="1"/>
      <c r="P293" s="1"/>
      <c r="Q293" s="1"/>
      <c r="R293" s="1"/>
      <c r="S293" s="1"/>
      <c r="T293" s="1"/>
      <c r="U293" s="1"/>
      <c r="V293" s="1"/>
      <c r="W293" s="1"/>
      <c r="X293" s="1"/>
      <c r="Y293" s="1"/>
      <c r="Z293" s="1"/>
      <c r="AA293" s="1"/>
      <c r="AB293" s="1"/>
      <c r="AC293" s="1"/>
    </row>
    <row r="294" spans="1:29" ht="17.25" thickBot="1">
      <c r="A294" s="6">
        <v>293</v>
      </c>
      <c r="B294" s="7">
        <v>40556</v>
      </c>
      <c r="C294" s="6">
        <v>1</v>
      </c>
      <c r="D294" s="6">
        <v>0</v>
      </c>
      <c r="E294" s="6">
        <v>1</v>
      </c>
      <c r="F294" s="6">
        <v>15</v>
      </c>
      <c r="G294" s="8" t="str">
        <f t="shared" si="8"/>
        <v>Afternoon</v>
      </c>
      <c r="H294" s="8" t="str">
        <f t="shared" si="9"/>
        <v>Normal</v>
      </c>
      <c r="I294" s="9" t="b">
        <v>0</v>
      </c>
      <c r="J294" s="6">
        <v>4</v>
      </c>
      <c r="K294" s="6" t="s">
        <v>29</v>
      </c>
      <c r="L294" s="6">
        <v>1</v>
      </c>
      <c r="M294" s="6" t="s">
        <v>14</v>
      </c>
      <c r="N294" s="6">
        <v>0.24</v>
      </c>
      <c r="O294" s="1"/>
      <c r="P294" s="1"/>
      <c r="Q294" s="1"/>
      <c r="R294" s="1"/>
      <c r="S294" s="1"/>
      <c r="T294" s="1"/>
      <c r="U294" s="1"/>
      <c r="V294" s="1"/>
      <c r="W294" s="1"/>
      <c r="X294" s="1"/>
      <c r="Y294" s="1"/>
      <c r="Z294" s="1"/>
      <c r="AA294" s="1"/>
      <c r="AB294" s="1"/>
      <c r="AC294" s="1"/>
    </row>
    <row r="295" spans="1:29" ht="17.25" thickBot="1">
      <c r="A295" s="6">
        <v>294</v>
      </c>
      <c r="B295" s="7">
        <v>40556</v>
      </c>
      <c r="C295" s="6">
        <v>1</v>
      </c>
      <c r="D295" s="6">
        <v>0</v>
      </c>
      <c r="E295" s="6">
        <v>1</v>
      </c>
      <c r="F295" s="6">
        <v>16</v>
      </c>
      <c r="G295" s="8" t="str">
        <f t="shared" si="8"/>
        <v>Afternoon</v>
      </c>
      <c r="H295" s="8" t="str">
        <f t="shared" si="9"/>
        <v>Normal</v>
      </c>
      <c r="I295" s="9" t="b">
        <v>0</v>
      </c>
      <c r="J295" s="6">
        <v>4</v>
      </c>
      <c r="K295" s="6" t="s">
        <v>29</v>
      </c>
      <c r="L295" s="6">
        <v>1</v>
      </c>
      <c r="M295" s="6" t="s">
        <v>14</v>
      </c>
      <c r="N295" s="6">
        <v>0.24</v>
      </c>
      <c r="O295" s="1"/>
      <c r="P295" s="1"/>
      <c r="Q295" s="1"/>
      <c r="R295" s="1"/>
      <c r="S295" s="1"/>
      <c r="T295" s="1"/>
      <c r="U295" s="1"/>
      <c r="V295" s="1"/>
      <c r="W295" s="1"/>
      <c r="X295" s="1"/>
      <c r="Y295" s="1"/>
      <c r="Z295" s="1"/>
      <c r="AA295" s="1"/>
      <c r="AB295" s="1"/>
      <c r="AC295" s="1"/>
    </row>
    <row r="296" spans="1:29" ht="17.25" thickBot="1">
      <c r="A296" s="6">
        <v>295</v>
      </c>
      <c r="B296" s="7">
        <v>40556</v>
      </c>
      <c r="C296" s="6">
        <v>1</v>
      </c>
      <c r="D296" s="6">
        <v>0</v>
      </c>
      <c r="E296" s="6">
        <v>1</v>
      </c>
      <c r="F296" s="6">
        <v>17</v>
      </c>
      <c r="G296" s="8" t="str">
        <f t="shared" si="8"/>
        <v>Afternoon</v>
      </c>
      <c r="H296" s="8" t="str">
        <f t="shared" si="9"/>
        <v>Rush</v>
      </c>
      <c r="I296" s="9" t="b">
        <v>0</v>
      </c>
      <c r="J296" s="6">
        <v>4</v>
      </c>
      <c r="K296" s="6" t="s">
        <v>29</v>
      </c>
      <c r="L296" s="6">
        <v>1</v>
      </c>
      <c r="M296" s="6" t="s">
        <v>14</v>
      </c>
      <c r="N296" s="6">
        <v>0.2</v>
      </c>
      <c r="O296" s="1"/>
      <c r="P296" s="1"/>
      <c r="Q296" s="1"/>
      <c r="R296" s="1"/>
      <c r="S296" s="1"/>
      <c r="T296" s="1"/>
      <c r="U296" s="1"/>
      <c r="V296" s="1"/>
      <c r="W296" s="1"/>
      <c r="X296" s="1"/>
      <c r="Y296" s="1"/>
      <c r="Z296" s="1"/>
      <c r="AA296" s="1"/>
      <c r="AB296" s="1"/>
      <c r="AC296" s="1"/>
    </row>
    <row r="297" spans="1:29" ht="17.25" thickBot="1">
      <c r="A297" s="6">
        <v>296</v>
      </c>
      <c r="B297" s="7">
        <v>40556</v>
      </c>
      <c r="C297" s="6">
        <v>1</v>
      </c>
      <c r="D297" s="6">
        <v>0</v>
      </c>
      <c r="E297" s="6">
        <v>1</v>
      </c>
      <c r="F297" s="6">
        <v>18</v>
      </c>
      <c r="G297" s="8" t="str">
        <f t="shared" si="8"/>
        <v>Evening</v>
      </c>
      <c r="H297" s="8" t="str">
        <f t="shared" si="9"/>
        <v>Rush</v>
      </c>
      <c r="I297" s="9" t="b">
        <v>0</v>
      </c>
      <c r="J297" s="6">
        <v>4</v>
      </c>
      <c r="K297" s="6" t="s">
        <v>29</v>
      </c>
      <c r="L297" s="6">
        <v>1</v>
      </c>
      <c r="M297" s="6" t="s">
        <v>14</v>
      </c>
      <c r="N297" s="6">
        <v>0.2</v>
      </c>
      <c r="O297" s="1"/>
      <c r="P297" s="1"/>
      <c r="Q297" s="1"/>
      <c r="R297" s="1"/>
      <c r="S297" s="1"/>
      <c r="T297" s="1"/>
      <c r="U297" s="1"/>
      <c r="V297" s="1"/>
      <c r="W297" s="1"/>
      <c r="X297" s="1"/>
      <c r="Y297" s="1"/>
      <c r="Z297" s="1"/>
      <c r="AA297" s="1"/>
      <c r="AB297" s="1"/>
      <c r="AC297" s="1"/>
    </row>
    <row r="298" spans="1:29" ht="17.25" thickBot="1">
      <c r="A298" s="6">
        <v>297</v>
      </c>
      <c r="B298" s="7">
        <v>40556</v>
      </c>
      <c r="C298" s="6">
        <v>1</v>
      </c>
      <c r="D298" s="6">
        <v>0</v>
      </c>
      <c r="E298" s="6">
        <v>1</v>
      </c>
      <c r="F298" s="6">
        <v>19</v>
      </c>
      <c r="G298" s="8" t="str">
        <f t="shared" si="8"/>
        <v>Evening</v>
      </c>
      <c r="H298" s="8" t="str">
        <f t="shared" si="9"/>
        <v>Rush</v>
      </c>
      <c r="I298" s="9" t="b">
        <v>0</v>
      </c>
      <c r="J298" s="6">
        <v>4</v>
      </c>
      <c r="K298" s="6" t="s">
        <v>29</v>
      </c>
      <c r="L298" s="6">
        <v>1</v>
      </c>
      <c r="M298" s="6" t="s">
        <v>14</v>
      </c>
      <c r="N298" s="6">
        <v>0.16</v>
      </c>
      <c r="O298" s="1"/>
      <c r="P298" s="1"/>
      <c r="Q298" s="1"/>
      <c r="R298" s="1"/>
      <c r="S298" s="1"/>
      <c r="T298" s="1"/>
      <c r="U298" s="1"/>
      <c r="V298" s="1"/>
      <c r="W298" s="1"/>
      <c r="X298" s="1"/>
      <c r="Y298" s="1"/>
      <c r="Z298" s="1"/>
      <c r="AA298" s="1"/>
      <c r="AB298" s="1"/>
      <c r="AC298" s="1"/>
    </row>
    <row r="299" spans="1:29" ht="17.25" thickBot="1">
      <c r="A299" s="6">
        <v>298</v>
      </c>
      <c r="B299" s="7">
        <v>40556</v>
      </c>
      <c r="C299" s="6">
        <v>1</v>
      </c>
      <c r="D299" s="6">
        <v>0</v>
      </c>
      <c r="E299" s="6">
        <v>1</v>
      </c>
      <c r="F299" s="6">
        <v>20</v>
      </c>
      <c r="G299" s="8" t="str">
        <f t="shared" si="8"/>
        <v>Evening</v>
      </c>
      <c r="H299" s="8" t="str">
        <f t="shared" si="9"/>
        <v>Normal</v>
      </c>
      <c r="I299" s="9" t="b">
        <v>0</v>
      </c>
      <c r="J299" s="6">
        <v>4</v>
      </c>
      <c r="K299" s="6" t="s">
        <v>29</v>
      </c>
      <c r="L299" s="6">
        <v>1</v>
      </c>
      <c r="M299" s="6" t="s">
        <v>14</v>
      </c>
      <c r="N299" s="6">
        <v>0.16</v>
      </c>
      <c r="O299" s="1"/>
      <c r="P299" s="1"/>
      <c r="Q299" s="1"/>
      <c r="R299" s="1"/>
      <c r="S299" s="1"/>
      <c r="T299" s="1"/>
      <c r="U299" s="1"/>
      <c r="V299" s="1"/>
      <c r="W299" s="1"/>
      <c r="X299" s="1"/>
      <c r="Y299" s="1"/>
      <c r="Z299" s="1"/>
      <c r="AA299" s="1"/>
      <c r="AB299" s="1"/>
      <c r="AC299" s="1"/>
    </row>
    <row r="300" spans="1:29" ht="17.25" thickBot="1">
      <c r="A300" s="6">
        <v>299</v>
      </c>
      <c r="B300" s="7">
        <v>40556</v>
      </c>
      <c r="C300" s="6">
        <v>1</v>
      </c>
      <c r="D300" s="6">
        <v>0</v>
      </c>
      <c r="E300" s="6">
        <v>1</v>
      </c>
      <c r="F300" s="6">
        <v>21</v>
      </c>
      <c r="G300" s="8" t="str">
        <f t="shared" si="8"/>
        <v>Evening</v>
      </c>
      <c r="H300" s="8" t="str">
        <f t="shared" si="9"/>
        <v>Normal</v>
      </c>
      <c r="I300" s="9" t="b">
        <v>0</v>
      </c>
      <c r="J300" s="6">
        <v>4</v>
      </c>
      <c r="K300" s="6" t="s">
        <v>29</v>
      </c>
      <c r="L300" s="6">
        <v>1</v>
      </c>
      <c r="M300" s="6" t="s">
        <v>14</v>
      </c>
      <c r="N300" s="6">
        <v>0.14000000000000001</v>
      </c>
      <c r="O300" s="1"/>
      <c r="P300" s="1"/>
      <c r="Q300" s="1"/>
      <c r="R300" s="1"/>
      <c r="S300" s="1"/>
      <c r="T300" s="1"/>
      <c r="U300" s="1"/>
      <c r="V300" s="1"/>
      <c r="W300" s="1"/>
      <c r="X300" s="1"/>
      <c r="Y300" s="1"/>
      <c r="Z300" s="1"/>
      <c r="AA300" s="1"/>
      <c r="AB300" s="1"/>
      <c r="AC300" s="1"/>
    </row>
    <row r="301" spans="1:29" ht="17.25" thickBot="1">
      <c r="A301" s="6">
        <v>300</v>
      </c>
      <c r="B301" s="7">
        <v>40556</v>
      </c>
      <c r="C301" s="6">
        <v>1</v>
      </c>
      <c r="D301" s="6">
        <v>0</v>
      </c>
      <c r="E301" s="6">
        <v>1</v>
      </c>
      <c r="F301" s="6">
        <v>22</v>
      </c>
      <c r="G301" s="8" t="str">
        <f t="shared" si="8"/>
        <v>Evening</v>
      </c>
      <c r="H301" s="8" t="str">
        <f t="shared" si="9"/>
        <v>Normal</v>
      </c>
      <c r="I301" s="9" t="b">
        <v>0</v>
      </c>
      <c r="J301" s="6">
        <v>4</v>
      </c>
      <c r="K301" s="6" t="s">
        <v>29</v>
      </c>
      <c r="L301" s="6">
        <v>1</v>
      </c>
      <c r="M301" s="6" t="s">
        <v>14</v>
      </c>
      <c r="N301" s="6">
        <v>0.14000000000000001</v>
      </c>
      <c r="O301" s="1"/>
      <c r="P301" s="1"/>
      <c r="Q301" s="1"/>
      <c r="R301" s="1"/>
      <c r="S301" s="1"/>
      <c r="T301" s="1"/>
      <c r="U301" s="1"/>
      <c r="V301" s="1"/>
      <c r="W301" s="1"/>
      <c r="X301" s="1"/>
      <c r="Y301" s="1"/>
      <c r="Z301" s="1"/>
      <c r="AA301" s="1"/>
      <c r="AB301" s="1"/>
      <c r="AC301" s="1"/>
    </row>
    <row r="302" spans="1:29" ht="17.25" thickBot="1">
      <c r="A302" s="6">
        <v>301</v>
      </c>
      <c r="B302" s="7">
        <v>40556</v>
      </c>
      <c r="C302" s="6">
        <v>1</v>
      </c>
      <c r="D302" s="6">
        <v>0</v>
      </c>
      <c r="E302" s="6">
        <v>1</v>
      </c>
      <c r="F302" s="6">
        <v>23</v>
      </c>
      <c r="G302" s="8" t="str">
        <f t="shared" si="8"/>
        <v>Evening</v>
      </c>
      <c r="H302" s="8" t="str">
        <f t="shared" si="9"/>
        <v>Normal</v>
      </c>
      <c r="I302" s="9" t="b">
        <v>0</v>
      </c>
      <c r="J302" s="6">
        <v>4</v>
      </c>
      <c r="K302" s="6" t="s">
        <v>29</v>
      </c>
      <c r="L302" s="6">
        <v>1</v>
      </c>
      <c r="M302" s="6" t="s">
        <v>14</v>
      </c>
      <c r="N302" s="6">
        <v>0.12</v>
      </c>
      <c r="O302" s="1"/>
      <c r="P302" s="1"/>
      <c r="Q302" s="1"/>
      <c r="R302" s="1"/>
      <c r="S302" s="1"/>
      <c r="T302" s="1"/>
      <c r="U302" s="1"/>
      <c r="V302" s="1"/>
      <c r="W302" s="1"/>
      <c r="X302" s="1"/>
      <c r="Y302" s="1"/>
      <c r="Z302" s="1"/>
      <c r="AA302" s="1"/>
      <c r="AB302" s="1"/>
      <c r="AC302" s="1"/>
    </row>
    <row r="303" spans="1:29" ht="17.25" thickBot="1">
      <c r="A303" s="6">
        <v>302</v>
      </c>
      <c r="B303" s="7">
        <v>40557</v>
      </c>
      <c r="C303" s="6">
        <v>1</v>
      </c>
      <c r="D303" s="6">
        <v>0</v>
      </c>
      <c r="E303" s="6">
        <v>1</v>
      </c>
      <c r="F303" s="6">
        <v>0</v>
      </c>
      <c r="G303" s="8" t="str">
        <f t="shared" si="8"/>
        <v>Night</v>
      </c>
      <c r="H303" s="8" t="str">
        <f t="shared" si="9"/>
        <v>Normal</v>
      </c>
      <c r="I303" s="9" t="b">
        <v>0</v>
      </c>
      <c r="J303" s="6">
        <v>5</v>
      </c>
      <c r="K303" s="6" t="s">
        <v>30</v>
      </c>
      <c r="L303" s="6">
        <v>1</v>
      </c>
      <c r="M303" s="6" t="s">
        <v>14</v>
      </c>
      <c r="N303" s="6">
        <v>0.12</v>
      </c>
      <c r="O303" s="1"/>
      <c r="P303" s="1"/>
      <c r="Q303" s="1"/>
      <c r="R303" s="1"/>
      <c r="S303" s="1"/>
      <c r="T303" s="1"/>
      <c r="U303" s="1"/>
      <c r="V303" s="1"/>
      <c r="W303" s="1"/>
      <c r="X303" s="1"/>
      <c r="Y303" s="1"/>
      <c r="Z303" s="1"/>
      <c r="AA303" s="1"/>
      <c r="AB303" s="1"/>
      <c r="AC303" s="1"/>
    </row>
    <row r="304" spans="1:29" ht="17.25" thickBot="1">
      <c r="A304" s="6">
        <v>303</v>
      </c>
      <c r="B304" s="7">
        <v>40557</v>
      </c>
      <c r="C304" s="6">
        <v>1</v>
      </c>
      <c r="D304" s="6">
        <v>0</v>
      </c>
      <c r="E304" s="6">
        <v>1</v>
      </c>
      <c r="F304" s="6">
        <v>1</v>
      </c>
      <c r="G304" s="8" t="str">
        <f t="shared" si="8"/>
        <v>Night</v>
      </c>
      <c r="H304" s="8" t="str">
        <f t="shared" si="9"/>
        <v>Normal</v>
      </c>
      <c r="I304" s="9" t="b">
        <v>0</v>
      </c>
      <c r="J304" s="6">
        <v>5</v>
      </c>
      <c r="K304" s="6" t="s">
        <v>30</v>
      </c>
      <c r="L304" s="6">
        <v>1</v>
      </c>
      <c r="M304" s="6" t="s">
        <v>14</v>
      </c>
      <c r="N304" s="6">
        <v>0.1</v>
      </c>
      <c r="O304" s="1"/>
      <c r="P304" s="1"/>
      <c r="Q304" s="1"/>
      <c r="R304" s="1"/>
      <c r="S304" s="1"/>
      <c r="T304" s="1"/>
      <c r="U304" s="1"/>
      <c r="V304" s="1"/>
      <c r="W304" s="1"/>
      <c r="X304" s="1"/>
      <c r="Y304" s="1"/>
      <c r="Z304" s="1"/>
      <c r="AA304" s="1"/>
      <c r="AB304" s="1"/>
      <c r="AC304" s="1"/>
    </row>
    <row r="305" spans="1:29" ht="17.25" thickBot="1">
      <c r="A305" s="6">
        <v>304</v>
      </c>
      <c r="B305" s="7">
        <v>40557</v>
      </c>
      <c r="C305" s="6">
        <v>1</v>
      </c>
      <c r="D305" s="6">
        <v>0</v>
      </c>
      <c r="E305" s="6">
        <v>1</v>
      </c>
      <c r="F305" s="6">
        <v>2</v>
      </c>
      <c r="G305" s="8" t="str">
        <f t="shared" si="8"/>
        <v>Night</v>
      </c>
      <c r="H305" s="8" t="str">
        <f t="shared" si="9"/>
        <v>Normal</v>
      </c>
      <c r="I305" s="9" t="b">
        <v>0</v>
      </c>
      <c r="J305" s="6">
        <v>5</v>
      </c>
      <c r="K305" s="6" t="s">
        <v>30</v>
      </c>
      <c r="L305" s="6">
        <v>1</v>
      </c>
      <c r="M305" s="6" t="s">
        <v>14</v>
      </c>
      <c r="N305" s="6">
        <v>0.1</v>
      </c>
      <c r="O305" s="1"/>
      <c r="P305" s="1"/>
      <c r="Q305" s="1"/>
      <c r="R305" s="1"/>
      <c r="S305" s="1"/>
      <c r="T305" s="1"/>
      <c r="U305" s="1"/>
      <c r="V305" s="1"/>
      <c r="W305" s="1"/>
      <c r="X305" s="1"/>
      <c r="Y305" s="1"/>
      <c r="Z305" s="1"/>
      <c r="AA305" s="1"/>
      <c r="AB305" s="1"/>
      <c r="AC305" s="1"/>
    </row>
    <row r="306" spans="1:29" ht="17.25" thickBot="1">
      <c r="A306" s="6">
        <v>305</v>
      </c>
      <c r="B306" s="7">
        <v>40557</v>
      </c>
      <c r="C306" s="6">
        <v>1</v>
      </c>
      <c r="D306" s="6">
        <v>0</v>
      </c>
      <c r="E306" s="6">
        <v>1</v>
      </c>
      <c r="F306" s="6">
        <v>3</v>
      </c>
      <c r="G306" s="8" t="str">
        <f t="shared" si="8"/>
        <v>Night</v>
      </c>
      <c r="H306" s="8" t="str">
        <f t="shared" si="9"/>
        <v>Normal</v>
      </c>
      <c r="I306" s="9" t="b">
        <v>0</v>
      </c>
      <c r="J306" s="6">
        <v>5</v>
      </c>
      <c r="K306" s="6" t="s">
        <v>30</v>
      </c>
      <c r="L306" s="6">
        <v>1</v>
      </c>
      <c r="M306" s="6" t="s">
        <v>14</v>
      </c>
      <c r="N306" s="6">
        <v>0.1</v>
      </c>
      <c r="O306" s="1"/>
      <c r="P306" s="1"/>
      <c r="Q306" s="1"/>
      <c r="R306" s="1"/>
      <c r="S306" s="1"/>
      <c r="T306" s="1"/>
      <c r="U306" s="1"/>
      <c r="V306" s="1"/>
      <c r="W306" s="1"/>
      <c r="X306" s="1"/>
      <c r="Y306" s="1"/>
      <c r="Z306" s="1"/>
      <c r="AA306" s="1"/>
      <c r="AB306" s="1"/>
      <c r="AC306" s="1"/>
    </row>
    <row r="307" spans="1:29" ht="17.25" thickBot="1">
      <c r="A307" s="6">
        <v>306</v>
      </c>
      <c r="B307" s="7">
        <v>40557</v>
      </c>
      <c r="C307" s="6">
        <v>1</v>
      </c>
      <c r="D307" s="6">
        <v>0</v>
      </c>
      <c r="E307" s="6">
        <v>1</v>
      </c>
      <c r="F307" s="6">
        <v>5</v>
      </c>
      <c r="G307" s="8" t="str">
        <f t="shared" si="8"/>
        <v>Night</v>
      </c>
      <c r="H307" s="8" t="str">
        <f t="shared" si="9"/>
        <v>Normal</v>
      </c>
      <c r="I307" s="9" t="b">
        <v>0</v>
      </c>
      <c r="J307" s="6">
        <v>5</v>
      </c>
      <c r="K307" s="6" t="s">
        <v>30</v>
      </c>
      <c r="L307" s="6">
        <v>1</v>
      </c>
      <c r="M307" s="6" t="s">
        <v>14</v>
      </c>
      <c r="N307" s="6">
        <v>0.1</v>
      </c>
      <c r="O307" s="1"/>
      <c r="P307" s="1"/>
      <c r="Q307" s="1"/>
      <c r="R307" s="1"/>
      <c r="S307" s="1"/>
      <c r="T307" s="1"/>
      <c r="U307" s="1"/>
      <c r="V307" s="1"/>
      <c r="W307" s="1"/>
      <c r="X307" s="1"/>
      <c r="Y307" s="1"/>
      <c r="Z307" s="1"/>
      <c r="AA307" s="1"/>
      <c r="AB307" s="1"/>
      <c r="AC307" s="1"/>
    </row>
    <row r="308" spans="1:29" ht="17.25" thickBot="1">
      <c r="A308" s="6">
        <v>307</v>
      </c>
      <c r="B308" s="7">
        <v>40557</v>
      </c>
      <c r="C308" s="6">
        <v>1</v>
      </c>
      <c r="D308" s="6">
        <v>0</v>
      </c>
      <c r="E308" s="6">
        <v>1</v>
      </c>
      <c r="F308" s="6">
        <v>6</v>
      </c>
      <c r="G308" s="8" t="str">
        <f t="shared" si="8"/>
        <v>Morning</v>
      </c>
      <c r="H308" s="8" t="str">
        <f t="shared" si="9"/>
        <v>Normal</v>
      </c>
      <c r="I308" s="9" t="b">
        <v>0</v>
      </c>
      <c r="J308" s="6">
        <v>5</v>
      </c>
      <c r="K308" s="6" t="s">
        <v>30</v>
      </c>
      <c r="L308" s="6">
        <v>1</v>
      </c>
      <c r="M308" s="6" t="s">
        <v>14</v>
      </c>
      <c r="N308" s="6">
        <v>0.1</v>
      </c>
      <c r="O308" s="1"/>
      <c r="P308" s="1"/>
      <c r="Q308" s="1"/>
      <c r="R308" s="1"/>
      <c r="S308" s="1"/>
      <c r="T308" s="1"/>
      <c r="U308" s="1"/>
      <c r="V308" s="1"/>
      <c r="W308" s="1"/>
      <c r="X308" s="1"/>
      <c r="Y308" s="1"/>
      <c r="Z308" s="1"/>
      <c r="AA308" s="1"/>
      <c r="AB308" s="1"/>
      <c r="AC308" s="1"/>
    </row>
    <row r="309" spans="1:29" ht="17.25" thickBot="1">
      <c r="A309" s="6">
        <v>308</v>
      </c>
      <c r="B309" s="7">
        <v>40557</v>
      </c>
      <c r="C309" s="6">
        <v>1</v>
      </c>
      <c r="D309" s="6">
        <v>0</v>
      </c>
      <c r="E309" s="6">
        <v>1</v>
      </c>
      <c r="F309" s="6">
        <v>7</v>
      </c>
      <c r="G309" s="8" t="str">
        <f t="shared" si="8"/>
        <v>Morning</v>
      </c>
      <c r="H309" s="8" t="str">
        <f t="shared" si="9"/>
        <v>Rush</v>
      </c>
      <c r="I309" s="9" t="b">
        <v>0</v>
      </c>
      <c r="J309" s="6">
        <v>5</v>
      </c>
      <c r="K309" s="6" t="s">
        <v>30</v>
      </c>
      <c r="L309" s="6">
        <v>1</v>
      </c>
      <c r="M309" s="6" t="s">
        <v>14</v>
      </c>
      <c r="N309" s="6">
        <v>0.1</v>
      </c>
      <c r="O309" s="1"/>
      <c r="P309" s="1"/>
      <c r="Q309" s="1"/>
      <c r="R309" s="1"/>
      <c r="S309" s="1"/>
      <c r="T309" s="1"/>
      <c r="U309" s="1"/>
      <c r="V309" s="1"/>
      <c r="W309" s="1"/>
      <c r="X309" s="1"/>
      <c r="Y309" s="1"/>
      <c r="Z309" s="1"/>
      <c r="AA309" s="1"/>
      <c r="AB309" s="1"/>
      <c r="AC309" s="1"/>
    </row>
    <row r="310" spans="1:29" ht="17.25" thickBot="1">
      <c r="A310" s="6">
        <v>309</v>
      </c>
      <c r="B310" s="7">
        <v>40557</v>
      </c>
      <c r="C310" s="6">
        <v>1</v>
      </c>
      <c r="D310" s="6">
        <v>0</v>
      </c>
      <c r="E310" s="6">
        <v>1</v>
      </c>
      <c r="F310" s="6">
        <v>8</v>
      </c>
      <c r="G310" s="8" t="str">
        <f t="shared" si="8"/>
        <v>Morning</v>
      </c>
      <c r="H310" s="8" t="str">
        <f t="shared" si="9"/>
        <v>Rush</v>
      </c>
      <c r="I310" s="9" t="b">
        <v>0</v>
      </c>
      <c r="J310" s="6">
        <v>5</v>
      </c>
      <c r="K310" s="6" t="s">
        <v>30</v>
      </c>
      <c r="L310" s="6">
        <v>1</v>
      </c>
      <c r="M310" s="6" t="s">
        <v>14</v>
      </c>
      <c r="N310" s="6">
        <v>0.12</v>
      </c>
      <c r="O310" s="1"/>
      <c r="P310" s="1"/>
      <c r="Q310" s="1"/>
      <c r="R310" s="1"/>
      <c r="S310" s="1"/>
      <c r="T310" s="1"/>
      <c r="U310" s="1"/>
      <c r="V310" s="1"/>
      <c r="W310" s="1"/>
      <c r="X310" s="1"/>
      <c r="Y310" s="1"/>
      <c r="Z310" s="1"/>
      <c r="AA310" s="1"/>
      <c r="AB310" s="1"/>
      <c r="AC310" s="1"/>
    </row>
    <row r="311" spans="1:29" ht="17.25" thickBot="1">
      <c r="A311" s="6">
        <v>310</v>
      </c>
      <c r="B311" s="7">
        <v>40557</v>
      </c>
      <c r="C311" s="6">
        <v>1</v>
      </c>
      <c r="D311" s="6">
        <v>0</v>
      </c>
      <c r="E311" s="6">
        <v>1</v>
      </c>
      <c r="F311" s="6">
        <v>9</v>
      </c>
      <c r="G311" s="8" t="str">
        <f t="shared" si="8"/>
        <v>Morning</v>
      </c>
      <c r="H311" s="8" t="str">
        <f t="shared" si="9"/>
        <v>Rush</v>
      </c>
      <c r="I311" s="9" t="b">
        <v>0</v>
      </c>
      <c r="J311" s="6">
        <v>5</v>
      </c>
      <c r="K311" s="6" t="s">
        <v>30</v>
      </c>
      <c r="L311" s="6">
        <v>1</v>
      </c>
      <c r="M311" s="6" t="s">
        <v>14</v>
      </c>
      <c r="N311" s="6">
        <v>0.14000000000000001</v>
      </c>
      <c r="O311" s="1"/>
      <c r="P311" s="1"/>
      <c r="Q311" s="1"/>
      <c r="R311" s="1"/>
      <c r="S311" s="1"/>
      <c r="T311" s="1"/>
      <c r="U311" s="1"/>
      <c r="V311" s="1"/>
      <c r="W311" s="1"/>
      <c r="X311" s="1"/>
      <c r="Y311" s="1"/>
      <c r="Z311" s="1"/>
      <c r="AA311" s="1"/>
      <c r="AB311" s="1"/>
      <c r="AC311" s="1"/>
    </row>
    <row r="312" spans="1:29" ht="17.25" thickBot="1">
      <c r="A312" s="6">
        <v>311</v>
      </c>
      <c r="B312" s="7">
        <v>40557</v>
      </c>
      <c r="C312" s="6">
        <v>1</v>
      </c>
      <c r="D312" s="6">
        <v>0</v>
      </c>
      <c r="E312" s="6">
        <v>1</v>
      </c>
      <c r="F312" s="6">
        <v>10</v>
      </c>
      <c r="G312" s="8" t="str">
        <f t="shared" si="8"/>
        <v>Morning</v>
      </c>
      <c r="H312" s="8" t="str">
        <f t="shared" si="9"/>
        <v>Normal</v>
      </c>
      <c r="I312" s="9" t="b">
        <v>0</v>
      </c>
      <c r="J312" s="6">
        <v>5</v>
      </c>
      <c r="K312" s="6" t="s">
        <v>30</v>
      </c>
      <c r="L312" s="6">
        <v>1</v>
      </c>
      <c r="M312" s="6" t="s">
        <v>14</v>
      </c>
      <c r="N312" s="6">
        <v>0.18</v>
      </c>
      <c r="O312" s="1"/>
      <c r="P312" s="1"/>
      <c r="Q312" s="1"/>
      <c r="R312" s="1"/>
      <c r="S312" s="1"/>
      <c r="T312" s="1"/>
      <c r="U312" s="1"/>
      <c r="V312" s="1"/>
      <c r="W312" s="1"/>
      <c r="X312" s="1"/>
      <c r="Y312" s="1"/>
      <c r="Z312" s="1"/>
      <c r="AA312" s="1"/>
      <c r="AB312" s="1"/>
      <c r="AC312" s="1"/>
    </row>
    <row r="313" spans="1:29" ht="17.25" thickBot="1">
      <c r="A313" s="6">
        <v>312</v>
      </c>
      <c r="B313" s="7">
        <v>40557</v>
      </c>
      <c r="C313" s="6">
        <v>1</v>
      </c>
      <c r="D313" s="6">
        <v>0</v>
      </c>
      <c r="E313" s="6">
        <v>1</v>
      </c>
      <c r="F313" s="6">
        <v>11</v>
      </c>
      <c r="G313" s="8" t="str">
        <f t="shared" si="8"/>
        <v>Morning</v>
      </c>
      <c r="H313" s="8" t="str">
        <f t="shared" si="9"/>
        <v>Normal</v>
      </c>
      <c r="I313" s="9" t="b">
        <v>0</v>
      </c>
      <c r="J313" s="6">
        <v>5</v>
      </c>
      <c r="K313" s="6" t="s">
        <v>30</v>
      </c>
      <c r="L313" s="6">
        <v>1</v>
      </c>
      <c r="M313" s="6" t="s">
        <v>14</v>
      </c>
      <c r="N313" s="6">
        <v>0.18</v>
      </c>
      <c r="O313" s="1"/>
      <c r="P313" s="1"/>
      <c r="Q313" s="1"/>
      <c r="R313" s="1"/>
      <c r="S313" s="1"/>
      <c r="T313" s="1"/>
      <c r="U313" s="1"/>
      <c r="V313" s="1"/>
      <c r="W313" s="1"/>
      <c r="X313" s="1"/>
      <c r="Y313" s="1"/>
      <c r="Z313" s="1"/>
      <c r="AA313" s="1"/>
      <c r="AB313" s="1"/>
      <c r="AC313" s="1"/>
    </row>
    <row r="314" spans="1:29" ht="17.25" thickBot="1">
      <c r="A314" s="6">
        <v>313</v>
      </c>
      <c r="B314" s="7">
        <v>40557</v>
      </c>
      <c r="C314" s="6">
        <v>1</v>
      </c>
      <c r="D314" s="6">
        <v>0</v>
      </c>
      <c r="E314" s="6">
        <v>1</v>
      </c>
      <c r="F314" s="6">
        <v>12</v>
      </c>
      <c r="G314" s="8" t="str">
        <f t="shared" si="8"/>
        <v>Afternoon</v>
      </c>
      <c r="H314" s="8" t="str">
        <f t="shared" si="9"/>
        <v>Normal</v>
      </c>
      <c r="I314" s="9" t="b">
        <v>0</v>
      </c>
      <c r="J314" s="6">
        <v>5</v>
      </c>
      <c r="K314" s="6" t="s">
        <v>30</v>
      </c>
      <c r="L314" s="6">
        <v>1</v>
      </c>
      <c r="M314" s="6" t="s">
        <v>14</v>
      </c>
      <c r="N314" s="6">
        <v>0.2</v>
      </c>
      <c r="O314" s="1"/>
      <c r="P314" s="1"/>
      <c r="Q314" s="1"/>
      <c r="R314" s="1"/>
      <c r="S314" s="1"/>
      <c r="T314" s="1"/>
      <c r="U314" s="1"/>
      <c r="V314" s="1"/>
      <c r="W314" s="1"/>
      <c r="X314" s="1"/>
      <c r="Y314" s="1"/>
      <c r="Z314" s="1"/>
      <c r="AA314" s="1"/>
      <c r="AB314" s="1"/>
      <c r="AC314" s="1"/>
    </row>
    <row r="315" spans="1:29" ht="17.25" thickBot="1">
      <c r="A315" s="6">
        <v>314</v>
      </c>
      <c r="B315" s="7">
        <v>40557</v>
      </c>
      <c r="C315" s="6">
        <v>1</v>
      </c>
      <c r="D315" s="6">
        <v>0</v>
      </c>
      <c r="E315" s="6">
        <v>1</v>
      </c>
      <c r="F315" s="6">
        <v>13</v>
      </c>
      <c r="G315" s="8" t="str">
        <f t="shared" si="8"/>
        <v>Afternoon</v>
      </c>
      <c r="H315" s="8" t="str">
        <f t="shared" si="9"/>
        <v>Normal</v>
      </c>
      <c r="I315" s="9" t="b">
        <v>0</v>
      </c>
      <c r="J315" s="6">
        <v>5</v>
      </c>
      <c r="K315" s="6" t="s">
        <v>30</v>
      </c>
      <c r="L315" s="6">
        <v>1</v>
      </c>
      <c r="M315" s="6" t="s">
        <v>14</v>
      </c>
      <c r="N315" s="6">
        <v>0.22</v>
      </c>
      <c r="O315" s="1"/>
      <c r="P315" s="1"/>
      <c r="Q315" s="1"/>
      <c r="R315" s="1"/>
      <c r="S315" s="1"/>
      <c r="T315" s="1"/>
      <c r="U315" s="1"/>
      <c r="V315" s="1"/>
      <c r="W315" s="1"/>
      <c r="X315" s="1"/>
      <c r="Y315" s="1"/>
      <c r="Z315" s="1"/>
      <c r="AA315" s="1"/>
      <c r="AB315" s="1"/>
      <c r="AC315" s="1"/>
    </row>
    <row r="316" spans="1:29" ht="17.25" thickBot="1">
      <c r="A316" s="6">
        <v>315</v>
      </c>
      <c r="B316" s="7">
        <v>40557</v>
      </c>
      <c r="C316" s="6">
        <v>1</v>
      </c>
      <c r="D316" s="6">
        <v>0</v>
      </c>
      <c r="E316" s="6">
        <v>1</v>
      </c>
      <c r="F316" s="6">
        <v>14</v>
      </c>
      <c r="G316" s="8" t="str">
        <f t="shared" si="8"/>
        <v>Afternoon</v>
      </c>
      <c r="H316" s="8" t="str">
        <f t="shared" si="9"/>
        <v>Normal</v>
      </c>
      <c r="I316" s="9" t="b">
        <v>0</v>
      </c>
      <c r="J316" s="6">
        <v>5</v>
      </c>
      <c r="K316" s="6" t="s">
        <v>30</v>
      </c>
      <c r="L316" s="6">
        <v>1</v>
      </c>
      <c r="M316" s="6" t="s">
        <v>14</v>
      </c>
      <c r="N316" s="6">
        <v>0.22</v>
      </c>
      <c r="O316" s="1"/>
      <c r="P316" s="1"/>
      <c r="Q316" s="1"/>
      <c r="R316" s="1"/>
      <c r="S316" s="1"/>
      <c r="T316" s="1"/>
      <c r="U316" s="1"/>
      <c r="V316" s="1"/>
      <c r="W316" s="1"/>
      <c r="X316" s="1"/>
      <c r="Y316" s="1"/>
      <c r="Z316" s="1"/>
      <c r="AA316" s="1"/>
      <c r="AB316" s="1"/>
      <c r="AC316" s="1"/>
    </row>
    <row r="317" spans="1:29" ht="17.25" thickBot="1">
      <c r="A317" s="6">
        <v>316</v>
      </c>
      <c r="B317" s="7">
        <v>40557</v>
      </c>
      <c r="C317" s="6">
        <v>1</v>
      </c>
      <c r="D317" s="6">
        <v>0</v>
      </c>
      <c r="E317" s="6">
        <v>1</v>
      </c>
      <c r="F317" s="6">
        <v>15</v>
      </c>
      <c r="G317" s="8" t="str">
        <f t="shared" si="8"/>
        <v>Afternoon</v>
      </c>
      <c r="H317" s="8" t="str">
        <f t="shared" si="9"/>
        <v>Normal</v>
      </c>
      <c r="I317" s="9" t="b">
        <v>0</v>
      </c>
      <c r="J317" s="6">
        <v>5</v>
      </c>
      <c r="K317" s="6" t="s">
        <v>30</v>
      </c>
      <c r="L317" s="6">
        <v>1</v>
      </c>
      <c r="M317" s="6" t="s">
        <v>14</v>
      </c>
      <c r="N317" s="6">
        <v>0.24</v>
      </c>
      <c r="O317" s="1"/>
      <c r="P317" s="1"/>
      <c r="Q317" s="1"/>
      <c r="R317" s="1"/>
      <c r="S317" s="1"/>
      <c r="T317" s="1"/>
      <c r="U317" s="1"/>
      <c r="V317" s="1"/>
      <c r="W317" s="1"/>
      <c r="X317" s="1"/>
      <c r="Y317" s="1"/>
      <c r="Z317" s="1"/>
      <c r="AA317" s="1"/>
      <c r="AB317" s="1"/>
      <c r="AC317" s="1"/>
    </row>
    <row r="318" spans="1:29" ht="17.25" thickBot="1">
      <c r="A318" s="6">
        <v>317</v>
      </c>
      <c r="B318" s="7">
        <v>40557</v>
      </c>
      <c r="C318" s="6">
        <v>1</v>
      </c>
      <c r="D318" s="6">
        <v>0</v>
      </c>
      <c r="E318" s="6">
        <v>1</v>
      </c>
      <c r="F318" s="6">
        <v>16</v>
      </c>
      <c r="G318" s="8" t="str">
        <f t="shared" si="8"/>
        <v>Afternoon</v>
      </c>
      <c r="H318" s="8" t="str">
        <f t="shared" si="9"/>
        <v>Normal</v>
      </c>
      <c r="I318" s="9" t="b">
        <v>0</v>
      </c>
      <c r="J318" s="6">
        <v>5</v>
      </c>
      <c r="K318" s="6" t="s">
        <v>30</v>
      </c>
      <c r="L318" s="6">
        <v>1</v>
      </c>
      <c r="M318" s="6" t="s">
        <v>14</v>
      </c>
      <c r="N318" s="6">
        <v>0.22</v>
      </c>
      <c r="O318" s="1"/>
      <c r="P318" s="1"/>
      <c r="Q318" s="1"/>
      <c r="R318" s="1"/>
      <c r="S318" s="1"/>
      <c r="T318" s="1"/>
      <c r="U318" s="1"/>
      <c r="V318" s="1"/>
      <c r="W318" s="1"/>
      <c r="X318" s="1"/>
      <c r="Y318" s="1"/>
      <c r="Z318" s="1"/>
      <c r="AA318" s="1"/>
      <c r="AB318" s="1"/>
      <c r="AC318" s="1"/>
    </row>
    <row r="319" spans="1:29" ht="17.25" thickBot="1">
      <c r="A319" s="6">
        <v>318</v>
      </c>
      <c r="B319" s="7">
        <v>40557</v>
      </c>
      <c r="C319" s="6">
        <v>1</v>
      </c>
      <c r="D319" s="6">
        <v>0</v>
      </c>
      <c r="E319" s="6">
        <v>1</v>
      </c>
      <c r="F319" s="6">
        <v>17</v>
      </c>
      <c r="G319" s="8" t="str">
        <f t="shared" si="8"/>
        <v>Afternoon</v>
      </c>
      <c r="H319" s="8" t="str">
        <f t="shared" si="9"/>
        <v>Rush</v>
      </c>
      <c r="I319" s="9" t="b">
        <v>0</v>
      </c>
      <c r="J319" s="6">
        <v>5</v>
      </c>
      <c r="K319" s="6" t="s">
        <v>30</v>
      </c>
      <c r="L319" s="6">
        <v>1</v>
      </c>
      <c r="M319" s="6" t="s">
        <v>14</v>
      </c>
      <c r="N319" s="6">
        <v>0.22</v>
      </c>
      <c r="O319" s="1"/>
      <c r="P319" s="1"/>
      <c r="Q319" s="1"/>
      <c r="R319" s="1"/>
      <c r="S319" s="1"/>
      <c r="T319" s="1"/>
      <c r="U319" s="1"/>
      <c r="V319" s="1"/>
      <c r="W319" s="1"/>
      <c r="X319" s="1"/>
      <c r="Y319" s="1"/>
      <c r="Z319" s="1"/>
      <c r="AA319" s="1"/>
      <c r="AB319" s="1"/>
      <c r="AC319" s="1"/>
    </row>
    <row r="320" spans="1:29" ht="17.25" thickBot="1">
      <c r="A320" s="6">
        <v>319</v>
      </c>
      <c r="B320" s="7">
        <v>40557</v>
      </c>
      <c r="C320" s="6">
        <v>1</v>
      </c>
      <c r="D320" s="6">
        <v>0</v>
      </c>
      <c r="E320" s="6">
        <v>1</v>
      </c>
      <c r="F320" s="6">
        <v>18</v>
      </c>
      <c r="G320" s="8" t="str">
        <f t="shared" si="8"/>
        <v>Evening</v>
      </c>
      <c r="H320" s="8" t="str">
        <f t="shared" si="9"/>
        <v>Rush</v>
      </c>
      <c r="I320" s="9" t="b">
        <v>0</v>
      </c>
      <c r="J320" s="6">
        <v>5</v>
      </c>
      <c r="K320" s="6" t="s">
        <v>30</v>
      </c>
      <c r="L320" s="6">
        <v>1</v>
      </c>
      <c r="M320" s="6" t="s">
        <v>14</v>
      </c>
      <c r="N320" s="6">
        <v>0.2</v>
      </c>
      <c r="O320" s="1"/>
      <c r="P320" s="1"/>
      <c r="Q320" s="1"/>
      <c r="R320" s="1"/>
      <c r="S320" s="1"/>
      <c r="T320" s="1"/>
      <c r="U320" s="1"/>
      <c r="V320" s="1"/>
      <c r="W320" s="1"/>
      <c r="X320" s="1"/>
      <c r="Y320" s="1"/>
      <c r="Z320" s="1"/>
      <c r="AA320" s="1"/>
      <c r="AB320" s="1"/>
      <c r="AC320" s="1"/>
    </row>
    <row r="321" spans="1:29" ht="17.25" thickBot="1">
      <c r="A321" s="6">
        <v>320</v>
      </c>
      <c r="B321" s="7">
        <v>40557</v>
      </c>
      <c r="C321" s="6">
        <v>1</v>
      </c>
      <c r="D321" s="6">
        <v>0</v>
      </c>
      <c r="E321" s="6">
        <v>1</v>
      </c>
      <c r="F321" s="6">
        <v>19</v>
      </c>
      <c r="G321" s="8" t="str">
        <f t="shared" si="8"/>
        <v>Evening</v>
      </c>
      <c r="H321" s="8" t="str">
        <f t="shared" si="9"/>
        <v>Rush</v>
      </c>
      <c r="I321" s="9" t="b">
        <v>0</v>
      </c>
      <c r="J321" s="6">
        <v>5</v>
      </c>
      <c r="K321" s="6" t="s">
        <v>30</v>
      </c>
      <c r="L321" s="6">
        <v>1</v>
      </c>
      <c r="M321" s="6" t="s">
        <v>14</v>
      </c>
      <c r="N321" s="6">
        <v>0.16</v>
      </c>
      <c r="O321" s="1"/>
      <c r="P321" s="1"/>
      <c r="Q321" s="1"/>
      <c r="R321" s="1"/>
      <c r="S321" s="1"/>
      <c r="T321" s="1"/>
      <c r="U321" s="1"/>
      <c r="V321" s="1"/>
      <c r="W321" s="1"/>
      <c r="X321" s="1"/>
      <c r="Y321" s="1"/>
      <c r="Z321" s="1"/>
      <c r="AA321" s="1"/>
      <c r="AB321" s="1"/>
      <c r="AC321" s="1"/>
    </row>
    <row r="322" spans="1:29" ht="17.25" thickBot="1">
      <c r="A322" s="6">
        <v>321</v>
      </c>
      <c r="B322" s="7">
        <v>40557</v>
      </c>
      <c r="C322" s="6">
        <v>1</v>
      </c>
      <c r="D322" s="6">
        <v>0</v>
      </c>
      <c r="E322" s="6">
        <v>1</v>
      </c>
      <c r="F322" s="6">
        <v>20</v>
      </c>
      <c r="G322" s="8" t="str">
        <f t="shared" si="8"/>
        <v>Evening</v>
      </c>
      <c r="H322" s="8" t="str">
        <f t="shared" si="9"/>
        <v>Normal</v>
      </c>
      <c r="I322" s="9" t="b">
        <v>0</v>
      </c>
      <c r="J322" s="6">
        <v>5</v>
      </c>
      <c r="K322" s="6" t="s">
        <v>30</v>
      </c>
      <c r="L322" s="6">
        <v>1</v>
      </c>
      <c r="M322" s="6" t="s">
        <v>14</v>
      </c>
      <c r="N322" s="6">
        <v>0.18</v>
      </c>
      <c r="O322" s="1"/>
      <c r="P322" s="1"/>
      <c r="Q322" s="1"/>
      <c r="R322" s="1"/>
      <c r="S322" s="1"/>
      <c r="T322" s="1"/>
      <c r="U322" s="1"/>
      <c r="V322" s="1"/>
      <c r="W322" s="1"/>
      <c r="X322" s="1"/>
      <c r="Y322" s="1"/>
      <c r="Z322" s="1"/>
      <c r="AA322" s="1"/>
      <c r="AB322" s="1"/>
      <c r="AC322" s="1"/>
    </row>
    <row r="323" spans="1:29" ht="17.25" thickBot="1">
      <c r="A323" s="6">
        <v>322</v>
      </c>
      <c r="B323" s="7">
        <v>40557</v>
      </c>
      <c r="C323" s="6">
        <v>1</v>
      </c>
      <c r="D323" s="6">
        <v>0</v>
      </c>
      <c r="E323" s="6">
        <v>1</v>
      </c>
      <c r="F323" s="6">
        <v>21</v>
      </c>
      <c r="G323" s="8" t="str">
        <f t="shared" ref="G323:G386" si="10">IF(F323&lt;6,"Night", IF(F323&lt;12,"Morning", IF(F323&lt;18,"Afternoon","Evening")))</f>
        <v>Evening</v>
      </c>
      <c r="H323" s="8" t="str">
        <f t="shared" ref="H323:H386" si="11">IF(OR(AND(F323&gt;=7,F323&lt;=9), AND(F323&gt;=17,F323&lt;=19)), "Rush", "Normal")</f>
        <v>Normal</v>
      </c>
      <c r="I323" s="9" t="b">
        <v>0</v>
      </c>
      <c r="J323" s="6">
        <v>5</v>
      </c>
      <c r="K323" s="6" t="s">
        <v>30</v>
      </c>
      <c r="L323" s="6">
        <v>1</v>
      </c>
      <c r="M323" s="6" t="s">
        <v>14</v>
      </c>
      <c r="N323" s="6">
        <v>0.16</v>
      </c>
      <c r="O323" s="1"/>
      <c r="P323" s="1"/>
      <c r="Q323" s="1"/>
      <c r="R323" s="1"/>
      <c r="S323" s="1"/>
      <c r="T323" s="1"/>
      <c r="U323" s="1"/>
      <c r="V323" s="1"/>
      <c r="W323" s="1"/>
      <c r="X323" s="1"/>
      <c r="Y323" s="1"/>
      <c r="Z323" s="1"/>
      <c r="AA323" s="1"/>
      <c r="AB323" s="1"/>
      <c r="AC323" s="1"/>
    </row>
    <row r="324" spans="1:29" ht="17.25" thickBot="1">
      <c r="A324" s="6">
        <v>323</v>
      </c>
      <c r="B324" s="7">
        <v>40557</v>
      </c>
      <c r="C324" s="6">
        <v>1</v>
      </c>
      <c r="D324" s="6">
        <v>0</v>
      </c>
      <c r="E324" s="6">
        <v>1</v>
      </c>
      <c r="F324" s="6">
        <v>22</v>
      </c>
      <c r="G324" s="8" t="str">
        <f t="shared" si="10"/>
        <v>Evening</v>
      </c>
      <c r="H324" s="8" t="str">
        <f t="shared" si="11"/>
        <v>Normal</v>
      </c>
      <c r="I324" s="9" t="b">
        <v>0</v>
      </c>
      <c r="J324" s="6">
        <v>5</v>
      </c>
      <c r="K324" s="6" t="s">
        <v>30</v>
      </c>
      <c r="L324" s="6">
        <v>2</v>
      </c>
      <c r="M324" s="6" t="s">
        <v>21</v>
      </c>
      <c r="N324" s="6">
        <v>0.16</v>
      </c>
      <c r="O324" s="1"/>
      <c r="P324" s="1"/>
      <c r="Q324" s="1"/>
      <c r="R324" s="1"/>
      <c r="S324" s="1"/>
      <c r="T324" s="1"/>
      <c r="U324" s="1"/>
      <c r="V324" s="1"/>
      <c r="W324" s="1"/>
      <c r="X324" s="1"/>
      <c r="Y324" s="1"/>
      <c r="Z324" s="1"/>
      <c r="AA324" s="1"/>
      <c r="AB324" s="1"/>
      <c r="AC324" s="1"/>
    </row>
    <row r="325" spans="1:29" ht="17.25" thickBot="1">
      <c r="A325" s="6">
        <v>324</v>
      </c>
      <c r="B325" s="7">
        <v>40557</v>
      </c>
      <c r="C325" s="6">
        <v>1</v>
      </c>
      <c r="D325" s="6">
        <v>0</v>
      </c>
      <c r="E325" s="6">
        <v>1</v>
      </c>
      <c r="F325" s="6">
        <v>23</v>
      </c>
      <c r="G325" s="8" t="str">
        <f t="shared" si="10"/>
        <v>Evening</v>
      </c>
      <c r="H325" s="8" t="str">
        <f t="shared" si="11"/>
        <v>Normal</v>
      </c>
      <c r="I325" s="9" t="b">
        <v>0</v>
      </c>
      <c r="J325" s="6">
        <v>5</v>
      </c>
      <c r="K325" s="6" t="s">
        <v>30</v>
      </c>
      <c r="L325" s="6">
        <v>2</v>
      </c>
      <c r="M325" s="6" t="s">
        <v>21</v>
      </c>
      <c r="N325" s="6">
        <v>0.18</v>
      </c>
      <c r="O325" s="1"/>
      <c r="P325" s="1"/>
      <c r="Q325" s="1"/>
      <c r="R325" s="1"/>
      <c r="S325" s="1"/>
      <c r="T325" s="1"/>
      <c r="U325" s="1"/>
      <c r="V325" s="1"/>
      <c r="W325" s="1"/>
      <c r="X325" s="1"/>
      <c r="Y325" s="1"/>
      <c r="Z325" s="1"/>
      <c r="AA325" s="1"/>
      <c r="AB325" s="1"/>
      <c r="AC325" s="1"/>
    </row>
    <row r="326" spans="1:29" ht="17.25" thickBot="1">
      <c r="A326" s="6">
        <v>325</v>
      </c>
      <c r="B326" s="7">
        <v>40558</v>
      </c>
      <c r="C326" s="6">
        <v>1</v>
      </c>
      <c r="D326" s="6">
        <v>0</v>
      </c>
      <c r="E326" s="6">
        <v>1</v>
      </c>
      <c r="F326" s="6">
        <v>0</v>
      </c>
      <c r="G326" s="8" t="str">
        <f t="shared" si="10"/>
        <v>Night</v>
      </c>
      <c r="H326" s="8" t="str">
        <f t="shared" si="11"/>
        <v>Normal</v>
      </c>
      <c r="I326" s="9" t="b">
        <v>0</v>
      </c>
      <c r="J326" s="6">
        <v>6</v>
      </c>
      <c r="K326" s="6" t="s">
        <v>13</v>
      </c>
      <c r="L326" s="6">
        <v>1</v>
      </c>
      <c r="M326" s="6" t="s">
        <v>14</v>
      </c>
      <c r="N326" s="6">
        <v>0.18</v>
      </c>
      <c r="O326" s="1"/>
      <c r="P326" s="1"/>
      <c r="Q326" s="1"/>
      <c r="R326" s="1"/>
      <c r="S326" s="1"/>
      <c r="T326" s="1"/>
      <c r="U326" s="1"/>
      <c r="V326" s="1"/>
      <c r="W326" s="1"/>
      <c r="X326" s="1"/>
      <c r="Y326" s="1"/>
      <c r="Z326" s="1"/>
      <c r="AA326" s="1"/>
      <c r="AB326" s="1"/>
      <c r="AC326" s="1"/>
    </row>
    <row r="327" spans="1:29" ht="17.25" thickBot="1">
      <c r="A327" s="6">
        <v>326</v>
      </c>
      <c r="B327" s="7">
        <v>40558</v>
      </c>
      <c r="C327" s="6">
        <v>1</v>
      </c>
      <c r="D327" s="6">
        <v>0</v>
      </c>
      <c r="E327" s="6">
        <v>1</v>
      </c>
      <c r="F327" s="6">
        <v>1</v>
      </c>
      <c r="G327" s="8" t="str">
        <f t="shared" si="10"/>
        <v>Night</v>
      </c>
      <c r="H327" s="8" t="str">
        <f t="shared" si="11"/>
        <v>Normal</v>
      </c>
      <c r="I327" s="9" t="b">
        <v>0</v>
      </c>
      <c r="J327" s="6">
        <v>6</v>
      </c>
      <c r="K327" s="6" t="s">
        <v>13</v>
      </c>
      <c r="L327" s="6">
        <v>2</v>
      </c>
      <c r="M327" s="6" t="s">
        <v>21</v>
      </c>
      <c r="N327" s="6">
        <v>0.16</v>
      </c>
      <c r="O327" s="1"/>
      <c r="P327" s="1"/>
      <c r="Q327" s="1"/>
      <c r="R327" s="1"/>
      <c r="S327" s="1"/>
      <c r="T327" s="1"/>
      <c r="U327" s="1"/>
      <c r="V327" s="1"/>
      <c r="W327" s="1"/>
      <c r="X327" s="1"/>
      <c r="Y327" s="1"/>
      <c r="Z327" s="1"/>
      <c r="AA327" s="1"/>
      <c r="AB327" s="1"/>
      <c r="AC327" s="1"/>
    </row>
    <row r="328" spans="1:29" ht="17.25" thickBot="1">
      <c r="A328" s="6">
        <v>327</v>
      </c>
      <c r="B328" s="7">
        <v>40558</v>
      </c>
      <c r="C328" s="6">
        <v>1</v>
      </c>
      <c r="D328" s="6">
        <v>0</v>
      </c>
      <c r="E328" s="6">
        <v>1</v>
      </c>
      <c r="F328" s="6">
        <v>2</v>
      </c>
      <c r="G328" s="8" t="str">
        <f t="shared" si="10"/>
        <v>Night</v>
      </c>
      <c r="H328" s="8" t="str">
        <f t="shared" si="11"/>
        <v>Normal</v>
      </c>
      <c r="I328" s="9" t="b">
        <v>0</v>
      </c>
      <c r="J328" s="6">
        <v>6</v>
      </c>
      <c r="K328" s="6" t="s">
        <v>13</v>
      </c>
      <c r="L328" s="6">
        <v>2</v>
      </c>
      <c r="M328" s="6" t="s">
        <v>21</v>
      </c>
      <c r="N328" s="6">
        <v>0.16</v>
      </c>
      <c r="O328" s="1"/>
      <c r="P328" s="1"/>
      <c r="Q328" s="1"/>
      <c r="R328" s="1"/>
      <c r="S328" s="1"/>
      <c r="T328" s="1"/>
      <c r="U328" s="1"/>
      <c r="V328" s="1"/>
      <c r="W328" s="1"/>
      <c r="X328" s="1"/>
      <c r="Y328" s="1"/>
      <c r="Z328" s="1"/>
      <c r="AA328" s="1"/>
      <c r="AB328" s="1"/>
      <c r="AC328" s="1"/>
    </row>
    <row r="329" spans="1:29" ht="17.25" thickBot="1">
      <c r="A329" s="6">
        <v>328</v>
      </c>
      <c r="B329" s="7">
        <v>40558</v>
      </c>
      <c r="C329" s="6">
        <v>1</v>
      </c>
      <c r="D329" s="6">
        <v>0</v>
      </c>
      <c r="E329" s="6">
        <v>1</v>
      </c>
      <c r="F329" s="6">
        <v>3</v>
      </c>
      <c r="G329" s="8" t="str">
        <f t="shared" si="10"/>
        <v>Night</v>
      </c>
      <c r="H329" s="8" t="str">
        <f t="shared" si="11"/>
        <v>Normal</v>
      </c>
      <c r="I329" s="9" t="b">
        <v>0</v>
      </c>
      <c r="J329" s="6">
        <v>6</v>
      </c>
      <c r="K329" s="6" t="s">
        <v>13</v>
      </c>
      <c r="L329" s="6">
        <v>2</v>
      </c>
      <c r="M329" s="6" t="s">
        <v>21</v>
      </c>
      <c r="N329" s="6">
        <v>0.16</v>
      </c>
      <c r="O329" s="1"/>
      <c r="P329" s="1"/>
      <c r="Q329" s="1"/>
      <c r="R329" s="1"/>
      <c r="S329" s="1"/>
      <c r="T329" s="1"/>
      <c r="U329" s="1"/>
      <c r="V329" s="1"/>
      <c r="W329" s="1"/>
      <c r="X329" s="1"/>
      <c r="Y329" s="1"/>
      <c r="Z329" s="1"/>
      <c r="AA329" s="1"/>
      <c r="AB329" s="1"/>
      <c r="AC329" s="1"/>
    </row>
    <row r="330" spans="1:29" ht="17.25" thickBot="1">
      <c r="A330" s="6">
        <v>329</v>
      </c>
      <c r="B330" s="7">
        <v>40558</v>
      </c>
      <c r="C330" s="6">
        <v>1</v>
      </c>
      <c r="D330" s="6">
        <v>0</v>
      </c>
      <c r="E330" s="6">
        <v>1</v>
      </c>
      <c r="F330" s="6">
        <v>4</v>
      </c>
      <c r="G330" s="8" t="str">
        <f t="shared" si="10"/>
        <v>Night</v>
      </c>
      <c r="H330" s="8" t="str">
        <f t="shared" si="11"/>
        <v>Normal</v>
      </c>
      <c r="I330" s="9" t="b">
        <v>0</v>
      </c>
      <c r="J330" s="6">
        <v>6</v>
      </c>
      <c r="K330" s="6" t="s">
        <v>13</v>
      </c>
      <c r="L330" s="6">
        <v>2</v>
      </c>
      <c r="M330" s="6" t="s">
        <v>21</v>
      </c>
      <c r="N330" s="6">
        <v>0.16</v>
      </c>
      <c r="O330" s="1"/>
      <c r="P330" s="1"/>
      <c r="Q330" s="1"/>
      <c r="R330" s="1"/>
      <c r="S330" s="1"/>
      <c r="T330" s="1"/>
      <c r="U330" s="1"/>
      <c r="V330" s="1"/>
      <c r="W330" s="1"/>
      <c r="X330" s="1"/>
      <c r="Y330" s="1"/>
      <c r="Z330" s="1"/>
      <c r="AA330" s="1"/>
      <c r="AB330" s="1"/>
      <c r="AC330" s="1"/>
    </row>
    <row r="331" spans="1:29" ht="17.25" thickBot="1">
      <c r="A331" s="6">
        <v>330</v>
      </c>
      <c r="B331" s="7">
        <v>40558</v>
      </c>
      <c r="C331" s="6">
        <v>1</v>
      </c>
      <c r="D331" s="6">
        <v>0</v>
      </c>
      <c r="E331" s="6">
        <v>1</v>
      </c>
      <c r="F331" s="6">
        <v>5</v>
      </c>
      <c r="G331" s="8" t="str">
        <f t="shared" si="10"/>
        <v>Night</v>
      </c>
      <c r="H331" s="8" t="str">
        <f t="shared" si="11"/>
        <v>Normal</v>
      </c>
      <c r="I331" s="9" t="b">
        <v>0</v>
      </c>
      <c r="J331" s="6">
        <v>6</v>
      </c>
      <c r="K331" s="6" t="s">
        <v>13</v>
      </c>
      <c r="L331" s="6">
        <v>1</v>
      </c>
      <c r="M331" s="6" t="s">
        <v>14</v>
      </c>
      <c r="N331" s="6">
        <v>0.16</v>
      </c>
      <c r="O331" s="1"/>
      <c r="P331" s="1"/>
      <c r="Q331" s="1"/>
      <c r="R331" s="1"/>
      <c r="S331" s="1"/>
      <c r="T331" s="1"/>
      <c r="U331" s="1"/>
      <c r="V331" s="1"/>
      <c r="W331" s="1"/>
      <c r="X331" s="1"/>
      <c r="Y331" s="1"/>
      <c r="Z331" s="1"/>
      <c r="AA331" s="1"/>
      <c r="AB331" s="1"/>
      <c r="AC331" s="1"/>
    </row>
    <row r="332" spans="1:29" ht="17.25" thickBot="1">
      <c r="A332" s="6">
        <v>331</v>
      </c>
      <c r="B332" s="7">
        <v>40558</v>
      </c>
      <c r="C332" s="6">
        <v>1</v>
      </c>
      <c r="D332" s="6">
        <v>0</v>
      </c>
      <c r="E332" s="6">
        <v>1</v>
      </c>
      <c r="F332" s="6">
        <v>6</v>
      </c>
      <c r="G332" s="8" t="str">
        <f t="shared" si="10"/>
        <v>Morning</v>
      </c>
      <c r="H332" s="8" t="str">
        <f t="shared" si="11"/>
        <v>Normal</v>
      </c>
      <c r="I332" s="9" t="b">
        <v>0</v>
      </c>
      <c r="J332" s="6">
        <v>6</v>
      </c>
      <c r="K332" s="6" t="s">
        <v>13</v>
      </c>
      <c r="L332" s="6">
        <v>1</v>
      </c>
      <c r="M332" s="6" t="s">
        <v>14</v>
      </c>
      <c r="N332" s="6">
        <v>0.14000000000000001</v>
      </c>
      <c r="O332" s="1"/>
      <c r="P332" s="1"/>
      <c r="Q332" s="1"/>
      <c r="R332" s="1"/>
      <c r="S332" s="1"/>
      <c r="T332" s="1"/>
      <c r="U332" s="1"/>
      <c r="V332" s="1"/>
      <c r="W332" s="1"/>
      <c r="X332" s="1"/>
      <c r="Y332" s="1"/>
      <c r="Z332" s="1"/>
      <c r="AA332" s="1"/>
      <c r="AB332" s="1"/>
      <c r="AC332" s="1"/>
    </row>
    <row r="333" spans="1:29" ht="17.25" thickBot="1">
      <c r="A333" s="6">
        <v>332</v>
      </c>
      <c r="B333" s="7">
        <v>40558</v>
      </c>
      <c r="C333" s="6">
        <v>1</v>
      </c>
      <c r="D333" s="6">
        <v>0</v>
      </c>
      <c r="E333" s="6">
        <v>1</v>
      </c>
      <c r="F333" s="6">
        <v>7</v>
      </c>
      <c r="G333" s="8" t="str">
        <f t="shared" si="10"/>
        <v>Morning</v>
      </c>
      <c r="H333" s="8" t="str">
        <f t="shared" si="11"/>
        <v>Rush</v>
      </c>
      <c r="I333" s="9" t="b">
        <v>0</v>
      </c>
      <c r="J333" s="6">
        <v>6</v>
      </c>
      <c r="K333" s="6" t="s">
        <v>13</v>
      </c>
      <c r="L333" s="6">
        <v>1</v>
      </c>
      <c r="M333" s="6" t="s">
        <v>14</v>
      </c>
      <c r="N333" s="6">
        <v>0.14000000000000001</v>
      </c>
      <c r="O333" s="1"/>
      <c r="P333" s="1"/>
      <c r="Q333" s="1"/>
      <c r="R333" s="1"/>
      <c r="S333" s="1"/>
      <c r="T333" s="1"/>
      <c r="U333" s="1"/>
      <c r="V333" s="1"/>
      <c r="W333" s="1"/>
      <c r="X333" s="1"/>
      <c r="Y333" s="1"/>
      <c r="Z333" s="1"/>
      <c r="AA333" s="1"/>
      <c r="AB333" s="1"/>
      <c r="AC333" s="1"/>
    </row>
    <row r="334" spans="1:29" ht="17.25" thickBot="1">
      <c r="A334" s="6">
        <v>333</v>
      </c>
      <c r="B334" s="7">
        <v>40558</v>
      </c>
      <c r="C334" s="6">
        <v>1</v>
      </c>
      <c r="D334" s="6">
        <v>0</v>
      </c>
      <c r="E334" s="6">
        <v>1</v>
      </c>
      <c r="F334" s="6">
        <v>8</v>
      </c>
      <c r="G334" s="8" t="str">
        <f t="shared" si="10"/>
        <v>Morning</v>
      </c>
      <c r="H334" s="8" t="str">
        <f t="shared" si="11"/>
        <v>Rush</v>
      </c>
      <c r="I334" s="9" t="b">
        <v>0</v>
      </c>
      <c r="J334" s="6">
        <v>6</v>
      </c>
      <c r="K334" s="6" t="s">
        <v>13</v>
      </c>
      <c r="L334" s="6">
        <v>1</v>
      </c>
      <c r="M334" s="6" t="s">
        <v>14</v>
      </c>
      <c r="N334" s="6">
        <v>0.14000000000000001</v>
      </c>
      <c r="O334" s="1"/>
      <c r="P334" s="1"/>
      <c r="Q334" s="1"/>
      <c r="R334" s="1"/>
      <c r="S334" s="1"/>
      <c r="T334" s="1"/>
      <c r="U334" s="1"/>
      <c r="V334" s="1"/>
      <c r="W334" s="1"/>
      <c r="X334" s="1"/>
      <c r="Y334" s="1"/>
      <c r="Z334" s="1"/>
      <c r="AA334" s="1"/>
      <c r="AB334" s="1"/>
      <c r="AC334" s="1"/>
    </row>
    <row r="335" spans="1:29" ht="17.25" thickBot="1">
      <c r="A335" s="6">
        <v>334</v>
      </c>
      <c r="B335" s="7">
        <v>40558</v>
      </c>
      <c r="C335" s="6">
        <v>1</v>
      </c>
      <c r="D335" s="6">
        <v>0</v>
      </c>
      <c r="E335" s="6">
        <v>1</v>
      </c>
      <c r="F335" s="6">
        <v>9</v>
      </c>
      <c r="G335" s="8" t="str">
        <f t="shared" si="10"/>
        <v>Morning</v>
      </c>
      <c r="H335" s="8" t="str">
        <f t="shared" si="11"/>
        <v>Rush</v>
      </c>
      <c r="I335" s="9" t="b">
        <v>0</v>
      </c>
      <c r="J335" s="6">
        <v>6</v>
      </c>
      <c r="K335" s="6" t="s">
        <v>13</v>
      </c>
      <c r="L335" s="6">
        <v>1</v>
      </c>
      <c r="M335" s="6" t="s">
        <v>14</v>
      </c>
      <c r="N335" s="6">
        <v>0.16</v>
      </c>
      <c r="O335" s="1"/>
      <c r="P335" s="1"/>
      <c r="Q335" s="1"/>
      <c r="R335" s="1"/>
      <c r="S335" s="1"/>
      <c r="T335" s="1"/>
      <c r="U335" s="1"/>
      <c r="V335" s="1"/>
      <c r="W335" s="1"/>
      <c r="X335" s="1"/>
      <c r="Y335" s="1"/>
      <c r="Z335" s="1"/>
      <c r="AA335" s="1"/>
      <c r="AB335" s="1"/>
      <c r="AC335" s="1"/>
    </row>
    <row r="336" spans="1:29" ht="17.25" thickBot="1">
      <c r="A336" s="6">
        <v>335</v>
      </c>
      <c r="B336" s="7">
        <v>40558</v>
      </c>
      <c r="C336" s="6">
        <v>1</v>
      </c>
      <c r="D336" s="6">
        <v>0</v>
      </c>
      <c r="E336" s="6">
        <v>1</v>
      </c>
      <c r="F336" s="6">
        <v>10</v>
      </c>
      <c r="G336" s="8" t="str">
        <f t="shared" si="10"/>
        <v>Morning</v>
      </c>
      <c r="H336" s="8" t="str">
        <f t="shared" si="11"/>
        <v>Normal</v>
      </c>
      <c r="I336" s="9" t="b">
        <v>0</v>
      </c>
      <c r="J336" s="6">
        <v>6</v>
      </c>
      <c r="K336" s="6" t="s">
        <v>13</v>
      </c>
      <c r="L336" s="6">
        <v>1</v>
      </c>
      <c r="M336" s="6" t="s">
        <v>14</v>
      </c>
      <c r="N336" s="6">
        <v>0.18</v>
      </c>
      <c r="O336" s="1"/>
      <c r="P336" s="1"/>
      <c r="Q336" s="1"/>
      <c r="R336" s="1"/>
      <c r="S336" s="1"/>
      <c r="T336" s="1"/>
      <c r="U336" s="1"/>
      <c r="V336" s="1"/>
      <c r="W336" s="1"/>
      <c r="X336" s="1"/>
      <c r="Y336" s="1"/>
      <c r="Z336" s="1"/>
      <c r="AA336" s="1"/>
      <c r="AB336" s="1"/>
      <c r="AC336" s="1"/>
    </row>
    <row r="337" spans="1:29" ht="17.25" thickBot="1">
      <c r="A337" s="6">
        <v>336</v>
      </c>
      <c r="B337" s="7">
        <v>40558</v>
      </c>
      <c r="C337" s="6">
        <v>1</v>
      </c>
      <c r="D337" s="6">
        <v>0</v>
      </c>
      <c r="E337" s="6">
        <v>1</v>
      </c>
      <c r="F337" s="6">
        <v>11</v>
      </c>
      <c r="G337" s="8" t="str">
        <f t="shared" si="10"/>
        <v>Morning</v>
      </c>
      <c r="H337" s="8" t="str">
        <f t="shared" si="11"/>
        <v>Normal</v>
      </c>
      <c r="I337" s="9" t="b">
        <v>0</v>
      </c>
      <c r="J337" s="6">
        <v>6</v>
      </c>
      <c r="K337" s="6" t="s">
        <v>13</v>
      </c>
      <c r="L337" s="6">
        <v>1</v>
      </c>
      <c r="M337" s="6" t="s">
        <v>14</v>
      </c>
      <c r="N337" s="6">
        <v>0.2</v>
      </c>
      <c r="O337" s="1"/>
      <c r="P337" s="1"/>
      <c r="Q337" s="1"/>
      <c r="R337" s="1"/>
      <c r="S337" s="1"/>
      <c r="T337" s="1"/>
      <c r="U337" s="1"/>
      <c r="V337" s="1"/>
      <c r="W337" s="1"/>
      <c r="X337" s="1"/>
      <c r="Y337" s="1"/>
      <c r="Z337" s="1"/>
      <c r="AA337" s="1"/>
      <c r="AB337" s="1"/>
      <c r="AC337" s="1"/>
    </row>
    <row r="338" spans="1:29" ht="17.25" thickBot="1">
      <c r="A338" s="6">
        <v>337</v>
      </c>
      <c r="B338" s="7">
        <v>40558</v>
      </c>
      <c r="C338" s="6">
        <v>1</v>
      </c>
      <c r="D338" s="6">
        <v>0</v>
      </c>
      <c r="E338" s="6">
        <v>1</v>
      </c>
      <c r="F338" s="6">
        <v>12</v>
      </c>
      <c r="G338" s="8" t="str">
        <f t="shared" si="10"/>
        <v>Afternoon</v>
      </c>
      <c r="H338" s="8" t="str">
        <f t="shared" si="11"/>
        <v>Normal</v>
      </c>
      <c r="I338" s="9" t="b">
        <v>0</v>
      </c>
      <c r="J338" s="6">
        <v>6</v>
      </c>
      <c r="K338" s="6" t="s">
        <v>13</v>
      </c>
      <c r="L338" s="6">
        <v>1</v>
      </c>
      <c r="M338" s="6" t="s">
        <v>14</v>
      </c>
      <c r="N338" s="6">
        <v>0.24</v>
      </c>
      <c r="O338" s="1"/>
      <c r="P338" s="1"/>
      <c r="Q338" s="1"/>
      <c r="R338" s="1"/>
      <c r="S338" s="1"/>
      <c r="T338" s="1"/>
      <c r="U338" s="1"/>
      <c r="V338" s="1"/>
      <c r="W338" s="1"/>
      <c r="X338" s="1"/>
      <c r="Y338" s="1"/>
      <c r="Z338" s="1"/>
      <c r="AA338" s="1"/>
      <c r="AB338" s="1"/>
      <c r="AC338" s="1"/>
    </row>
    <row r="339" spans="1:29" ht="17.25" thickBot="1">
      <c r="A339" s="6">
        <v>338</v>
      </c>
      <c r="B339" s="7">
        <v>40558</v>
      </c>
      <c r="C339" s="6">
        <v>1</v>
      </c>
      <c r="D339" s="6">
        <v>0</v>
      </c>
      <c r="E339" s="6">
        <v>1</v>
      </c>
      <c r="F339" s="6">
        <v>13</v>
      </c>
      <c r="G339" s="8" t="str">
        <f t="shared" si="10"/>
        <v>Afternoon</v>
      </c>
      <c r="H339" s="8" t="str">
        <f t="shared" si="11"/>
        <v>Normal</v>
      </c>
      <c r="I339" s="9" t="b">
        <v>0</v>
      </c>
      <c r="J339" s="6">
        <v>6</v>
      </c>
      <c r="K339" s="6" t="s">
        <v>13</v>
      </c>
      <c r="L339" s="6">
        <v>1</v>
      </c>
      <c r="M339" s="6" t="s">
        <v>14</v>
      </c>
      <c r="N339" s="6">
        <v>0.28000000000000003</v>
      </c>
      <c r="O339" s="1"/>
      <c r="P339" s="1"/>
      <c r="Q339" s="1"/>
      <c r="R339" s="1"/>
      <c r="S339" s="1"/>
      <c r="T339" s="1"/>
      <c r="U339" s="1"/>
      <c r="V339" s="1"/>
      <c r="W339" s="1"/>
      <c r="X339" s="1"/>
      <c r="Y339" s="1"/>
      <c r="Z339" s="1"/>
      <c r="AA339" s="1"/>
      <c r="AB339" s="1"/>
      <c r="AC339" s="1"/>
    </row>
    <row r="340" spans="1:29" ht="17.25" thickBot="1">
      <c r="A340" s="6">
        <v>339</v>
      </c>
      <c r="B340" s="7">
        <v>40558</v>
      </c>
      <c r="C340" s="6">
        <v>1</v>
      </c>
      <c r="D340" s="6">
        <v>0</v>
      </c>
      <c r="E340" s="6">
        <v>1</v>
      </c>
      <c r="F340" s="6">
        <v>14</v>
      </c>
      <c r="G340" s="8" t="str">
        <f t="shared" si="10"/>
        <v>Afternoon</v>
      </c>
      <c r="H340" s="8" t="str">
        <f t="shared" si="11"/>
        <v>Normal</v>
      </c>
      <c r="I340" s="9" t="b">
        <v>0</v>
      </c>
      <c r="J340" s="6">
        <v>6</v>
      </c>
      <c r="K340" s="6" t="s">
        <v>13</v>
      </c>
      <c r="L340" s="6">
        <v>1</v>
      </c>
      <c r="M340" s="6" t="s">
        <v>14</v>
      </c>
      <c r="N340" s="6">
        <v>0.3</v>
      </c>
      <c r="O340" s="1"/>
      <c r="P340" s="1"/>
      <c r="Q340" s="1"/>
      <c r="R340" s="1"/>
      <c r="S340" s="1"/>
      <c r="T340" s="1"/>
      <c r="U340" s="1"/>
      <c r="V340" s="1"/>
      <c r="W340" s="1"/>
      <c r="X340" s="1"/>
      <c r="Y340" s="1"/>
      <c r="Z340" s="1"/>
      <c r="AA340" s="1"/>
      <c r="AB340" s="1"/>
      <c r="AC340" s="1"/>
    </row>
    <row r="341" spans="1:29" ht="17.25" thickBot="1">
      <c r="A341" s="6">
        <v>340</v>
      </c>
      <c r="B341" s="7">
        <v>40558</v>
      </c>
      <c r="C341" s="6">
        <v>1</v>
      </c>
      <c r="D341" s="6">
        <v>0</v>
      </c>
      <c r="E341" s="6">
        <v>1</v>
      </c>
      <c r="F341" s="6">
        <v>15</v>
      </c>
      <c r="G341" s="8" t="str">
        <f t="shared" si="10"/>
        <v>Afternoon</v>
      </c>
      <c r="H341" s="8" t="str">
        <f t="shared" si="11"/>
        <v>Normal</v>
      </c>
      <c r="I341" s="9" t="b">
        <v>0</v>
      </c>
      <c r="J341" s="6">
        <v>6</v>
      </c>
      <c r="K341" s="6" t="s">
        <v>13</v>
      </c>
      <c r="L341" s="6">
        <v>2</v>
      </c>
      <c r="M341" s="6" t="s">
        <v>21</v>
      </c>
      <c r="N341" s="6">
        <v>0.32</v>
      </c>
      <c r="O341" s="1"/>
      <c r="P341" s="1"/>
      <c r="Q341" s="1"/>
      <c r="R341" s="1"/>
      <c r="S341" s="1"/>
      <c r="T341" s="1"/>
      <c r="U341" s="1"/>
      <c r="V341" s="1"/>
      <c r="W341" s="1"/>
      <c r="X341" s="1"/>
      <c r="Y341" s="1"/>
      <c r="Z341" s="1"/>
      <c r="AA341" s="1"/>
      <c r="AB341" s="1"/>
      <c r="AC341" s="1"/>
    </row>
    <row r="342" spans="1:29" ht="17.25" thickBot="1">
      <c r="A342" s="6">
        <v>341</v>
      </c>
      <c r="B342" s="7">
        <v>40558</v>
      </c>
      <c r="C342" s="6">
        <v>1</v>
      </c>
      <c r="D342" s="6">
        <v>0</v>
      </c>
      <c r="E342" s="6">
        <v>1</v>
      </c>
      <c r="F342" s="6">
        <v>16</v>
      </c>
      <c r="G342" s="8" t="str">
        <f t="shared" si="10"/>
        <v>Afternoon</v>
      </c>
      <c r="H342" s="8" t="str">
        <f t="shared" si="11"/>
        <v>Normal</v>
      </c>
      <c r="I342" s="9" t="b">
        <v>0</v>
      </c>
      <c r="J342" s="6">
        <v>6</v>
      </c>
      <c r="K342" s="6" t="s">
        <v>13</v>
      </c>
      <c r="L342" s="6">
        <v>2</v>
      </c>
      <c r="M342" s="6" t="s">
        <v>21</v>
      </c>
      <c r="N342" s="6">
        <v>0.34</v>
      </c>
      <c r="O342" s="1"/>
      <c r="P342" s="1"/>
      <c r="Q342" s="1"/>
      <c r="R342" s="1"/>
      <c r="S342" s="1"/>
      <c r="T342" s="1"/>
      <c r="U342" s="1"/>
      <c r="V342" s="1"/>
      <c r="W342" s="1"/>
      <c r="X342" s="1"/>
      <c r="Y342" s="1"/>
      <c r="Z342" s="1"/>
      <c r="AA342" s="1"/>
      <c r="AB342" s="1"/>
      <c r="AC342" s="1"/>
    </row>
    <row r="343" spans="1:29" ht="17.25" thickBot="1">
      <c r="A343" s="6">
        <v>342</v>
      </c>
      <c r="B343" s="7">
        <v>40558</v>
      </c>
      <c r="C343" s="6">
        <v>1</v>
      </c>
      <c r="D343" s="6">
        <v>0</v>
      </c>
      <c r="E343" s="6">
        <v>1</v>
      </c>
      <c r="F343" s="6">
        <v>17</v>
      </c>
      <c r="G343" s="8" t="str">
        <f t="shared" si="10"/>
        <v>Afternoon</v>
      </c>
      <c r="H343" s="8" t="str">
        <f t="shared" si="11"/>
        <v>Rush</v>
      </c>
      <c r="I343" s="9" t="b">
        <v>0</v>
      </c>
      <c r="J343" s="6">
        <v>6</v>
      </c>
      <c r="K343" s="6" t="s">
        <v>13</v>
      </c>
      <c r="L343" s="6">
        <v>2</v>
      </c>
      <c r="M343" s="6" t="s">
        <v>21</v>
      </c>
      <c r="N343" s="6">
        <v>0.32</v>
      </c>
      <c r="O343" s="1"/>
      <c r="P343" s="1"/>
      <c r="Q343" s="1"/>
      <c r="R343" s="1"/>
      <c r="S343" s="1"/>
      <c r="T343" s="1"/>
      <c r="U343" s="1"/>
      <c r="V343" s="1"/>
      <c r="W343" s="1"/>
      <c r="X343" s="1"/>
      <c r="Y343" s="1"/>
      <c r="Z343" s="1"/>
      <c r="AA343" s="1"/>
      <c r="AB343" s="1"/>
      <c r="AC343" s="1"/>
    </row>
    <row r="344" spans="1:29" ht="17.25" thickBot="1">
      <c r="A344" s="6">
        <v>343</v>
      </c>
      <c r="B344" s="7">
        <v>40558</v>
      </c>
      <c r="C344" s="6">
        <v>1</v>
      </c>
      <c r="D344" s="6">
        <v>0</v>
      </c>
      <c r="E344" s="6">
        <v>1</v>
      </c>
      <c r="F344" s="6">
        <v>18</v>
      </c>
      <c r="G344" s="8" t="str">
        <f t="shared" si="10"/>
        <v>Evening</v>
      </c>
      <c r="H344" s="8" t="str">
        <f t="shared" si="11"/>
        <v>Rush</v>
      </c>
      <c r="I344" s="9" t="b">
        <v>0</v>
      </c>
      <c r="J344" s="6">
        <v>6</v>
      </c>
      <c r="K344" s="6" t="s">
        <v>13</v>
      </c>
      <c r="L344" s="6">
        <v>2</v>
      </c>
      <c r="M344" s="6" t="s">
        <v>21</v>
      </c>
      <c r="N344" s="6">
        <v>0.3</v>
      </c>
      <c r="O344" s="1"/>
      <c r="P344" s="1"/>
      <c r="Q344" s="1"/>
      <c r="R344" s="1"/>
      <c r="S344" s="1"/>
      <c r="T344" s="1"/>
      <c r="U344" s="1"/>
      <c r="V344" s="1"/>
      <c r="W344" s="1"/>
      <c r="X344" s="1"/>
      <c r="Y344" s="1"/>
      <c r="Z344" s="1"/>
      <c r="AA344" s="1"/>
      <c r="AB344" s="1"/>
      <c r="AC344" s="1"/>
    </row>
    <row r="345" spans="1:29" ht="17.25" thickBot="1">
      <c r="A345" s="6">
        <v>344</v>
      </c>
      <c r="B345" s="7">
        <v>40558</v>
      </c>
      <c r="C345" s="6">
        <v>1</v>
      </c>
      <c r="D345" s="6">
        <v>0</v>
      </c>
      <c r="E345" s="6">
        <v>1</v>
      </c>
      <c r="F345" s="6">
        <v>19</v>
      </c>
      <c r="G345" s="8" t="str">
        <f t="shared" si="10"/>
        <v>Evening</v>
      </c>
      <c r="H345" s="8" t="str">
        <f t="shared" si="11"/>
        <v>Rush</v>
      </c>
      <c r="I345" s="9" t="b">
        <v>0</v>
      </c>
      <c r="J345" s="6">
        <v>6</v>
      </c>
      <c r="K345" s="6" t="s">
        <v>13</v>
      </c>
      <c r="L345" s="6">
        <v>2</v>
      </c>
      <c r="M345" s="6" t="s">
        <v>21</v>
      </c>
      <c r="N345" s="6">
        <v>0.32</v>
      </c>
      <c r="O345" s="1"/>
      <c r="P345" s="1"/>
      <c r="Q345" s="1"/>
      <c r="R345" s="1"/>
      <c r="S345" s="1"/>
      <c r="T345" s="1"/>
      <c r="U345" s="1"/>
      <c r="V345" s="1"/>
      <c r="W345" s="1"/>
      <c r="X345" s="1"/>
      <c r="Y345" s="1"/>
      <c r="Z345" s="1"/>
      <c r="AA345" s="1"/>
      <c r="AB345" s="1"/>
      <c r="AC345" s="1"/>
    </row>
    <row r="346" spans="1:29" ht="17.25" thickBot="1">
      <c r="A346" s="6">
        <v>345</v>
      </c>
      <c r="B346" s="7">
        <v>40558</v>
      </c>
      <c r="C346" s="6">
        <v>1</v>
      </c>
      <c r="D346" s="6">
        <v>0</v>
      </c>
      <c r="E346" s="6">
        <v>1</v>
      </c>
      <c r="F346" s="6">
        <v>20</v>
      </c>
      <c r="G346" s="8" t="str">
        <f t="shared" si="10"/>
        <v>Evening</v>
      </c>
      <c r="H346" s="8" t="str">
        <f t="shared" si="11"/>
        <v>Normal</v>
      </c>
      <c r="I346" s="9" t="b">
        <v>0</v>
      </c>
      <c r="J346" s="6">
        <v>6</v>
      </c>
      <c r="K346" s="6" t="s">
        <v>13</v>
      </c>
      <c r="L346" s="6">
        <v>2</v>
      </c>
      <c r="M346" s="6" t="s">
        <v>21</v>
      </c>
      <c r="N346" s="6">
        <v>0.32</v>
      </c>
      <c r="O346" s="1"/>
      <c r="P346" s="1"/>
      <c r="Q346" s="1"/>
      <c r="R346" s="1"/>
      <c r="S346" s="1"/>
      <c r="T346" s="1"/>
      <c r="U346" s="1"/>
      <c r="V346" s="1"/>
      <c r="W346" s="1"/>
      <c r="X346" s="1"/>
      <c r="Y346" s="1"/>
      <c r="Z346" s="1"/>
      <c r="AA346" s="1"/>
      <c r="AB346" s="1"/>
      <c r="AC346" s="1"/>
    </row>
    <row r="347" spans="1:29" ht="17.25" thickBot="1">
      <c r="A347" s="6">
        <v>346</v>
      </c>
      <c r="B347" s="7">
        <v>40558</v>
      </c>
      <c r="C347" s="6">
        <v>1</v>
      </c>
      <c r="D347" s="6">
        <v>0</v>
      </c>
      <c r="E347" s="6">
        <v>1</v>
      </c>
      <c r="F347" s="6">
        <v>21</v>
      </c>
      <c r="G347" s="8" t="str">
        <f t="shared" si="10"/>
        <v>Evening</v>
      </c>
      <c r="H347" s="8" t="str">
        <f t="shared" si="11"/>
        <v>Normal</v>
      </c>
      <c r="I347" s="9" t="b">
        <v>0</v>
      </c>
      <c r="J347" s="6">
        <v>6</v>
      </c>
      <c r="K347" s="6" t="s">
        <v>13</v>
      </c>
      <c r="L347" s="6">
        <v>2</v>
      </c>
      <c r="M347" s="6" t="s">
        <v>21</v>
      </c>
      <c r="N347" s="6">
        <v>0.32</v>
      </c>
      <c r="O347" s="1"/>
      <c r="P347" s="1"/>
      <c r="Q347" s="1"/>
      <c r="R347" s="1"/>
      <c r="S347" s="1"/>
      <c r="T347" s="1"/>
      <c r="U347" s="1"/>
      <c r="V347" s="1"/>
      <c r="W347" s="1"/>
      <c r="X347" s="1"/>
      <c r="Y347" s="1"/>
      <c r="Z347" s="1"/>
      <c r="AA347" s="1"/>
      <c r="AB347" s="1"/>
      <c r="AC347" s="1"/>
    </row>
    <row r="348" spans="1:29" ht="17.25" thickBot="1">
      <c r="A348" s="6">
        <v>347</v>
      </c>
      <c r="B348" s="7">
        <v>40558</v>
      </c>
      <c r="C348" s="6">
        <v>1</v>
      </c>
      <c r="D348" s="6">
        <v>0</v>
      </c>
      <c r="E348" s="6">
        <v>1</v>
      </c>
      <c r="F348" s="6">
        <v>22</v>
      </c>
      <c r="G348" s="8" t="str">
        <f t="shared" si="10"/>
        <v>Evening</v>
      </c>
      <c r="H348" s="8" t="str">
        <f t="shared" si="11"/>
        <v>Normal</v>
      </c>
      <c r="I348" s="9" t="b">
        <v>0</v>
      </c>
      <c r="J348" s="6">
        <v>6</v>
      </c>
      <c r="K348" s="6" t="s">
        <v>13</v>
      </c>
      <c r="L348" s="6">
        <v>2</v>
      </c>
      <c r="M348" s="6" t="s">
        <v>21</v>
      </c>
      <c r="N348" s="6">
        <v>0.3</v>
      </c>
      <c r="O348" s="1"/>
      <c r="P348" s="1"/>
      <c r="Q348" s="1"/>
      <c r="R348" s="1"/>
      <c r="S348" s="1"/>
      <c r="T348" s="1"/>
      <c r="U348" s="1"/>
      <c r="V348" s="1"/>
      <c r="W348" s="1"/>
      <c r="X348" s="1"/>
      <c r="Y348" s="1"/>
      <c r="Z348" s="1"/>
      <c r="AA348" s="1"/>
      <c r="AB348" s="1"/>
      <c r="AC348" s="1"/>
    </row>
    <row r="349" spans="1:29" ht="17.25" thickBot="1">
      <c r="A349" s="6">
        <v>348</v>
      </c>
      <c r="B349" s="7">
        <v>40558</v>
      </c>
      <c r="C349" s="6">
        <v>1</v>
      </c>
      <c r="D349" s="6">
        <v>0</v>
      </c>
      <c r="E349" s="6">
        <v>1</v>
      </c>
      <c r="F349" s="6">
        <v>23</v>
      </c>
      <c r="G349" s="8" t="str">
        <f t="shared" si="10"/>
        <v>Evening</v>
      </c>
      <c r="H349" s="8" t="str">
        <f t="shared" si="11"/>
        <v>Normal</v>
      </c>
      <c r="I349" s="9" t="b">
        <v>0</v>
      </c>
      <c r="J349" s="6">
        <v>6</v>
      </c>
      <c r="K349" s="6" t="s">
        <v>13</v>
      </c>
      <c r="L349" s="6">
        <v>1</v>
      </c>
      <c r="M349" s="6" t="s">
        <v>14</v>
      </c>
      <c r="N349" s="6">
        <v>0.3</v>
      </c>
      <c r="O349" s="1"/>
      <c r="P349" s="1"/>
      <c r="Q349" s="1"/>
      <c r="R349" s="1"/>
      <c r="S349" s="1"/>
      <c r="T349" s="1"/>
      <c r="U349" s="1"/>
      <c r="V349" s="1"/>
      <c r="W349" s="1"/>
      <c r="X349" s="1"/>
      <c r="Y349" s="1"/>
      <c r="Z349" s="1"/>
      <c r="AA349" s="1"/>
      <c r="AB349" s="1"/>
      <c r="AC349" s="1"/>
    </row>
    <row r="350" spans="1:29" ht="17.25" thickBot="1">
      <c r="A350" s="6">
        <v>349</v>
      </c>
      <c r="B350" s="7">
        <v>40559</v>
      </c>
      <c r="C350" s="6">
        <v>1</v>
      </c>
      <c r="D350" s="6">
        <v>0</v>
      </c>
      <c r="E350" s="6">
        <v>1</v>
      </c>
      <c r="F350" s="6">
        <v>0</v>
      </c>
      <c r="G350" s="8" t="str">
        <f t="shared" si="10"/>
        <v>Night</v>
      </c>
      <c r="H350" s="8" t="str">
        <f t="shared" si="11"/>
        <v>Normal</v>
      </c>
      <c r="I350" s="9" t="b">
        <v>0</v>
      </c>
      <c r="J350" s="6">
        <v>0</v>
      </c>
      <c r="K350" s="6" t="s">
        <v>25</v>
      </c>
      <c r="L350" s="6">
        <v>1</v>
      </c>
      <c r="M350" s="6" t="s">
        <v>14</v>
      </c>
      <c r="N350" s="6">
        <v>0.26</v>
      </c>
      <c r="O350" s="1"/>
      <c r="P350" s="1"/>
      <c r="Q350" s="1"/>
      <c r="R350" s="1"/>
      <c r="S350" s="1"/>
      <c r="T350" s="1"/>
      <c r="U350" s="1"/>
      <c r="V350" s="1"/>
      <c r="W350" s="1"/>
      <c r="X350" s="1"/>
      <c r="Y350" s="1"/>
      <c r="Z350" s="1"/>
      <c r="AA350" s="1"/>
      <c r="AB350" s="1"/>
      <c r="AC350" s="1"/>
    </row>
    <row r="351" spans="1:29" ht="17.25" thickBot="1">
      <c r="A351" s="6">
        <v>350</v>
      </c>
      <c r="B351" s="7">
        <v>40559</v>
      </c>
      <c r="C351" s="6">
        <v>1</v>
      </c>
      <c r="D351" s="6">
        <v>0</v>
      </c>
      <c r="E351" s="6">
        <v>1</v>
      </c>
      <c r="F351" s="6">
        <v>1</v>
      </c>
      <c r="G351" s="8" t="str">
        <f t="shared" si="10"/>
        <v>Night</v>
      </c>
      <c r="H351" s="8" t="str">
        <f t="shared" si="11"/>
        <v>Normal</v>
      </c>
      <c r="I351" s="9" t="b">
        <v>0</v>
      </c>
      <c r="J351" s="6">
        <v>0</v>
      </c>
      <c r="K351" s="6" t="s">
        <v>25</v>
      </c>
      <c r="L351" s="6">
        <v>1</v>
      </c>
      <c r="M351" s="6" t="s">
        <v>14</v>
      </c>
      <c r="N351" s="6">
        <v>0.26</v>
      </c>
      <c r="O351" s="1"/>
      <c r="P351" s="1"/>
      <c r="Q351" s="1"/>
      <c r="R351" s="1"/>
      <c r="S351" s="1"/>
      <c r="T351" s="1"/>
      <c r="U351" s="1"/>
      <c r="V351" s="1"/>
      <c r="W351" s="1"/>
      <c r="X351" s="1"/>
      <c r="Y351" s="1"/>
      <c r="Z351" s="1"/>
      <c r="AA351" s="1"/>
      <c r="AB351" s="1"/>
      <c r="AC351" s="1"/>
    </row>
    <row r="352" spans="1:29" ht="17.25" thickBot="1">
      <c r="A352" s="6">
        <v>351</v>
      </c>
      <c r="B352" s="7">
        <v>40559</v>
      </c>
      <c r="C352" s="6">
        <v>1</v>
      </c>
      <c r="D352" s="6">
        <v>0</v>
      </c>
      <c r="E352" s="6">
        <v>1</v>
      </c>
      <c r="F352" s="6">
        <v>2</v>
      </c>
      <c r="G352" s="8" t="str">
        <f t="shared" si="10"/>
        <v>Night</v>
      </c>
      <c r="H352" s="8" t="str">
        <f t="shared" si="11"/>
        <v>Normal</v>
      </c>
      <c r="I352" s="9" t="b">
        <v>0</v>
      </c>
      <c r="J352" s="6">
        <v>0</v>
      </c>
      <c r="K352" s="6" t="s">
        <v>25</v>
      </c>
      <c r="L352" s="6">
        <v>1</v>
      </c>
      <c r="M352" s="6" t="s">
        <v>14</v>
      </c>
      <c r="N352" s="6">
        <v>0.26</v>
      </c>
      <c r="O352" s="1"/>
      <c r="P352" s="1"/>
      <c r="Q352" s="1"/>
      <c r="R352" s="1"/>
      <c r="S352" s="1"/>
      <c r="T352" s="1"/>
      <c r="U352" s="1"/>
      <c r="V352" s="1"/>
      <c r="W352" s="1"/>
      <c r="X352" s="1"/>
      <c r="Y352" s="1"/>
      <c r="Z352" s="1"/>
      <c r="AA352" s="1"/>
      <c r="AB352" s="1"/>
      <c r="AC352" s="1"/>
    </row>
    <row r="353" spans="1:29" ht="17.25" thickBot="1">
      <c r="A353" s="6">
        <v>352</v>
      </c>
      <c r="B353" s="7">
        <v>40559</v>
      </c>
      <c r="C353" s="6">
        <v>1</v>
      </c>
      <c r="D353" s="6">
        <v>0</v>
      </c>
      <c r="E353" s="6">
        <v>1</v>
      </c>
      <c r="F353" s="6">
        <v>3</v>
      </c>
      <c r="G353" s="8" t="str">
        <f t="shared" si="10"/>
        <v>Night</v>
      </c>
      <c r="H353" s="8" t="str">
        <f t="shared" si="11"/>
        <v>Normal</v>
      </c>
      <c r="I353" s="9" t="b">
        <v>0</v>
      </c>
      <c r="J353" s="6">
        <v>0</v>
      </c>
      <c r="K353" s="6" t="s">
        <v>25</v>
      </c>
      <c r="L353" s="6">
        <v>1</v>
      </c>
      <c r="M353" s="6" t="s">
        <v>14</v>
      </c>
      <c r="N353" s="6">
        <v>0.22</v>
      </c>
      <c r="O353" s="1"/>
      <c r="P353" s="1"/>
      <c r="Q353" s="1"/>
      <c r="R353" s="1"/>
      <c r="S353" s="1"/>
      <c r="T353" s="1"/>
      <c r="U353" s="1"/>
      <c r="V353" s="1"/>
      <c r="W353" s="1"/>
      <c r="X353" s="1"/>
      <c r="Y353" s="1"/>
      <c r="Z353" s="1"/>
      <c r="AA353" s="1"/>
      <c r="AB353" s="1"/>
      <c r="AC353" s="1"/>
    </row>
    <row r="354" spans="1:29" ht="17.25" thickBot="1">
      <c r="A354" s="6">
        <v>353</v>
      </c>
      <c r="B354" s="7">
        <v>40559</v>
      </c>
      <c r="C354" s="6">
        <v>1</v>
      </c>
      <c r="D354" s="6">
        <v>0</v>
      </c>
      <c r="E354" s="6">
        <v>1</v>
      </c>
      <c r="F354" s="6">
        <v>4</v>
      </c>
      <c r="G354" s="8" t="str">
        <f t="shared" si="10"/>
        <v>Night</v>
      </c>
      <c r="H354" s="8" t="str">
        <f t="shared" si="11"/>
        <v>Normal</v>
      </c>
      <c r="I354" s="9" t="b">
        <v>0</v>
      </c>
      <c r="J354" s="6">
        <v>0</v>
      </c>
      <c r="K354" s="6" t="s">
        <v>25</v>
      </c>
      <c r="L354" s="6">
        <v>1</v>
      </c>
      <c r="M354" s="6" t="s">
        <v>14</v>
      </c>
      <c r="N354" s="6">
        <v>0.26</v>
      </c>
      <c r="O354" s="1"/>
      <c r="P354" s="1"/>
      <c r="Q354" s="1"/>
      <c r="R354" s="1"/>
      <c r="S354" s="1"/>
      <c r="T354" s="1"/>
      <c r="U354" s="1"/>
      <c r="V354" s="1"/>
      <c r="W354" s="1"/>
      <c r="X354" s="1"/>
      <c r="Y354" s="1"/>
      <c r="Z354" s="1"/>
      <c r="AA354" s="1"/>
      <c r="AB354" s="1"/>
      <c r="AC354" s="1"/>
    </row>
    <row r="355" spans="1:29" ht="17.25" thickBot="1">
      <c r="A355" s="6">
        <v>354</v>
      </c>
      <c r="B355" s="7">
        <v>40559</v>
      </c>
      <c r="C355" s="6">
        <v>1</v>
      </c>
      <c r="D355" s="6">
        <v>0</v>
      </c>
      <c r="E355" s="6">
        <v>1</v>
      </c>
      <c r="F355" s="6">
        <v>5</v>
      </c>
      <c r="G355" s="8" t="str">
        <f t="shared" si="10"/>
        <v>Night</v>
      </c>
      <c r="H355" s="8" t="str">
        <f t="shared" si="11"/>
        <v>Normal</v>
      </c>
      <c r="I355" s="9" t="b">
        <v>0</v>
      </c>
      <c r="J355" s="6">
        <v>0</v>
      </c>
      <c r="K355" s="6" t="s">
        <v>25</v>
      </c>
      <c r="L355" s="6">
        <v>2</v>
      </c>
      <c r="M355" s="6" t="s">
        <v>21</v>
      </c>
      <c r="N355" s="6">
        <v>0.26</v>
      </c>
      <c r="O355" s="1"/>
      <c r="P355" s="1"/>
      <c r="Q355" s="1"/>
      <c r="R355" s="1"/>
      <c r="S355" s="1"/>
      <c r="T355" s="1"/>
      <c r="U355" s="1"/>
      <c r="V355" s="1"/>
      <c r="W355" s="1"/>
      <c r="X355" s="1"/>
      <c r="Y355" s="1"/>
      <c r="Z355" s="1"/>
      <c r="AA355" s="1"/>
      <c r="AB355" s="1"/>
      <c r="AC355" s="1"/>
    </row>
    <row r="356" spans="1:29" ht="17.25" thickBot="1">
      <c r="A356" s="6">
        <v>355</v>
      </c>
      <c r="B356" s="7">
        <v>40559</v>
      </c>
      <c r="C356" s="6">
        <v>1</v>
      </c>
      <c r="D356" s="6">
        <v>0</v>
      </c>
      <c r="E356" s="6">
        <v>1</v>
      </c>
      <c r="F356" s="6">
        <v>6</v>
      </c>
      <c r="G356" s="8" t="str">
        <f t="shared" si="10"/>
        <v>Morning</v>
      </c>
      <c r="H356" s="8" t="str">
        <f t="shared" si="11"/>
        <v>Normal</v>
      </c>
      <c r="I356" s="9" t="b">
        <v>0</v>
      </c>
      <c r="J356" s="6">
        <v>0</v>
      </c>
      <c r="K356" s="6" t="s">
        <v>25</v>
      </c>
      <c r="L356" s="6">
        <v>2</v>
      </c>
      <c r="M356" s="6" t="s">
        <v>21</v>
      </c>
      <c r="N356" s="6">
        <v>0.26</v>
      </c>
      <c r="O356" s="1"/>
      <c r="P356" s="1"/>
      <c r="Q356" s="1"/>
      <c r="R356" s="1"/>
      <c r="S356" s="1"/>
      <c r="T356" s="1"/>
      <c r="U356" s="1"/>
      <c r="V356" s="1"/>
      <c r="W356" s="1"/>
      <c r="X356" s="1"/>
      <c r="Y356" s="1"/>
      <c r="Z356" s="1"/>
      <c r="AA356" s="1"/>
      <c r="AB356" s="1"/>
      <c r="AC356" s="1"/>
    </row>
    <row r="357" spans="1:29" ht="17.25" thickBot="1">
      <c r="A357" s="6">
        <v>356</v>
      </c>
      <c r="B357" s="7">
        <v>40559</v>
      </c>
      <c r="C357" s="6">
        <v>1</v>
      </c>
      <c r="D357" s="6">
        <v>0</v>
      </c>
      <c r="E357" s="6">
        <v>1</v>
      </c>
      <c r="F357" s="6">
        <v>7</v>
      </c>
      <c r="G357" s="8" t="str">
        <f t="shared" si="10"/>
        <v>Morning</v>
      </c>
      <c r="H357" s="8" t="str">
        <f t="shared" si="11"/>
        <v>Rush</v>
      </c>
      <c r="I357" s="9" t="b">
        <v>0</v>
      </c>
      <c r="J357" s="6">
        <v>0</v>
      </c>
      <c r="K357" s="6" t="s">
        <v>25</v>
      </c>
      <c r="L357" s="6">
        <v>2</v>
      </c>
      <c r="M357" s="6" t="s">
        <v>21</v>
      </c>
      <c r="N357" s="6">
        <v>0.24</v>
      </c>
      <c r="O357" s="1"/>
      <c r="P357" s="1"/>
      <c r="Q357" s="1"/>
      <c r="R357" s="1"/>
      <c r="S357" s="1"/>
      <c r="T357" s="1"/>
      <c r="U357" s="1"/>
      <c r="V357" s="1"/>
      <c r="W357" s="1"/>
      <c r="X357" s="1"/>
      <c r="Y357" s="1"/>
      <c r="Z357" s="1"/>
      <c r="AA357" s="1"/>
      <c r="AB357" s="1"/>
      <c r="AC357" s="1"/>
    </row>
    <row r="358" spans="1:29" ht="17.25" thickBot="1">
      <c r="A358" s="6">
        <v>357</v>
      </c>
      <c r="B358" s="7">
        <v>40559</v>
      </c>
      <c r="C358" s="6">
        <v>1</v>
      </c>
      <c r="D358" s="6">
        <v>0</v>
      </c>
      <c r="E358" s="6">
        <v>1</v>
      </c>
      <c r="F358" s="6">
        <v>8</v>
      </c>
      <c r="G358" s="8" t="str">
        <f t="shared" si="10"/>
        <v>Morning</v>
      </c>
      <c r="H358" s="8" t="str">
        <f t="shared" si="11"/>
        <v>Rush</v>
      </c>
      <c r="I358" s="9" t="b">
        <v>0</v>
      </c>
      <c r="J358" s="6">
        <v>0</v>
      </c>
      <c r="K358" s="6" t="s">
        <v>25</v>
      </c>
      <c r="L358" s="6">
        <v>1</v>
      </c>
      <c r="M358" s="6" t="s">
        <v>14</v>
      </c>
      <c r="N358" s="6">
        <v>0.22</v>
      </c>
      <c r="O358" s="1"/>
      <c r="P358" s="1"/>
      <c r="Q358" s="1"/>
      <c r="R358" s="1"/>
      <c r="S358" s="1"/>
      <c r="T358" s="1"/>
      <c r="U358" s="1"/>
      <c r="V358" s="1"/>
      <c r="W358" s="1"/>
      <c r="X358" s="1"/>
      <c r="Y358" s="1"/>
      <c r="Z358" s="1"/>
      <c r="AA358" s="1"/>
      <c r="AB358" s="1"/>
      <c r="AC358" s="1"/>
    </row>
    <row r="359" spans="1:29" ht="17.25" thickBot="1">
      <c r="A359" s="6">
        <v>358</v>
      </c>
      <c r="B359" s="7">
        <v>40559</v>
      </c>
      <c r="C359" s="6">
        <v>1</v>
      </c>
      <c r="D359" s="6">
        <v>0</v>
      </c>
      <c r="E359" s="6">
        <v>1</v>
      </c>
      <c r="F359" s="6">
        <v>9</v>
      </c>
      <c r="G359" s="8" t="str">
        <f t="shared" si="10"/>
        <v>Morning</v>
      </c>
      <c r="H359" s="8" t="str">
        <f t="shared" si="11"/>
        <v>Rush</v>
      </c>
      <c r="I359" s="9" t="b">
        <v>0</v>
      </c>
      <c r="J359" s="6">
        <v>0</v>
      </c>
      <c r="K359" s="6" t="s">
        <v>25</v>
      </c>
      <c r="L359" s="6">
        <v>1</v>
      </c>
      <c r="M359" s="6" t="s">
        <v>14</v>
      </c>
      <c r="N359" s="6">
        <v>0.22</v>
      </c>
      <c r="O359" s="1"/>
      <c r="P359" s="1"/>
      <c r="Q359" s="1"/>
      <c r="R359" s="1"/>
      <c r="S359" s="1"/>
      <c r="T359" s="1"/>
      <c r="U359" s="1"/>
      <c r="V359" s="1"/>
      <c r="W359" s="1"/>
      <c r="X359" s="1"/>
      <c r="Y359" s="1"/>
      <c r="Z359" s="1"/>
      <c r="AA359" s="1"/>
      <c r="AB359" s="1"/>
      <c r="AC359" s="1"/>
    </row>
    <row r="360" spans="1:29" ht="17.25" thickBot="1">
      <c r="A360" s="6">
        <v>359</v>
      </c>
      <c r="B360" s="7">
        <v>40559</v>
      </c>
      <c r="C360" s="6">
        <v>1</v>
      </c>
      <c r="D360" s="6">
        <v>0</v>
      </c>
      <c r="E360" s="6">
        <v>1</v>
      </c>
      <c r="F360" s="6">
        <v>10</v>
      </c>
      <c r="G360" s="8" t="str">
        <f t="shared" si="10"/>
        <v>Morning</v>
      </c>
      <c r="H360" s="8" t="str">
        <f t="shared" si="11"/>
        <v>Normal</v>
      </c>
      <c r="I360" s="9" t="b">
        <v>0</v>
      </c>
      <c r="J360" s="6">
        <v>0</v>
      </c>
      <c r="K360" s="6" t="s">
        <v>25</v>
      </c>
      <c r="L360" s="6">
        <v>1</v>
      </c>
      <c r="M360" s="6" t="s">
        <v>14</v>
      </c>
      <c r="N360" s="6">
        <v>0.22</v>
      </c>
      <c r="O360" s="1"/>
      <c r="P360" s="1"/>
      <c r="Q360" s="1"/>
      <c r="R360" s="1"/>
      <c r="S360" s="1"/>
      <c r="T360" s="1"/>
      <c r="U360" s="1"/>
      <c r="V360" s="1"/>
      <c r="W360" s="1"/>
      <c r="X360" s="1"/>
      <c r="Y360" s="1"/>
      <c r="Z360" s="1"/>
      <c r="AA360" s="1"/>
      <c r="AB360" s="1"/>
      <c r="AC360" s="1"/>
    </row>
    <row r="361" spans="1:29" ht="17.25" thickBot="1">
      <c r="A361" s="6">
        <v>360</v>
      </c>
      <c r="B361" s="7">
        <v>40559</v>
      </c>
      <c r="C361" s="6">
        <v>1</v>
      </c>
      <c r="D361" s="6">
        <v>0</v>
      </c>
      <c r="E361" s="6">
        <v>1</v>
      </c>
      <c r="F361" s="6">
        <v>11</v>
      </c>
      <c r="G361" s="8" t="str">
        <f t="shared" si="10"/>
        <v>Morning</v>
      </c>
      <c r="H361" s="8" t="str">
        <f t="shared" si="11"/>
        <v>Normal</v>
      </c>
      <c r="I361" s="9" t="b">
        <v>0</v>
      </c>
      <c r="J361" s="6">
        <v>0</v>
      </c>
      <c r="K361" s="6" t="s">
        <v>25</v>
      </c>
      <c r="L361" s="6">
        <v>1</v>
      </c>
      <c r="M361" s="6" t="s">
        <v>14</v>
      </c>
      <c r="N361" s="6">
        <v>0.24</v>
      </c>
      <c r="O361" s="1"/>
      <c r="P361" s="1"/>
      <c r="Q361" s="1"/>
      <c r="R361" s="1"/>
      <c r="S361" s="1"/>
      <c r="T361" s="1"/>
      <c r="U361" s="1"/>
      <c r="V361" s="1"/>
      <c r="W361" s="1"/>
      <c r="X361" s="1"/>
      <c r="Y361" s="1"/>
      <c r="Z361" s="1"/>
      <c r="AA361" s="1"/>
      <c r="AB361" s="1"/>
      <c r="AC361" s="1"/>
    </row>
    <row r="362" spans="1:29" ht="17.25" thickBot="1">
      <c r="A362" s="6">
        <v>361</v>
      </c>
      <c r="B362" s="7">
        <v>40559</v>
      </c>
      <c r="C362" s="6">
        <v>1</v>
      </c>
      <c r="D362" s="6">
        <v>0</v>
      </c>
      <c r="E362" s="6">
        <v>1</v>
      </c>
      <c r="F362" s="6">
        <v>12</v>
      </c>
      <c r="G362" s="8" t="str">
        <f t="shared" si="10"/>
        <v>Afternoon</v>
      </c>
      <c r="H362" s="8" t="str">
        <f t="shared" si="11"/>
        <v>Normal</v>
      </c>
      <c r="I362" s="9" t="b">
        <v>0</v>
      </c>
      <c r="J362" s="6">
        <v>0</v>
      </c>
      <c r="K362" s="6" t="s">
        <v>25</v>
      </c>
      <c r="L362" s="6">
        <v>1</v>
      </c>
      <c r="M362" s="6" t="s">
        <v>14</v>
      </c>
      <c r="N362" s="6">
        <v>0.24</v>
      </c>
      <c r="O362" s="1"/>
      <c r="P362" s="1"/>
      <c r="Q362" s="1"/>
      <c r="R362" s="1"/>
      <c r="S362" s="1"/>
      <c r="T362" s="1"/>
      <c r="U362" s="1"/>
      <c r="V362" s="1"/>
      <c r="W362" s="1"/>
      <c r="X362" s="1"/>
      <c r="Y362" s="1"/>
      <c r="Z362" s="1"/>
      <c r="AA362" s="1"/>
      <c r="AB362" s="1"/>
      <c r="AC362" s="1"/>
    </row>
    <row r="363" spans="1:29" ht="17.25" thickBot="1">
      <c r="A363" s="6">
        <v>362</v>
      </c>
      <c r="B363" s="7">
        <v>40559</v>
      </c>
      <c r="C363" s="6">
        <v>1</v>
      </c>
      <c r="D363" s="6">
        <v>0</v>
      </c>
      <c r="E363" s="6">
        <v>1</v>
      </c>
      <c r="F363" s="6">
        <v>13</v>
      </c>
      <c r="G363" s="8" t="str">
        <f t="shared" si="10"/>
        <v>Afternoon</v>
      </c>
      <c r="H363" s="8" t="str">
        <f t="shared" si="11"/>
        <v>Normal</v>
      </c>
      <c r="I363" s="9" t="b">
        <v>0</v>
      </c>
      <c r="J363" s="6">
        <v>0</v>
      </c>
      <c r="K363" s="6" t="s">
        <v>25</v>
      </c>
      <c r="L363" s="6">
        <v>1</v>
      </c>
      <c r="M363" s="6" t="s">
        <v>14</v>
      </c>
      <c r="N363" s="6">
        <v>0.26</v>
      </c>
      <c r="O363" s="1"/>
      <c r="P363" s="1"/>
      <c r="Q363" s="1"/>
      <c r="R363" s="1"/>
      <c r="S363" s="1"/>
      <c r="T363" s="1"/>
      <c r="U363" s="1"/>
      <c r="V363" s="1"/>
      <c r="W363" s="1"/>
      <c r="X363" s="1"/>
      <c r="Y363" s="1"/>
      <c r="Z363" s="1"/>
      <c r="AA363" s="1"/>
      <c r="AB363" s="1"/>
      <c r="AC363" s="1"/>
    </row>
    <row r="364" spans="1:29" ht="17.25" thickBot="1">
      <c r="A364" s="6">
        <v>363</v>
      </c>
      <c r="B364" s="7">
        <v>40559</v>
      </c>
      <c r="C364" s="6">
        <v>1</v>
      </c>
      <c r="D364" s="6">
        <v>0</v>
      </c>
      <c r="E364" s="6">
        <v>1</v>
      </c>
      <c r="F364" s="6">
        <v>14</v>
      </c>
      <c r="G364" s="8" t="str">
        <f t="shared" si="10"/>
        <v>Afternoon</v>
      </c>
      <c r="H364" s="8" t="str">
        <f t="shared" si="11"/>
        <v>Normal</v>
      </c>
      <c r="I364" s="9" t="b">
        <v>0</v>
      </c>
      <c r="J364" s="6">
        <v>0</v>
      </c>
      <c r="K364" s="6" t="s">
        <v>25</v>
      </c>
      <c r="L364" s="6">
        <v>1</v>
      </c>
      <c r="M364" s="6" t="s">
        <v>14</v>
      </c>
      <c r="N364" s="6">
        <v>0.28000000000000003</v>
      </c>
      <c r="O364" s="1"/>
      <c r="P364" s="1"/>
      <c r="Q364" s="1"/>
      <c r="R364" s="1"/>
      <c r="S364" s="1"/>
      <c r="T364" s="1"/>
      <c r="U364" s="1"/>
      <c r="V364" s="1"/>
      <c r="W364" s="1"/>
      <c r="X364" s="1"/>
      <c r="Y364" s="1"/>
      <c r="Z364" s="1"/>
      <c r="AA364" s="1"/>
      <c r="AB364" s="1"/>
      <c r="AC364" s="1"/>
    </row>
    <row r="365" spans="1:29" ht="17.25" thickBot="1">
      <c r="A365" s="6">
        <v>364</v>
      </c>
      <c r="B365" s="7">
        <v>40559</v>
      </c>
      <c r="C365" s="6">
        <v>1</v>
      </c>
      <c r="D365" s="6">
        <v>0</v>
      </c>
      <c r="E365" s="6">
        <v>1</v>
      </c>
      <c r="F365" s="6">
        <v>15</v>
      </c>
      <c r="G365" s="8" t="str">
        <f t="shared" si="10"/>
        <v>Afternoon</v>
      </c>
      <c r="H365" s="8" t="str">
        <f t="shared" si="11"/>
        <v>Normal</v>
      </c>
      <c r="I365" s="9" t="b">
        <v>0</v>
      </c>
      <c r="J365" s="6">
        <v>0</v>
      </c>
      <c r="K365" s="6" t="s">
        <v>25</v>
      </c>
      <c r="L365" s="6">
        <v>1</v>
      </c>
      <c r="M365" s="6" t="s">
        <v>14</v>
      </c>
      <c r="N365" s="6">
        <v>0.26</v>
      </c>
      <c r="O365" s="1"/>
      <c r="P365" s="1"/>
      <c r="Q365" s="1"/>
      <c r="R365" s="1"/>
      <c r="S365" s="1"/>
      <c r="T365" s="1"/>
      <c r="U365" s="1"/>
      <c r="V365" s="1"/>
      <c r="W365" s="1"/>
      <c r="X365" s="1"/>
      <c r="Y365" s="1"/>
      <c r="Z365" s="1"/>
      <c r="AA365" s="1"/>
      <c r="AB365" s="1"/>
      <c r="AC365" s="1"/>
    </row>
    <row r="366" spans="1:29" ht="17.25" thickBot="1">
      <c r="A366" s="6">
        <v>365</v>
      </c>
      <c r="B366" s="7">
        <v>40559</v>
      </c>
      <c r="C366" s="6">
        <v>1</v>
      </c>
      <c r="D366" s="6">
        <v>0</v>
      </c>
      <c r="E366" s="6">
        <v>1</v>
      </c>
      <c r="F366" s="6">
        <v>16</v>
      </c>
      <c r="G366" s="8" t="str">
        <f t="shared" si="10"/>
        <v>Afternoon</v>
      </c>
      <c r="H366" s="8" t="str">
        <f t="shared" si="11"/>
        <v>Normal</v>
      </c>
      <c r="I366" s="9" t="b">
        <v>0</v>
      </c>
      <c r="J366" s="6">
        <v>0</v>
      </c>
      <c r="K366" s="6" t="s">
        <v>25</v>
      </c>
      <c r="L366" s="6">
        <v>1</v>
      </c>
      <c r="M366" s="6" t="s">
        <v>14</v>
      </c>
      <c r="N366" s="6">
        <v>0.24</v>
      </c>
      <c r="O366" s="1"/>
      <c r="P366" s="1"/>
      <c r="Q366" s="1"/>
      <c r="R366" s="1"/>
      <c r="S366" s="1"/>
      <c r="T366" s="1"/>
      <c r="U366" s="1"/>
      <c r="V366" s="1"/>
      <c r="W366" s="1"/>
      <c r="X366" s="1"/>
      <c r="Y366" s="1"/>
      <c r="Z366" s="1"/>
      <c r="AA366" s="1"/>
      <c r="AB366" s="1"/>
      <c r="AC366" s="1"/>
    </row>
    <row r="367" spans="1:29" ht="17.25" thickBot="1">
      <c r="A367" s="6">
        <v>366</v>
      </c>
      <c r="B367" s="7">
        <v>40559</v>
      </c>
      <c r="C367" s="6">
        <v>1</v>
      </c>
      <c r="D367" s="6">
        <v>0</v>
      </c>
      <c r="E367" s="6">
        <v>1</v>
      </c>
      <c r="F367" s="6">
        <v>17</v>
      </c>
      <c r="G367" s="8" t="str">
        <f t="shared" si="10"/>
        <v>Afternoon</v>
      </c>
      <c r="H367" s="8" t="str">
        <f t="shared" si="11"/>
        <v>Rush</v>
      </c>
      <c r="I367" s="9" t="b">
        <v>0</v>
      </c>
      <c r="J367" s="6">
        <v>0</v>
      </c>
      <c r="K367" s="6" t="s">
        <v>25</v>
      </c>
      <c r="L367" s="6">
        <v>1</v>
      </c>
      <c r="M367" s="6" t="s">
        <v>14</v>
      </c>
      <c r="N367" s="6">
        <v>0.22</v>
      </c>
      <c r="O367" s="1"/>
      <c r="P367" s="1"/>
      <c r="Q367" s="1"/>
      <c r="R367" s="1"/>
      <c r="S367" s="1"/>
      <c r="T367" s="1"/>
      <c r="U367" s="1"/>
      <c r="V367" s="1"/>
      <c r="W367" s="1"/>
      <c r="X367" s="1"/>
      <c r="Y367" s="1"/>
      <c r="Z367" s="1"/>
      <c r="AA367" s="1"/>
      <c r="AB367" s="1"/>
      <c r="AC367" s="1"/>
    </row>
    <row r="368" spans="1:29" ht="17.25" thickBot="1">
      <c r="A368" s="6">
        <v>367</v>
      </c>
      <c r="B368" s="7">
        <v>40559</v>
      </c>
      <c r="C368" s="6">
        <v>1</v>
      </c>
      <c r="D368" s="6">
        <v>0</v>
      </c>
      <c r="E368" s="6">
        <v>1</v>
      </c>
      <c r="F368" s="6">
        <v>18</v>
      </c>
      <c r="G368" s="8" t="str">
        <f t="shared" si="10"/>
        <v>Evening</v>
      </c>
      <c r="H368" s="8" t="str">
        <f t="shared" si="11"/>
        <v>Rush</v>
      </c>
      <c r="I368" s="9" t="b">
        <v>0</v>
      </c>
      <c r="J368" s="6">
        <v>0</v>
      </c>
      <c r="K368" s="6" t="s">
        <v>25</v>
      </c>
      <c r="L368" s="6">
        <v>1</v>
      </c>
      <c r="M368" s="6" t="s">
        <v>14</v>
      </c>
      <c r="N368" s="6">
        <v>0.2</v>
      </c>
      <c r="O368" s="1"/>
      <c r="P368" s="1"/>
      <c r="Q368" s="1"/>
      <c r="R368" s="1"/>
      <c r="S368" s="1"/>
      <c r="T368" s="1"/>
      <c r="U368" s="1"/>
      <c r="V368" s="1"/>
      <c r="W368" s="1"/>
      <c r="X368" s="1"/>
      <c r="Y368" s="1"/>
      <c r="Z368" s="1"/>
      <c r="AA368" s="1"/>
      <c r="AB368" s="1"/>
      <c r="AC368" s="1"/>
    </row>
    <row r="369" spans="1:29" ht="17.25" thickBot="1">
      <c r="A369" s="6">
        <v>368</v>
      </c>
      <c r="B369" s="7">
        <v>40559</v>
      </c>
      <c r="C369" s="6">
        <v>1</v>
      </c>
      <c r="D369" s="6">
        <v>0</v>
      </c>
      <c r="E369" s="6">
        <v>1</v>
      </c>
      <c r="F369" s="6">
        <v>19</v>
      </c>
      <c r="G369" s="8" t="str">
        <f t="shared" si="10"/>
        <v>Evening</v>
      </c>
      <c r="H369" s="8" t="str">
        <f t="shared" si="11"/>
        <v>Rush</v>
      </c>
      <c r="I369" s="9" t="b">
        <v>0</v>
      </c>
      <c r="J369" s="6">
        <v>0</v>
      </c>
      <c r="K369" s="6" t="s">
        <v>25</v>
      </c>
      <c r="L369" s="6">
        <v>1</v>
      </c>
      <c r="M369" s="6" t="s">
        <v>14</v>
      </c>
      <c r="N369" s="6">
        <v>0.18</v>
      </c>
      <c r="O369" s="1"/>
      <c r="P369" s="1"/>
      <c r="Q369" s="1"/>
      <c r="R369" s="1"/>
      <c r="S369" s="1"/>
      <c r="T369" s="1"/>
      <c r="U369" s="1"/>
      <c r="V369" s="1"/>
      <c r="W369" s="1"/>
      <c r="X369" s="1"/>
      <c r="Y369" s="1"/>
      <c r="Z369" s="1"/>
      <c r="AA369" s="1"/>
      <c r="AB369" s="1"/>
      <c r="AC369" s="1"/>
    </row>
    <row r="370" spans="1:29" ht="17.25" thickBot="1">
      <c r="A370" s="6">
        <v>369</v>
      </c>
      <c r="B370" s="7">
        <v>40559</v>
      </c>
      <c r="C370" s="6">
        <v>1</v>
      </c>
      <c r="D370" s="6">
        <v>0</v>
      </c>
      <c r="E370" s="6">
        <v>1</v>
      </c>
      <c r="F370" s="6">
        <v>20</v>
      </c>
      <c r="G370" s="8" t="str">
        <f t="shared" si="10"/>
        <v>Evening</v>
      </c>
      <c r="H370" s="8" t="str">
        <f t="shared" si="11"/>
        <v>Normal</v>
      </c>
      <c r="I370" s="9" t="b">
        <v>0</v>
      </c>
      <c r="J370" s="6">
        <v>0</v>
      </c>
      <c r="K370" s="6" t="s">
        <v>25</v>
      </c>
      <c r="L370" s="6">
        <v>1</v>
      </c>
      <c r="M370" s="6" t="s">
        <v>14</v>
      </c>
      <c r="N370" s="6">
        <v>0.18</v>
      </c>
      <c r="O370" s="1"/>
      <c r="P370" s="1"/>
      <c r="Q370" s="1"/>
      <c r="R370" s="1"/>
      <c r="S370" s="1"/>
      <c r="T370" s="1"/>
      <c r="U370" s="1"/>
      <c r="V370" s="1"/>
      <c r="W370" s="1"/>
      <c r="X370" s="1"/>
      <c r="Y370" s="1"/>
      <c r="Z370" s="1"/>
      <c r="AA370" s="1"/>
      <c r="AB370" s="1"/>
      <c r="AC370" s="1"/>
    </row>
    <row r="371" spans="1:29" ht="17.25" thickBot="1">
      <c r="A371" s="6">
        <v>370</v>
      </c>
      <c r="B371" s="7">
        <v>40559</v>
      </c>
      <c r="C371" s="6">
        <v>1</v>
      </c>
      <c r="D371" s="6">
        <v>0</v>
      </c>
      <c r="E371" s="6">
        <v>1</v>
      </c>
      <c r="F371" s="6">
        <v>21</v>
      </c>
      <c r="G371" s="8" t="str">
        <f t="shared" si="10"/>
        <v>Evening</v>
      </c>
      <c r="H371" s="8" t="str">
        <f t="shared" si="11"/>
        <v>Normal</v>
      </c>
      <c r="I371" s="9" t="b">
        <v>0</v>
      </c>
      <c r="J371" s="6">
        <v>0</v>
      </c>
      <c r="K371" s="6" t="s">
        <v>25</v>
      </c>
      <c r="L371" s="6">
        <v>1</v>
      </c>
      <c r="M371" s="6" t="s">
        <v>14</v>
      </c>
      <c r="N371" s="6">
        <v>0.18</v>
      </c>
      <c r="O371" s="1"/>
      <c r="P371" s="1"/>
      <c r="Q371" s="1"/>
      <c r="R371" s="1"/>
      <c r="S371" s="1"/>
      <c r="T371" s="1"/>
      <c r="U371" s="1"/>
      <c r="V371" s="1"/>
      <c r="W371" s="1"/>
      <c r="X371" s="1"/>
      <c r="Y371" s="1"/>
      <c r="Z371" s="1"/>
      <c r="AA371" s="1"/>
      <c r="AB371" s="1"/>
      <c r="AC371" s="1"/>
    </row>
    <row r="372" spans="1:29" ht="17.25" thickBot="1">
      <c r="A372" s="6">
        <v>371</v>
      </c>
      <c r="B372" s="7">
        <v>40559</v>
      </c>
      <c r="C372" s="6">
        <v>1</v>
      </c>
      <c r="D372" s="6">
        <v>0</v>
      </c>
      <c r="E372" s="6">
        <v>1</v>
      </c>
      <c r="F372" s="6">
        <v>22</v>
      </c>
      <c r="G372" s="8" t="str">
        <f t="shared" si="10"/>
        <v>Evening</v>
      </c>
      <c r="H372" s="8" t="str">
        <f t="shared" si="11"/>
        <v>Normal</v>
      </c>
      <c r="I372" s="9" t="b">
        <v>0</v>
      </c>
      <c r="J372" s="6">
        <v>0</v>
      </c>
      <c r="K372" s="6" t="s">
        <v>25</v>
      </c>
      <c r="L372" s="6">
        <v>2</v>
      </c>
      <c r="M372" s="6" t="s">
        <v>21</v>
      </c>
      <c r="N372" s="6">
        <v>0.2</v>
      </c>
      <c r="O372" s="1"/>
      <c r="P372" s="1"/>
      <c r="Q372" s="1"/>
      <c r="R372" s="1"/>
      <c r="S372" s="1"/>
      <c r="T372" s="1"/>
      <c r="U372" s="1"/>
      <c r="V372" s="1"/>
      <c r="W372" s="1"/>
      <c r="X372" s="1"/>
      <c r="Y372" s="1"/>
      <c r="Z372" s="1"/>
      <c r="AA372" s="1"/>
      <c r="AB372" s="1"/>
      <c r="AC372" s="1"/>
    </row>
    <row r="373" spans="1:29" ht="17.25" thickBot="1">
      <c r="A373" s="6">
        <v>372</v>
      </c>
      <c r="B373" s="7">
        <v>40559</v>
      </c>
      <c r="C373" s="6">
        <v>1</v>
      </c>
      <c r="D373" s="6">
        <v>0</v>
      </c>
      <c r="E373" s="6">
        <v>1</v>
      </c>
      <c r="F373" s="6">
        <v>23</v>
      </c>
      <c r="G373" s="8" t="str">
        <f t="shared" si="10"/>
        <v>Evening</v>
      </c>
      <c r="H373" s="8" t="str">
        <f t="shared" si="11"/>
        <v>Normal</v>
      </c>
      <c r="I373" s="9" t="b">
        <v>0</v>
      </c>
      <c r="J373" s="6">
        <v>0</v>
      </c>
      <c r="K373" s="6" t="s">
        <v>25</v>
      </c>
      <c r="L373" s="6">
        <v>2</v>
      </c>
      <c r="M373" s="6" t="s">
        <v>21</v>
      </c>
      <c r="N373" s="6">
        <v>0.2</v>
      </c>
      <c r="O373" s="1"/>
      <c r="P373" s="1"/>
      <c r="Q373" s="1"/>
      <c r="R373" s="1"/>
      <c r="S373" s="1"/>
      <c r="T373" s="1"/>
      <c r="U373" s="1"/>
      <c r="V373" s="1"/>
      <c r="W373" s="1"/>
      <c r="X373" s="1"/>
      <c r="Y373" s="1"/>
      <c r="Z373" s="1"/>
      <c r="AA373" s="1"/>
      <c r="AB373" s="1"/>
      <c r="AC373" s="1"/>
    </row>
    <row r="374" spans="1:29" ht="17.25" thickBot="1">
      <c r="A374" s="15">
        <v>373</v>
      </c>
      <c r="B374" s="16">
        <v>40560</v>
      </c>
      <c r="C374" s="15">
        <v>1</v>
      </c>
      <c r="D374" s="15">
        <v>0</v>
      </c>
      <c r="E374" s="15">
        <v>1</v>
      </c>
      <c r="F374" s="15">
        <v>0</v>
      </c>
      <c r="G374" s="17" t="str">
        <f t="shared" si="10"/>
        <v>Night</v>
      </c>
      <c r="H374" s="17" t="str">
        <f t="shared" si="11"/>
        <v>Normal</v>
      </c>
      <c r="I374" s="18" t="b">
        <v>1</v>
      </c>
      <c r="J374" s="15">
        <v>1</v>
      </c>
      <c r="K374" s="15" t="s">
        <v>26</v>
      </c>
      <c r="L374" s="15">
        <v>2</v>
      </c>
      <c r="M374" s="15" t="s">
        <v>21</v>
      </c>
      <c r="N374" s="15">
        <v>0.2</v>
      </c>
      <c r="O374" s="1"/>
      <c r="P374" s="1"/>
      <c r="Q374" s="1"/>
      <c r="R374" s="1"/>
      <c r="S374" s="1"/>
      <c r="T374" s="1"/>
      <c r="U374" s="1"/>
      <c r="V374" s="1"/>
      <c r="W374" s="1"/>
      <c r="X374" s="1"/>
      <c r="Y374" s="1"/>
      <c r="Z374" s="1"/>
      <c r="AA374" s="1"/>
      <c r="AB374" s="1"/>
      <c r="AC374" s="1"/>
    </row>
    <row r="375" spans="1:29" ht="17.25" thickBot="1">
      <c r="A375" s="15">
        <v>374</v>
      </c>
      <c r="B375" s="16">
        <v>40560</v>
      </c>
      <c r="C375" s="15">
        <v>1</v>
      </c>
      <c r="D375" s="15">
        <v>0</v>
      </c>
      <c r="E375" s="15">
        <v>1</v>
      </c>
      <c r="F375" s="15">
        <v>1</v>
      </c>
      <c r="G375" s="17" t="str">
        <f t="shared" si="10"/>
        <v>Night</v>
      </c>
      <c r="H375" s="17" t="str">
        <f t="shared" si="11"/>
        <v>Normal</v>
      </c>
      <c r="I375" s="18" t="b">
        <v>1</v>
      </c>
      <c r="J375" s="15">
        <v>1</v>
      </c>
      <c r="K375" s="15" t="s">
        <v>26</v>
      </c>
      <c r="L375" s="15">
        <v>2</v>
      </c>
      <c r="M375" s="15" t="s">
        <v>21</v>
      </c>
      <c r="N375" s="15">
        <v>0.2</v>
      </c>
      <c r="O375" s="1"/>
      <c r="P375" s="1"/>
      <c r="Q375" s="1"/>
      <c r="R375" s="1"/>
      <c r="S375" s="1"/>
      <c r="T375" s="1"/>
      <c r="U375" s="1"/>
      <c r="V375" s="1"/>
      <c r="W375" s="1"/>
      <c r="X375" s="1"/>
      <c r="Y375" s="1"/>
      <c r="Z375" s="1"/>
      <c r="AA375" s="1"/>
      <c r="AB375" s="1"/>
      <c r="AC375" s="1"/>
    </row>
    <row r="376" spans="1:29" ht="17.25" thickBot="1">
      <c r="A376" s="15">
        <v>375</v>
      </c>
      <c r="B376" s="16">
        <v>40560</v>
      </c>
      <c r="C376" s="15">
        <v>1</v>
      </c>
      <c r="D376" s="15">
        <v>0</v>
      </c>
      <c r="E376" s="15">
        <v>1</v>
      </c>
      <c r="F376" s="15">
        <v>2</v>
      </c>
      <c r="G376" s="17" t="str">
        <f t="shared" si="10"/>
        <v>Night</v>
      </c>
      <c r="H376" s="17" t="str">
        <f t="shared" si="11"/>
        <v>Normal</v>
      </c>
      <c r="I376" s="18" t="b">
        <v>1</v>
      </c>
      <c r="J376" s="15">
        <v>1</v>
      </c>
      <c r="K376" s="15" t="s">
        <v>26</v>
      </c>
      <c r="L376" s="15">
        <v>2</v>
      </c>
      <c r="M376" s="15" t="s">
        <v>21</v>
      </c>
      <c r="N376" s="15">
        <v>0.18</v>
      </c>
      <c r="O376" s="1"/>
      <c r="P376" s="1"/>
      <c r="Q376" s="1"/>
      <c r="R376" s="1"/>
      <c r="S376" s="1"/>
      <c r="T376" s="1"/>
      <c r="U376" s="1"/>
      <c r="V376" s="1"/>
      <c r="W376" s="1"/>
      <c r="X376" s="1"/>
      <c r="Y376" s="1"/>
      <c r="Z376" s="1"/>
      <c r="AA376" s="1"/>
      <c r="AB376" s="1"/>
      <c r="AC376" s="1"/>
    </row>
    <row r="377" spans="1:29" ht="17.25" thickBot="1">
      <c r="A377" s="15">
        <v>376</v>
      </c>
      <c r="B377" s="16">
        <v>40560</v>
      </c>
      <c r="C377" s="15">
        <v>1</v>
      </c>
      <c r="D377" s="15">
        <v>0</v>
      </c>
      <c r="E377" s="15">
        <v>1</v>
      </c>
      <c r="F377" s="15">
        <v>3</v>
      </c>
      <c r="G377" s="17" t="str">
        <f t="shared" si="10"/>
        <v>Night</v>
      </c>
      <c r="H377" s="17" t="str">
        <f t="shared" si="11"/>
        <v>Normal</v>
      </c>
      <c r="I377" s="18" t="b">
        <v>1</v>
      </c>
      <c r="J377" s="15">
        <v>1</v>
      </c>
      <c r="K377" s="15" t="s">
        <v>26</v>
      </c>
      <c r="L377" s="15">
        <v>2</v>
      </c>
      <c r="M377" s="15" t="s">
        <v>21</v>
      </c>
      <c r="N377" s="15">
        <v>0.18</v>
      </c>
      <c r="O377" s="1"/>
      <c r="P377" s="1"/>
      <c r="Q377" s="1"/>
      <c r="R377" s="1"/>
      <c r="S377" s="1"/>
      <c r="T377" s="1"/>
      <c r="U377" s="1"/>
      <c r="V377" s="1"/>
      <c r="W377" s="1"/>
      <c r="X377" s="1"/>
      <c r="Y377" s="1"/>
      <c r="Z377" s="1"/>
      <c r="AA377" s="1"/>
      <c r="AB377" s="1"/>
      <c r="AC377" s="1"/>
    </row>
    <row r="378" spans="1:29" ht="17.25" thickBot="1">
      <c r="A378" s="15">
        <v>377</v>
      </c>
      <c r="B378" s="16">
        <v>40560</v>
      </c>
      <c r="C378" s="15">
        <v>1</v>
      </c>
      <c r="D378" s="15">
        <v>0</v>
      </c>
      <c r="E378" s="15">
        <v>1</v>
      </c>
      <c r="F378" s="15">
        <v>4</v>
      </c>
      <c r="G378" s="17" t="str">
        <f t="shared" si="10"/>
        <v>Night</v>
      </c>
      <c r="H378" s="17" t="str">
        <f t="shared" si="11"/>
        <v>Normal</v>
      </c>
      <c r="I378" s="18" t="b">
        <v>1</v>
      </c>
      <c r="J378" s="15">
        <v>1</v>
      </c>
      <c r="K378" s="15" t="s">
        <v>26</v>
      </c>
      <c r="L378" s="15">
        <v>2</v>
      </c>
      <c r="M378" s="15" t="s">
        <v>21</v>
      </c>
      <c r="N378" s="15">
        <v>0.18</v>
      </c>
      <c r="O378" s="1"/>
      <c r="P378" s="1"/>
      <c r="Q378" s="1"/>
      <c r="R378" s="1"/>
      <c r="S378" s="1"/>
      <c r="T378" s="1"/>
      <c r="U378" s="1"/>
      <c r="V378" s="1"/>
      <c r="W378" s="1"/>
      <c r="X378" s="1"/>
      <c r="Y378" s="1"/>
      <c r="Z378" s="1"/>
      <c r="AA378" s="1"/>
      <c r="AB378" s="1"/>
      <c r="AC378" s="1"/>
    </row>
    <row r="379" spans="1:29" ht="17.25" thickBot="1">
      <c r="A379" s="15">
        <v>378</v>
      </c>
      <c r="B379" s="16">
        <v>40560</v>
      </c>
      <c r="C379" s="15">
        <v>1</v>
      </c>
      <c r="D379" s="15">
        <v>0</v>
      </c>
      <c r="E379" s="15">
        <v>1</v>
      </c>
      <c r="F379" s="15">
        <v>5</v>
      </c>
      <c r="G379" s="17" t="str">
        <f t="shared" si="10"/>
        <v>Night</v>
      </c>
      <c r="H379" s="17" t="str">
        <f t="shared" si="11"/>
        <v>Normal</v>
      </c>
      <c r="I379" s="18" t="b">
        <v>1</v>
      </c>
      <c r="J379" s="15">
        <v>1</v>
      </c>
      <c r="K379" s="15" t="s">
        <v>26</v>
      </c>
      <c r="L379" s="15">
        <v>2</v>
      </c>
      <c r="M379" s="15" t="s">
        <v>21</v>
      </c>
      <c r="N379" s="15">
        <v>0.18</v>
      </c>
      <c r="O379" s="1"/>
      <c r="P379" s="1"/>
      <c r="Q379" s="1"/>
      <c r="R379" s="1"/>
      <c r="S379" s="1"/>
      <c r="T379" s="1"/>
      <c r="U379" s="1"/>
      <c r="V379" s="1"/>
      <c r="W379" s="1"/>
      <c r="X379" s="1"/>
      <c r="Y379" s="1"/>
      <c r="Z379" s="1"/>
      <c r="AA379" s="1"/>
      <c r="AB379" s="1"/>
      <c r="AC379" s="1"/>
    </row>
    <row r="380" spans="1:29" ht="17.25" thickBot="1">
      <c r="A380" s="15">
        <v>379</v>
      </c>
      <c r="B380" s="16">
        <v>40560</v>
      </c>
      <c r="C380" s="15">
        <v>1</v>
      </c>
      <c r="D380" s="15">
        <v>0</v>
      </c>
      <c r="E380" s="15">
        <v>1</v>
      </c>
      <c r="F380" s="15">
        <v>6</v>
      </c>
      <c r="G380" s="17" t="str">
        <f t="shared" si="10"/>
        <v>Morning</v>
      </c>
      <c r="H380" s="17" t="str">
        <f t="shared" si="11"/>
        <v>Normal</v>
      </c>
      <c r="I380" s="18" t="b">
        <v>1</v>
      </c>
      <c r="J380" s="15">
        <v>1</v>
      </c>
      <c r="K380" s="15" t="s">
        <v>26</v>
      </c>
      <c r="L380" s="15">
        <v>2</v>
      </c>
      <c r="M380" s="15" t="s">
        <v>21</v>
      </c>
      <c r="N380" s="15">
        <v>0.18</v>
      </c>
      <c r="O380" s="1"/>
      <c r="P380" s="1"/>
      <c r="Q380" s="1"/>
      <c r="R380" s="1"/>
      <c r="S380" s="1"/>
      <c r="T380" s="1"/>
      <c r="U380" s="1"/>
      <c r="V380" s="1"/>
      <c r="W380" s="1"/>
      <c r="X380" s="1"/>
      <c r="Y380" s="1"/>
      <c r="Z380" s="1"/>
      <c r="AA380" s="1"/>
      <c r="AB380" s="1"/>
      <c r="AC380" s="1"/>
    </row>
    <row r="381" spans="1:29" ht="17.25" thickBot="1">
      <c r="A381" s="15">
        <v>380</v>
      </c>
      <c r="B381" s="16">
        <v>40560</v>
      </c>
      <c r="C381" s="15">
        <v>1</v>
      </c>
      <c r="D381" s="15">
        <v>0</v>
      </c>
      <c r="E381" s="15">
        <v>1</v>
      </c>
      <c r="F381" s="15">
        <v>7</v>
      </c>
      <c r="G381" s="17" t="str">
        <f t="shared" si="10"/>
        <v>Morning</v>
      </c>
      <c r="H381" s="17" t="str">
        <f t="shared" si="11"/>
        <v>Rush</v>
      </c>
      <c r="I381" s="18" t="b">
        <v>1</v>
      </c>
      <c r="J381" s="15">
        <v>1</v>
      </c>
      <c r="K381" s="15" t="s">
        <v>26</v>
      </c>
      <c r="L381" s="15">
        <v>2</v>
      </c>
      <c r="M381" s="15" t="s">
        <v>21</v>
      </c>
      <c r="N381" s="15">
        <v>0.16</v>
      </c>
      <c r="O381" s="1"/>
      <c r="P381" s="1"/>
      <c r="Q381" s="1"/>
      <c r="R381" s="1"/>
      <c r="S381" s="1"/>
      <c r="T381" s="1"/>
      <c r="U381" s="1"/>
      <c r="V381" s="1"/>
      <c r="W381" s="1"/>
      <c r="X381" s="1"/>
      <c r="Y381" s="1"/>
      <c r="Z381" s="1"/>
      <c r="AA381" s="1"/>
      <c r="AB381" s="1"/>
      <c r="AC381" s="1"/>
    </row>
    <row r="382" spans="1:29" ht="17.25" thickBot="1">
      <c r="A382" s="15">
        <v>381</v>
      </c>
      <c r="B382" s="16">
        <v>40560</v>
      </c>
      <c r="C382" s="15">
        <v>1</v>
      </c>
      <c r="D382" s="15">
        <v>0</v>
      </c>
      <c r="E382" s="15">
        <v>1</v>
      </c>
      <c r="F382" s="15">
        <v>8</v>
      </c>
      <c r="G382" s="17" t="str">
        <f t="shared" si="10"/>
        <v>Morning</v>
      </c>
      <c r="H382" s="17" t="str">
        <f t="shared" si="11"/>
        <v>Rush</v>
      </c>
      <c r="I382" s="18" t="b">
        <v>1</v>
      </c>
      <c r="J382" s="15">
        <v>1</v>
      </c>
      <c r="K382" s="15" t="s">
        <v>26</v>
      </c>
      <c r="L382" s="15">
        <v>2</v>
      </c>
      <c r="M382" s="15" t="s">
        <v>21</v>
      </c>
      <c r="N382" s="15">
        <v>0.16</v>
      </c>
      <c r="O382" s="1"/>
      <c r="P382" s="1"/>
      <c r="Q382" s="1"/>
      <c r="R382" s="1"/>
      <c r="S382" s="1"/>
      <c r="T382" s="1"/>
      <c r="U382" s="1"/>
      <c r="V382" s="1"/>
      <c r="W382" s="1"/>
      <c r="X382" s="1"/>
      <c r="Y382" s="1"/>
      <c r="Z382" s="1"/>
      <c r="AA382" s="1"/>
      <c r="AB382" s="1"/>
      <c r="AC382" s="1"/>
    </row>
    <row r="383" spans="1:29" ht="17.25" thickBot="1">
      <c r="A383" s="15">
        <v>382</v>
      </c>
      <c r="B383" s="16">
        <v>40560</v>
      </c>
      <c r="C383" s="15">
        <v>1</v>
      </c>
      <c r="D383" s="15">
        <v>0</v>
      </c>
      <c r="E383" s="15">
        <v>1</v>
      </c>
      <c r="F383" s="15">
        <v>9</v>
      </c>
      <c r="G383" s="17" t="str">
        <f t="shared" si="10"/>
        <v>Morning</v>
      </c>
      <c r="H383" s="17" t="str">
        <f t="shared" si="11"/>
        <v>Rush</v>
      </c>
      <c r="I383" s="18" t="b">
        <v>1</v>
      </c>
      <c r="J383" s="15">
        <v>1</v>
      </c>
      <c r="K383" s="15" t="s">
        <v>26</v>
      </c>
      <c r="L383" s="15">
        <v>2</v>
      </c>
      <c r="M383" s="15" t="s">
        <v>21</v>
      </c>
      <c r="N383" s="15">
        <v>0.16</v>
      </c>
      <c r="O383" s="1"/>
      <c r="P383" s="1"/>
      <c r="Q383" s="1"/>
      <c r="R383" s="1"/>
      <c r="S383" s="1"/>
      <c r="T383" s="1"/>
      <c r="U383" s="1"/>
      <c r="V383" s="1"/>
      <c r="W383" s="1"/>
      <c r="X383" s="1"/>
      <c r="Y383" s="1"/>
      <c r="Z383" s="1"/>
      <c r="AA383" s="1"/>
      <c r="AB383" s="1"/>
      <c r="AC383" s="1"/>
    </row>
    <row r="384" spans="1:29" ht="17.25" thickBot="1">
      <c r="A384" s="15">
        <v>383</v>
      </c>
      <c r="B384" s="16">
        <v>40560</v>
      </c>
      <c r="C384" s="15">
        <v>1</v>
      </c>
      <c r="D384" s="15">
        <v>0</v>
      </c>
      <c r="E384" s="15">
        <v>1</v>
      </c>
      <c r="F384" s="15">
        <v>10</v>
      </c>
      <c r="G384" s="17" t="str">
        <f t="shared" si="10"/>
        <v>Morning</v>
      </c>
      <c r="H384" s="17" t="str">
        <f t="shared" si="11"/>
        <v>Normal</v>
      </c>
      <c r="I384" s="18" t="b">
        <v>1</v>
      </c>
      <c r="J384" s="15">
        <v>1</v>
      </c>
      <c r="K384" s="15" t="s">
        <v>26</v>
      </c>
      <c r="L384" s="15">
        <v>2</v>
      </c>
      <c r="M384" s="15" t="s">
        <v>21</v>
      </c>
      <c r="N384" s="15">
        <v>0.16</v>
      </c>
      <c r="O384" s="1"/>
      <c r="P384" s="1"/>
      <c r="Q384" s="1"/>
      <c r="R384" s="1"/>
      <c r="S384" s="1"/>
      <c r="T384" s="1"/>
      <c r="U384" s="1"/>
      <c r="V384" s="1"/>
      <c r="W384" s="1"/>
      <c r="X384" s="1"/>
      <c r="Y384" s="1"/>
      <c r="Z384" s="1"/>
      <c r="AA384" s="1"/>
      <c r="AB384" s="1"/>
      <c r="AC384" s="1"/>
    </row>
    <row r="385" spans="1:29" ht="17.25" thickBot="1">
      <c r="A385" s="15">
        <v>384</v>
      </c>
      <c r="B385" s="16">
        <v>40560</v>
      </c>
      <c r="C385" s="15">
        <v>1</v>
      </c>
      <c r="D385" s="15">
        <v>0</v>
      </c>
      <c r="E385" s="15">
        <v>1</v>
      </c>
      <c r="F385" s="15">
        <v>11</v>
      </c>
      <c r="G385" s="17" t="str">
        <f t="shared" si="10"/>
        <v>Morning</v>
      </c>
      <c r="H385" s="17" t="str">
        <f t="shared" si="11"/>
        <v>Normal</v>
      </c>
      <c r="I385" s="18" t="b">
        <v>1</v>
      </c>
      <c r="J385" s="15">
        <v>1</v>
      </c>
      <c r="K385" s="15" t="s">
        <v>26</v>
      </c>
      <c r="L385" s="15">
        <v>2</v>
      </c>
      <c r="M385" s="15" t="s">
        <v>21</v>
      </c>
      <c r="N385" s="15">
        <v>0.16</v>
      </c>
      <c r="O385" s="1"/>
      <c r="P385" s="1"/>
      <c r="Q385" s="1"/>
      <c r="R385" s="1"/>
      <c r="S385" s="1"/>
      <c r="T385" s="1"/>
      <c r="U385" s="1"/>
      <c r="V385" s="1"/>
      <c r="W385" s="1"/>
      <c r="X385" s="1"/>
      <c r="Y385" s="1"/>
      <c r="Z385" s="1"/>
      <c r="AA385" s="1"/>
      <c r="AB385" s="1"/>
      <c r="AC385" s="1"/>
    </row>
    <row r="386" spans="1:29" ht="17.25" thickBot="1">
      <c r="A386" s="15">
        <v>385</v>
      </c>
      <c r="B386" s="16">
        <v>40560</v>
      </c>
      <c r="C386" s="15">
        <v>1</v>
      </c>
      <c r="D386" s="15">
        <v>0</v>
      </c>
      <c r="E386" s="15">
        <v>1</v>
      </c>
      <c r="F386" s="15">
        <v>12</v>
      </c>
      <c r="G386" s="17" t="str">
        <f t="shared" si="10"/>
        <v>Afternoon</v>
      </c>
      <c r="H386" s="17" t="str">
        <f t="shared" si="11"/>
        <v>Normal</v>
      </c>
      <c r="I386" s="18" t="b">
        <v>1</v>
      </c>
      <c r="J386" s="15">
        <v>1</v>
      </c>
      <c r="K386" s="15" t="s">
        <v>26</v>
      </c>
      <c r="L386" s="15">
        <v>2</v>
      </c>
      <c r="M386" s="15" t="s">
        <v>21</v>
      </c>
      <c r="N386" s="15">
        <v>0.18</v>
      </c>
      <c r="O386" s="1"/>
      <c r="P386" s="1"/>
      <c r="Q386" s="1"/>
      <c r="R386" s="1"/>
      <c r="S386" s="1"/>
      <c r="T386" s="1"/>
      <c r="U386" s="1"/>
      <c r="V386" s="1"/>
      <c r="W386" s="1"/>
      <c r="X386" s="1"/>
      <c r="Y386" s="1"/>
      <c r="Z386" s="1"/>
      <c r="AA386" s="1"/>
      <c r="AB386" s="1"/>
      <c r="AC386" s="1"/>
    </row>
    <row r="387" spans="1:29" ht="17.25" thickBot="1">
      <c r="A387" s="15">
        <v>386</v>
      </c>
      <c r="B387" s="16">
        <v>40560</v>
      </c>
      <c r="C387" s="15">
        <v>1</v>
      </c>
      <c r="D387" s="15">
        <v>0</v>
      </c>
      <c r="E387" s="15">
        <v>1</v>
      </c>
      <c r="F387" s="15">
        <v>13</v>
      </c>
      <c r="G387" s="17" t="str">
        <f t="shared" ref="G387:G450" si="12">IF(F387&lt;6,"Night", IF(F387&lt;12,"Morning", IF(F387&lt;18,"Afternoon","Evening")))</f>
        <v>Afternoon</v>
      </c>
      <c r="H387" s="17" t="str">
        <f t="shared" ref="H387:H450" si="13">IF(OR(AND(F387&gt;=7,F387&lt;=9), AND(F387&gt;=17,F387&lt;=19)), "Rush", "Normal")</f>
        <v>Normal</v>
      </c>
      <c r="I387" s="18" t="b">
        <v>1</v>
      </c>
      <c r="J387" s="15">
        <v>1</v>
      </c>
      <c r="K387" s="15" t="s">
        <v>26</v>
      </c>
      <c r="L387" s="15">
        <v>2</v>
      </c>
      <c r="M387" s="15" t="s">
        <v>21</v>
      </c>
      <c r="N387" s="15">
        <v>0.18</v>
      </c>
      <c r="O387" s="1"/>
      <c r="P387" s="1"/>
      <c r="Q387" s="1"/>
      <c r="R387" s="1"/>
      <c r="S387" s="1"/>
      <c r="T387" s="1"/>
      <c r="U387" s="1"/>
      <c r="V387" s="1"/>
      <c r="W387" s="1"/>
      <c r="X387" s="1"/>
      <c r="Y387" s="1"/>
      <c r="Z387" s="1"/>
      <c r="AA387" s="1"/>
      <c r="AB387" s="1"/>
      <c r="AC387" s="1"/>
    </row>
    <row r="388" spans="1:29" ht="17.25" thickBot="1">
      <c r="A388" s="15">
        <v>387</v>
      </c>
      <c r="B388" s="16">
        <v>40560</v>
      </c>
      <c r="C388" s="15">
        <v>1</v>
      </c>
      <c r="D388" s="15">
        <v>0</v>
      </c>
      <c r="E388" s="15">
        <v>1</v>
      </c>
      <c r="F388" s="15">
        <v>14</v>
      </c>
      <c r="G388" s="17" t="str">
        <f t="shared" si="12"/>
        <v>Afternoon</v>
      </c>
      <c r="H388" s="17" t="str">
        <f t="shared" si="13"/>
        <v>Normal</v>
      </c>
      <c r="I388" s="18" t="b">
        <v>1</v>
      </c>
      <c r="J388" s="15">
        <v>1</v>
      </c>
      <c r="K388" s="15" t="s">
        <v>26</v>
      </c>
      <c r="L388" s="15">
        <v>2</v>
      </c>
      <c r="M388" s="15" t="s">
        <v>21</v>
      </c>
      <c r="N388" s="15">
        <v>0.18</v>
      </c>
      <c r="O388" s="1"/>
      <c r="P388" s="1"/>
      <c r="Q388" s="1"/>
      <c r="R388" s="1"/>
      <c r="S388" s="1"/>
      <c r="T388" s="1"/>
      <c r="U388" s="1"/>
      <c r="V388" s="1"/>
      <c r="W388" s="1"/>
      <c r="X388" s="1"/>
      <c r="Y388" s="1"/>
      <c r="Z388" s="1"/>
      <c r="AA388" s="1"/>
      <c r="AB388" s="1"/>
      <c r="AC388" s="1"/>
    </row>
    <row r="389" spans="1:29" ht="17.25" thickBot="1">
      <c r="A389" s="15">
        <v>388</v>
      </c>
      <c r="B389" s="16">
        <v>40560</v>
      </c>
      <c r="C389" s="15">
        <v>1</v>
      </c>
      <c r="D389" s="15">
        <v>0</v>
      </c>
      <c r="E389" s="15">
        <v>1</v>
      </c>
      <c r="F389" s="15">
        <v>15</v>
      </c>
      <c r="G389" s="17" t="str">
        <f t="shared" si="12"/>
        <v>Afternoon</v>
      </c>
      <c r="H389" s="17" t="str">
        <f t="shared" si="13"/>
        <v>Normal</v>
      </c>
      <c r="I389" s="18" t="b">
        <v>1</v>
      </c>
      <c r="J389" s="15">
        <v>1</v>
      </c>
      <c r="K389" s="15" t="s">
        <v>26</v>
      </c>
      <c r="L389" s="15">
        <v>2</v>
      </c>
      <c r="M389" s="15" t="s">
        <v>21</v>
      </c>
      <c r="N389" s="15">
        <v>0.2</v>
      </c>
      <c r="O389" s="1"/>
      <c r="P389" s="1"/>
      <c r="Q389" s="1"/>
      <c r="R389" s="1"/>
      <c r="S389" s="1"/>
      <c r="T389" s="1"/>
      <c r="U389" s="1"/>
      <c r="V389" s="1"/>
      <c r="W389" s="1"/>
      <c r="X389" s="1"/>
      <c r="Y389" s="1"/>
      <c r="Z389" s="1"/>
      <c r="AA389" s="1"/>
      <c r="AB389" s="1"/>
      <c r="AC389" s="1"/>
    </row>
    <row r="390" spans="1:29" ht="17.25" thickBot="1">
      <c r="A390" s="15">
        <v>389</v>
      </c>
      <c r="B390" s="16">
        <v>40560</v>
      </c>
      <c r="C390" s="15">
        <v>1</v>
      </c>
      <c r="D390" s="15">
        <v>0</v>
      </c>
      <c r="E390" s="15">
        <v>1</v>
      </c>
      <c r="F390" s="15">
        <v>16</v>
      </c>
      <c r="G390" s="17" t="str">
        <f t="shared" si="12"/>
        <v>Afternoon</v>
      </c>
      <c r="H390" s="17" t="str">
        <f t="shared" si="13"/>
        <v>Normal</v>
      </c>
      <c r="I390" s="18" t="b">
        <v>1</v>
      </c>
      <c r="J390" s="15">
        <v>1</v>
      </c>
      <c r="K390" s="15" t="s">
        <v>26</v>
      </c>
      <c r="L390" s="15">
        <v>2</v>
      </c>
      <c r="M390" s="15" t="s">
        <v>21</v>
      </c>
      <c r="N390" s="15">
        <v>0.2</v>
      </c>
      <c r="O390" s="1"/>
      <c r="P390" s="1"/>
      <c r="Q390" s="1"/>
      <c r="R390" s="1"/>
      <c r="S390" s="1"/>
      <c r="T390" s="1"/>
      <c r="U390" s="1"/>
      <c r="V390" s="1"/>
      <c r="W390" s="1"/>
      <c r="X390" s="1"/>
      <c r="Y390" s="1"/>
      <c r="Z390" s="1"/>
      <c r="AA390" s="1"/>
      <c r="AB390" s="1"/>
      <c r="AC390" s="1"/>
    </row>
    <row r="391" spans="1:29" ht="17.25" thickBot="1">
      <c r="A391" s="15">
        <v>390</v>
      </c>
      <c r="B391" s="16">
        <v>40560</v>
      </c>
      <c r="C391" s="15">
        <v>1</v>
      </c>
      <c r="D391" s="15">
        <v>0</v>
      </c>
      <c r="E391" s="15">
        <v>1</v>
      </c>
      <c r="F391" s="15">
        <v>17</v>
      </c>
      <c r="G391" s="17" t="str">
        <f t="shared" si="12"/>
        <v>Afternoon</v>
      </c>
      <c r="H391" s="17" t="str">
        <f t="shared" si="13"/>
        <v>Rush</v>
      </c>
      <c r="I391" s="18" t="b">
        <v>1</v>
      </c>
      <c r="J391" s="15">
        <v>1</v>
      </c>
      <c r="K391" s="15" t="s">
        <v>26</v>
      </c>
      <c r="L391" s="15">
        <v>1</v>
      </c>
      <c r="M391" s="15" t="s">
        <v>14</v>
      </c>
      <c r="N391" s="15">
        <v>0.2</v>
      </c>
      <c r="O391" s="1"/>
      <c r="P391" s="1"/>
      <c r="Q391" s="1"/>
      <c r="R391" s="1"/>
      <c r="S391" s="1"/>
      <c r="T391" s="1"/>
      <c r="U391" s="1"/>
      <c r="V391" s="1"/>
      <c r="W391" s="1"/>
      <c r="X391" s="1"/>
      <c r="Y391" s="1"/>
      <c r="Z391" s="1"/>
      <c r="AA391" s="1"/>
      <c r="AB391" s="1"/>
      <c r="AC391" s="1"/>
    </row>
    <row r="392" spans="1:29" ht="17.25" thickBot="1">
      <c r="A392" s="15">
        <v>391</v>
      </c>
      <c r="B392" s="16">
        <v>40560</v>
      </c>
      <c r="C392" s="15">
        <v>1</v>
      </c>
      <c r="D392" s="15">
        <v>0</v>
      </c>
      <c r="E392" s="15">
        <v>1</v>
      </c>
      <c r="F392" s="15">
        <v>18</v>
      </c>
      <c r="G392" s="17" t="str">
        <f t="shared" si="12"/>
        <v>Evening</v>
      </c>
      <c r="H392" s="17" t="str">
        <f t="shared" si="13"/>
        <v>Rush</v>
      </c>
      <c r="I392" s="18" t="b">
        <v>1</v>
      </c>
      <c r="J392" s="15">
        <v>1</v>
      </c>
      <c r="K392" s="15" t="s">
        <v>26</v>
      </c>
      <c r="L392" s="15">
        <v>2</v>
      </c>
      <c r="M392" s="15" t="s">
        <v>21</v>
      </c>
      <c r="N392" s="15">
        <v>0.18</v>
      </c>
      <c r="O392" s="1"/>
      <c r="P392" s="1"/>
      <c r="Q392" s="1"/>
      <c r="R392" s="1"/>
      <c r="S392" s="1"/>
      <c r="T392" s="1"/>
      <c r="U392" s="1"/>
      <c r="V392" s="1"/>
      <c r="W392" s="1"/>
      <c r="X392" s="1"/>
      <c r="Y392" s="1"/>
      <c r="Z392" s="1"/>
      <c r="AA392" s="1"/>
      <c r="AB392" s="1"/>
      <c r="AC392" s="1"/>
    </row>
    <row r="393" spans="1:29" ht="17.25" thickBot="1">
      <c r="A393" s="15">
        <v>392</v>
      </c>
      <c r="B393" s="16">
        <v>40560</v>
      </c>
      <c r="C393" s="15">
        <v>1</v>
      </c>
      <c r="D393" s="15">
        <v>0</v>
      </c>
      <c r="E393" s="15">
        <v>1</v>
      </c>
      <c r="F393" s="15">
        <v>19</v>
      </c>
      <c r="G393" s="17" t="str">
        <f t="shared" si="12"/>
        <v>Evening</v>
      </c>
      <c r="H393" s="17" t="str">
        <f t="shared" si="13"/>
        <v>Rush</v>
      </c>
      <c r="I393" s="18" t="b">
        <v>1</v>
      </c>
      <c r="J393" s="15">
        <v>1</v>
      </c>
      <c r="K393" s="15" t="s">
        <v>26</v>
      </c>
      <c r="L393" s="15">
        <v>3</v>
      </c>
      <c r="M393" s="15" t="s">
        <v>24</v>
      </c>
      <c r="N393" s="15">
        <v>0.18</v>
      </c>
      <c r="O393" s="1"/>
      <c r="P393" s="1"/>
      <c r="Q393" s="1"/>
      <c r="R393" s="1"/>
      <c r="S393" s="1"/>
      <c r="T393" s="1"/>
      <c r="U393" s="1"/>
      <c r="V393" s="1"/>
      <c r="W393" s="1"/>
      <c r="X393" s="1"/>
      <c r="Y393" s="1"/>
      <c r="Z393" s="1"/>
      <c r="AA393" s="1"/>
      <c r="AB393" s="1"/>
      <c r="AC393" s="1"/>
    </row>
    <row r="394" spans="1:29" ht="17.25" thickBot="1">
      <c r="A394" s="15">
        <v>393</v>
      </c>
      <c r="B394" s="16">
        <v>40560</v>
      </c>
      <c r="C394" s="15">
        <v>1</v>
      </c>
      <c r="D394" s="15">
        <v>0</v>
      </c>
      <c r="E394" s="15">
        <v>1</v>
      </c>
      <c r="F394" s="15">
        <v>20</v>
      </c>
      <c r="G394" s="17" t="str">
        <f t="shared" si="12"/>
        <v>Evening</v>
      </c>
      <c r="H394" s="17" t="str">
        <f t="shared" si="13"/>
        <v>Normal</v>
      </c>
      <c r="I394" s="18" t="b">
        <v>1</v>
      </c>
      <c r="J394" s="15">
        <v>1</v>
      </c>
      <c r="K394" s="15" t="s">
        <v>26</v>
      </c>
      <c r="L394" s="15">
        <v>3</v>
      </c>
      <c r="M394" s="15" t="s">
        <v>24</v>
      </c>
      <c r="N394" s="15">
        <v>0.16</v>
      </c>
      <c r="O394" s="1"/>
      <c r="P394" s="1"/>
      <c r="Q394" s="1"/>
      <c r="R394" s="1"/>
      <c r="S394" s="1"/>
      <c r="T394" s="1"/>
      <c r="U394" s="1"/>
      <c r="V394" s="1"/>
      <c r="W394" s="1"/>
      <c r="X394" s="1"/>
      <c r="Y394" s="1"/>
      <c r="Z394" s="1"/>
      <c r="AA394" s="1"/>
      <c r="AB394" s="1"/>
      <c r="AC394" s="1"/>
    </row>
    <row r="395" spans="1:29" ht="17.25" thickBot="1">
      <c r="A395" s="15">
        <v>394</v>
      </c>
      <c r="B395" s="16">
        <v>40560</v>
      </c>
      <c r="C395" s="15">
        <v>1</v>
      </c>
      <c r="D395" s="15">
        <v>0</v>
      </c>
      <c r="E395" s="15">
        <v>1</v>
      </c>
      <c r="F395" s="15">
        <v>21</v>
      </c>
      <c r="G395" s="17" t="str">
        <f t="shared" si="12"/>
        <v>Evening</v>
      </c>
      <c r="H395" s="17" t="str">
        <f t="shared" si="13"/>
        <v>Normal</v>
      </c>
      <c r="I395" s="18" t="b">
        <v>1</v>
      </c>
      <c r="J395" s="15">
        <v>1</v>
      </c>
      <c r="K395" s="15" t="s">
        <v>26</v>
      </c>
      <c r="L395" s="15">
        <v>3</v>
      </c>
      <c r="M395" s="15" t="s">
        <v>24</v>
      </c>
      <c r="N395" s="15">
        <v>0.16</v>
      </c>
      <c r="O395" s="1"/>
      <c r="P395" s="1"/>
      <c r="Q395" s="1"/>
      <c r="R395" s="1"/>
      <c r="S395" s="1"/>
      <c r="T395" s="1"/>
      <c r="U395" s="1"/>
      <c r="V395" s="1"/>
      <c r="W395" s="1"/>
      <c r="X395" s="1"/>
      <c r="Y395" s="1"/>
      <c r="Z395" s="1"/>
      <c r="AA395" s="1"/>
      <c r="AB395" s="1"/>
      <c r="AC395" s="1"/>
    </row>
    <row r="396" spans="1:29" ht="17.25" thickBot="1">
      <c r="A396" s="15">
        <v>395</v>
      </c>
      <c r="B396" s="16">
        <v>40560</v>
      </c>
      <c r="C396" s="15">
        <v>1</v>
      </c>
      <c r="D396" s="15">
        <v>0</v>
      </c>
      <c r="E396" s="15">
        <v>1</v>
      </c>
      <c r="F396" s="15">
        <v>22</v>
      </c>
      <c r="G396" s="17" t="str">
        <f t="shared" si="12"/>
        <v>Evening</v>
      </c>
      <c r="H396" s="17" t="str">
        <f t="shared" si="13"/>
        <v>Normal</v>
      </c>
      <c r="I396" s="18" t="b">
        <v>1</v>
      </c>
      <c r="J396" s="15">
        <v>1</v>
      </c>
      <c r="K396" s="15" t="s">
        <v>26</v>
      </c>
      <c r="L396" s="15">
        <v>3</v>
      </c>
      <c r="M396" s="15" t="s">
        <v>24</v>
      </c>
      <c r="N396" s="15">
        <v>0.14000000000000001</v>
      </c>
      <c r="O396" s="1"/>
      <c r="P396" s="1"/>
      <c r="Q396" s="1"/>
      <c r="R396" s="1"/>
      <c r="S396" s="1"/>
      <c r="T396" s="1"/>
      <c r="U396" s="1"/>
      <c r="V396" s="1"/>
      <c r="W396" s="1"/>
      <c r="X396" s="1"/>
      <c r="Y396" s="1"/>
      <c r="Z396" s="1"/>
      <c r="AA396" s="1"/>
      <c r="AB396" s="1"/>
      <c r="AC396" s="1"/>
    </row>
    <row r="397" spans="1:29" ht="17.25" thickBot="1">
      <c r="A397" s="15">
        <v>396</v>
      </c>
      <c r="B397" s="16">
        <v>40560</v>
      </c>
      <c r="C397" s="15">
        <v>1</v>
      </c>
      <c r="D397" s="15">
        <v>0</v>
      </c>
      <c r="E397" s="15">
        <v>1</v>
      </c>
      <c r="F397" s="15">
        <v>23</v>
      </c>
      <c r="G397" s="17" t="str">
        <f t="shared" si="12"/>
        <v>Evening</v>
      </c>
      <c r="H397" s="17" t="str">
        <f t="shared" si="13"/>
        <v>Normal</v>
      </c>
      <c r="I397" s="18" t="b">
        <v>1</v>
      </c>
      <c r="J397" s="15">
        <v>1</v>
      </c>
      <c r="K397" s="15" t="s">
        <v>26</v>
      </c>
      <c r="L397" s="15">
        <v>3</v>
      </c>
      <c r="M397" s="15" t="s">
        <v>24</v>
      </c>
      <c r="N397" s="15">
        <v>0.16</v>
      </c>
      <c r="O397" s="1"/>
      <c r="P397" s="1"/>
      <c r="Q397" s="1"/>
      <c r="R397" s="1"/>
      <c r="S397" s="1"/>
      <c r="T397" s="1"/>
      <c r="U397" s="1"/>
      <c r="V397" s="1"/>
      <c r="W397" s="1"/>
      <c r="X397" s="1"/>
      <c r="Y397" s="1"/>
      <c r="Z397" s="1"/>
      <c r="AA397" s="1"/>
      <c r="AB397" s="1"/>
      <c r="AC397" s="1"/>
    </row>
    <row r="398" spans="1:29" ht="17.25" thickBot="1">
      <c r="A398" s="6">
        <v>397</v>
      </c>
      <c r="B398" s="7">
        <v>40561</v>
      </c>
      <c r="C398" s="6">
        <v>1</v>
      </c>
      <c r="D398" s="6">
        <v>0</v>
      </c>
      <c r="E398" s="6">
        <v>1</v>
      </c>
      <c r="F398" s="6">
        <v>12</v>
      </c>
      <c r="G398" s="8" t="str">
        <f t="shared" si="12"/>
        <v>Afternoon</v>
      </c>
      <c r="H398" s="8" t="str">
        <f t="shared" si="13"/>
        <v>Normal</v>
      </c>
      <c r="I398" s="9" t="b">
        <v>0</v>
      </c>
      <c r="J398" s="6">
        <v>2</v>
      </c>
      <c r="K398" s="6" t="s">
        <v>27</v>
      </c>
      <c r="L398" s="6">
        <v>2</v>
      </c>
      <c r="M398" s="6" t="s">
        <v>21</v>
      </c>
      <c r="N398" s="6">
        <v>0.2</v>
      </c>
      <c r="O398" s="1"/>
      <c r="P398" s="1"/>
      <c r="Q398" s="1"/>
      <c r="R398" s="1"/>
      <c r="S398" s="1"/>
      <c r="T398" s="1"/>
      <c r="U398" s="1"/>
      <c r="V398" s="1"/>
      <c r="W398" s="1"/>
      <c r="X398" s="1"/>
      <c r="Y398" s="1"/>
      <c r="Z398" s="1"/>
      <c r="AA398" s="1"/>
      <c r="AB398" s="1"/>
      <c r="AC398" s="1"/>
    </row>
    <row r="399" spans="1:29" ht="17.25" thickBot="1">
      <c r="A399" s="6">
        <v>398</v>
      </c>
      <c r="B399" s="7">
        <v>40561</v>
      </c>
      <c r="C399" s="6">
        <v>1</v>
      </c>
      <c r="D399" s="6">
        <v>0</v>
      </c>
      <c r="E399" s="6">
        <v>1</v>
      </c>
      <c r="F399" s="6">
        <v>13</v>
      </c>
      <c r="G399" s="8" t="str">
        <f t="shared" si="12"/>
        <v>Afternoon</v>
      </c>
      <c r="H399" s="8" t="str">
        <f t="shared" si="13"/>
        <v>Normal</v>
      </c>
      <c r="I399" s="9" t="b">
        <v>0</v>
      </c>
      <c r="J399" s="6">
        <v>2</v>
      </c>
      <c r="K399" s="6" t="s">
        <v>27</v>
      </c>
      <c r="L399" s="6">
        <v>2</v>
      </c>
      <c r="M399" s="6" t="s">
        <v>21</v>
      </c>
      <c r="N399" s="6">
        <v>0.2</v>
      </c>
      <c r="O399" s="1"/>
      <c r="P399" s="1"/>
      <c r="Q399" s="1"/>
      <c r="R399" s="1"/>
      <c r="S399" s="1"/>
      <c r="T399" s="1"/>
      <c r="U399" s="1"/>
      <c r="V399" s="1"/>
      <c r="W399" s="1"/>
      <c r="X399" s="1"/>
      <c r="Y399" s="1"/>
      <c r="Z399" s="1"/>
      <c r="AA399" s="1"/>
      <c r="AB399" s="1"/>
      <c r="AC399" s="1"/>
    </row>
    <row r="400" spans="1:29" ht="17.25" thickBot="1">
      <c r="A400" s="6">
        <v>399</v>
      </c>
      <c r="B400" s="7">
        <v>40561</v>
      </c>
      <c r="C400" s="6">
        <v>1</v>
      </c>
      <c r="D400" s="6">
        <v>0</v>
      </c>
      <c r="E400" s="6">
        <v>1</v>
      </c>
      <c r="F400" s="6">
        <v>14</v>
      </c>
      <c r="G400" s="8" t="str">
        <f t="shared" si="12"/>
        <v>Afternoon</v>
      </c>
      <c r="H400" s="8" t="str">
        <f t="shared" si="13"/>
        <v>Normal</v>
      </c>
      <c r="I400" s="9" t="b">
        <v>0</v>
      </c>
      <c r="J400" s="6">
        <v>2</v>
      </c>
      <c r="K400" s="6" t="s">
        <v>27</v>
      </c>
      <c r="L400" s="6">
        <v>2</v>
      </c>
      <c r="M400" s="6" t="s">
        <v>21</v>
      </c>
      <c r="N400" s="6">
        <v>0.22</v>
      </c>
      <c r="O400" s="1"/>
      <c r="P400" s="1"/>
      <c r="Q400" s="1"/>
      <c r="R400" s="1"/>
      <c r="S400" s="1"/>
      <c r="T400" s="1"/>
      <c r="U400" s="1"/>
      <c r="V400" s="1"/>
      <c r="W400" s="1"/>
      <c r="X400" s="1"/>
      <c r="Y400" s="1"/>
      <c r="Z400" s="1"/>
      <c r="AA400" s="1"/>
      <c r="AB400" s="1"/>
      <c r="AC400" s="1"/>
    </row>
    <row r="401" spans="1:29" ht="17.25" thickBot="1">
      <c r="A401" s="6">
        <v>400</v>
      </c>
      <c r="B401" s="7">
        <v>40561</v>
      </c>
      <c r="C401" s="6">
        <v>1</v>
      </c>
      <c r="D401" s="6">
        <v>0</v>
      </c>
      <c r="E401" s="6">
        <v>1</v>
      </c>
      <c r="F401" s="6">
        <v>15</v>
      </c>
      <c r="G401" s="8" t="str">
        <f t="shared" si="12"/>
        <v>Afternoon</v>
      </c>
      <c r="H401" s="8" t="str">
        <f t="shared" si="13"/>
        <v>Normal</v>
      </c>
      <c r="I401" s="9" t="b">
        <v>0</v>
      </c>
      <c r="J401" s="6">
        <v>2</v>
      </c>
      <c r="K401" s="6" t="s">
        <v>27</v>
      </c>
      <c r="L401" s="6">
        <v>2</v>
      </c>
      <c r="M401" s="6" t="s">
        <v>21</v>
      </c>
      <c r="N401" s="6">
        <v>0.22</v>
      </c>
      <c r="O401" s="1"/>
      <c r="P401" s="1"/>
      <c r="Q401" s="1"/>
      <c r="R401" s="1"/>
      <c r="S401" s="1"/>
      <c r="T401" s="1"/>
      <c r="U401" s="1"/>
      <c r="V401" s="1"/>
      <c r="W401" s="1"/>
      <c r="X401" s="1"/>
      <c r="Y401" s="1"/>
      <c r="Z401" s="1"/>
      <c r="AA401" s="1"/>
      <c r="AB401" s="1"/>
      <c r="AC401" s="1"/>
    </row>
    <row r="402" spans="1:29" ht="17.25" thickBot="1">
      <c r="A402" s="6">
        <v>401</v>
      </c>
      <c r="B402" s="7">
        <v>40561</v>
      </c>
      <c r="C402" s="6">
        <v>1</v>
      </c>
      <c r="D402" s="6">
        <v>0</v>
      </c>
      <c r="E402" s="6">
        <v>1</v>
      </c>
      <c r="F402" s="6">
        <v>16</v>
      </c>
      <c r="G402" s="8" t="str">
        <f t="shared" si="12"/>
        <v>Afternoon</v>
      </c>
      <c r="H402" s="8" t="str">
        <f t="shared" si="13"/>
        <v>Normal</v>
      </c>
      <c r="I402" s="9" t="b">
        <v>0</v>
      </c>
      <c r="J402" s="6">
        <v>2</v>
      </c>
      <c r="K402" s="6" t="s">
        <v>27</v>
      </c>
      <c r="L402" s="6">
        <v>2</v>
      </c>
      <c r="M402" s="6" t="s">
        <v>21</v>
      </c>
      <c r="N402" s="6">
        <v>0.22</v>
      </c>
      <c r="O402" s="1"/>
      <c r="P402" s="1"/>
      <c r="Q402" s="1"/>
      <c r="R402" s="1"/>
      <c r="S402" s="1"/>
      <c r="T402" s="1"/>
      <c r="U402" s="1"/>
      <c r="V402" s="1"/>
      <c r="W402" s="1"/>
      <c r="X402" s="1"/>
      <c r="Y402" s="1"/>
      <c r="Z402" s="1"/>
      <c r="AA402" s="1"/>
      <c r="AB402" s="1"/>
      <c r="AC402" s="1"/>
    </row>
    <row r="403" spans="1:29" ht="17.25" thickBot="1">
      <c r="A403" s="6">
        <v>402</v>
      </c>
      <c r="B403" s="7">
        <v>40561</v>
      </c>
      <c r="C403" s="6">
        <v>1</v>
      </c>
      <c r="D403" s="6">
        <v>0</v>
      </c>
      <c r="E403" s="6">
        <v>1</v>
      </c>
      <c r="F403" s="6">
        <v>17</v>
      </c>
      <c r="G403" s="8" t="str">
        <f t="shared" si="12"/>
        <v>Afternoon</v>
      </c>
      <c r="H403" s="8" t="str">
        <f t="shared" si="13"/>
        <v>Rush</v>
      </c>
      <c r="I403" s="9" t="b">
        <v>0</v>
      </c>
      <c r="J403" s="6">
        <v>2</v>
      </c>
      <c r="K403" s="6" t="s">
        <v>27</v>
      </c>
      <c r="L403" s="6">
        <v>2</v>
      </c>
      <c r="M403" s="6" t="s">
        <v>21</v>
      </c>
      <c r="N403" s="6">
        <v>0.22</v>
      </c>
      <c r="O403" s="1"/>
      <c r="P403" s="1"/>
      <c r="Q403" s="1"/>
      <c r="R403" s="1"/>
      <c r="S403" s="1"/>
      <c r="T403" s="1"/>
      <c r="U403" s="1"/>
      <c r="V403" s="1"/>
      <c r="W403" s="1"/>
      <c r="X403" s="1"/>
      <c r="Y403" s="1"/>
      <c r="Z403" s="1"/>
      <c r="AA403" s="1"/>
      <c r="AB403" s="1"/>
      <c r="AC403" s="1"/>
    </row>
    <row r="404" spans="1:29" ht="17.25" thickBot="1">
      <c r="A404" s="6">
        <v>403</v>
      </c>
      <c r="B404" s="7">
        <v>40561</v>
      </c>
      <c r="C404" s="6">
        <v>1</v>
      </c>
      <c r="D404" s="6">
        <v>0</v>
      </c>
      <c r="E404" s="6">
        <v>1</v>
      </c>
      <c r="F404" s="6">
        <v>18</v>
      </c>
      <c r="G404" s="8" t="str">
        <f t="shared" si="12"/>
        <v>Evening</v>
      </c>
      <c r="H404" s="8" t="str">
        <f t="shared" si="13"/>
        <v>Rush</v>
      </c>
      <c r="I404" s="9" t="b">
        <v>0</v>
      </c>
      <c r="J404" s="6">
        <v>2</v>
      </c>
      <c r="K404" s="6" t="s">
        <v>27</v>
      </c>
      <c r="L404" s="6">
        <v>2</v>
      </c>
      <c r="M404" s="6" t="s">
        <v>21</v>
      </c>
      <c r="N404" s="6">
        <v>0.22</v>
      </c>
      <c r="O404" s="1"/>
      <c r="P404" s="1"/>
      <c r="Q404" s="1"/>
      <c r="R404" s="1"/>
      <c r="S404" s="1"/>
      <c r="T404" s="1"/>
      <c r="U404" s="1"/>
      <c r="V404" s="1"/>
      <c r="W404" s="1"/>
      <c r="X404" s="1"/>
      <c r="Y404" s="1"/>
      <c r="Z404" s="1"/>
      <c r="AA404" s="1"/>
      <c r="AB404" s="1"/>
      <c r="AC404" s="1"/>
    </row>
    <row r="405" spans="1:29" ht="17.25" thickBot="1">
      <c r="A405" s="6">
        <v>404</v>
      </c>
      <c r="B405" s="7">
        <v>40561</v>
      </c>
      <c r="C405" s="6">
        <v>1</v>
      </c>
      <c r="D405" s="6">
        <v>0</v>
      </c>
      <c r="E405" s="6">
        <v>1</v>
      </c>
      <c r="F405" s="6">
        <v>19</v>
      </c>
      <c r="G405" s="8" t="str">
        <f t="shared" si="12"/>
        <v>Evening</v>
      </c>
      <c r="H405" s="8" t="str">
        <f t="shared" si="13"/>
        <v>Rush</v>
      </c>
      <c r="I405" s="9" t="b">
        <v>0</v>
      </c>
      <c r="J405" s="6">
        <v>2</v>
      </c>
      <c r="K405" s="6" t="s">
        <v>27</v>
      </c>
      <c r="L405" s="6">
        <v>2</v>
      </c>
      <c r="M405" s="6" t="s">
        <v>21</v>
      </c>
      <c r="N405" s="6">
        <v>0.22</v>
      </c>
      <c r="O405" s="1"/>
      <c r="P405" s="1"/>
      <c r="Q405" s="1"/>
      <c r="R405" s="1"/>
      <c r="S405" s="1"/>
      <c r="T405" s="1"/>
      <c r="U405" s="1"/>
      <c r="V405" s="1"/>
      <c r="W405" s="1"/>
      <c r="X405" s="1"/>
      <c r="Y405" s="1"/>
      <c r="Z405" s="1"/>
      <c r="AA405" s="1"/>
      <c r="AB405" s="1"/>
      <c r="AC405" s="1"/>
    </row>
    <row r="406" spans="1:29" ht="17.25" thickBot="1">
      <c r="A406" s="6">
        <v>405</v>
      </c>
      <c r="B406" s="7">
        <v>40561</v>
      </c>
      <c r="C406" s="6">
        <v>1</v>
      </c>
      <c r="D406" s="6">
        <v>0</v>
      </c>
      <c r="E406" s="6">
        <v>1</v>
      </c>
      <c r="F406" s="6">
        <v>20</v>
      </c>
      <c r="G406" s="8" t="str">
        <f t="shared" si="12"/>
        <v>Evening</v>
      </c>
      <c r="H406" s="8" t="str">
        <f t="shared" si="13"/>
        <v>Normal</v>
      </c>
      <c r="I406" s="9" t="b">
        <v>0</v>
      </c>
      <c r="J406" s="6">
        <v>2</v>
      </c>
      <c r="K406" s="6" t="s">
        <v>27</v>
      </c>
      <c r="L406" s="6">
        <v>2</v>
      </c>
      <c r="M406" s="6" t="s">
        <v>21</v>
      </c>
      <c r="N406" s="6">
        <v>0.22</v>
      </c>
      <c r="O406" s="1"/>
      <c r="P406" s="1"/>
      <c r="Q406" s="1"/>
      <c r="R406" s="1"/>
      <c r="S406" s="1"/>
      <c r="T406" s="1"/>
      <c r="U406" s="1"/>
      <c r="V406" s="1"/>
      <c r="W406" s="1"/>
      <c r="X406" s="1"/>
      <c r="Y406" s="1"/>
      <c r="Z406" s="1"/>
      <c r="AA406" s="1"/>
      <c r="AB406" s="1"/>
      <c r="AC406" s="1"/>
    </row>
    <row r="407" spans="1:29" ht="17.25" thickBot="1">
      <c r="A407" s="6">
        <v>406</v>
      </c>
      <c r="B407" s="7">
        <v>40561</v>
      </c>
      <c r="C407" s="6">
        <v>1</v>
      </c>
      <c r="D407" s="6">
        <v>0</v>
      </c>
      <c r="E407" s="6">
        <v>1</v>
      </c>
      <c r="F407" s="6">
        <v>21</v>
      </c>
      <c r="G407" s="8" t="str">
        <f t="shared" si="12"/>
        <v>Evening</v>
      </c>
      <c r="H407" s="8" t="str">
        <f t="shared" si="13"/>
        <v>Normal</v>
      </c>
      <c r="I407" s="9" t="b">
        <v>0</v>
      </c>
      <c r="J407" s="6">
        <v>2</v>
      </c>
      <c r="K407" s="6" t="s">
        <v>27</v>
      </c>
      <c r="L407" s="6">
        <v>2</v>
      </c>
      <c r="M407" s="6" t="s">
        <v>21</v>
      </c>
      <c r="N407" s="6">
        <v>0.22</v>
      </c>
      <c r="O407" s="1"/>
      <c r="P407" s="1"/>
      <c r="Q407" s="1"/>
      <c r="R407" s="1"/>
      <c r="S407" s="1"/>
      <c r="T407" s="1"/>
      <c r="U407" s="1"/>
      <c r="V407" s="1"/>
      <c r="W407" s="1"/>
      <c r="X407" s="1"/>
      <c r="Y407" s="1"/>
      <c r="Z407" s="1"/>
      <c r="AA407" s="1"/>
      <c r="AB407" s="1"/>
      <c r="AC407" s="1"/>
    </row>
    <row r="408" spans="1:29" ht="17.25" thickBot="1">
      <c r="A408" s="6">
        <v>407</v>
      </c>
      <c r="B408" s="7">
        <v>40561</v>
      </c>
      <c r="C408" s="6">
        <v>1</v>
      </c>
      <c r="D408" s="6">
        <v>0</v>
      </c>
      <c r="E408" s="6">
        <v>1</v>
      </c>
      <c r="F408" s="6">
        <v>22</v>
      </c>
      <c r="G408" s="8" t="str">
        <f t="shared" si="12"/>
        <v>Evening</v>
      </c>
      <c r="H408" s="8" t="str">
        <f t="shared" si="13"/>
        <v>Normal</v>
      </c>
      <c r="I408" s="9" t="b">
        <v>0</v>
      </c>
      <c r="J408" s="6">
        <v>2</v>
      </c>
      <c r="K408" s="6" t="s">
        <v>27</v>
      </c>
      <c r="L408" s="6">
        <v>2</v>
      </c>
      <c r="M408" s="6" t="s">
        <v>21</v>
      </c>
      <c r="N408" s="6">
        <v>0.22</v>
      </c>
      <c r="O408" s="1"/>
      <c r="P408" s="1"/>
      <c r="Q408" s="1"/>
      <c r="R408" s="1"/>
      <c r="S408" s="1"/>
      <c r="T408" s="1"/>
      <c r="U408" s="1"/>
      <c r="V408" s="1"/>
      <c r="W408" s="1"/>
      <c r="X408" s="1"/>
      <c r="Y408" s="1"/>
      <c r="Z408" s="1"/>
      <c r="AA408" s="1"/>
      <c r="AB408" s="1"/>
      <c r="AC408" s="1"/>
    </row>
    <row r="409" spans="1:29" ht="17.25" thickBot="1">
      <c r="A409" s="6">
        <v>408</v>
      </c>
      <c r="B409" s="7">
        <v>40561</v>
      </c>
      <c r="C409" s="6">
        <v>1</v>
      </c>
      <c r="D409" s="6">
        <v>0</v>
      </c>
      <c r="E409" s="6">
        <v>1</v>
      </c>
      <c r="F409" s="6">
        <v>23</v>
      </c>
      <c r="G409" s="8" t="str">
        <f t="shared" si="12"/>
        <v>Evening</v>
      </c>
      <c r="H409" s="8" t="str">
        <f t="shared" si="13"/>
        <v>Normal</v>
      </c>
      <c r="I409" s="9" t="b">
        <v>0</v>
      </c>
      <c r="J409" s="6">
        <v>2</v>
      </c>
      <c r="K409" s="6" t="s">
        <v>27</v>
      </c>
      <c r="L409" s="6">
        <v>2</v>
      </c>
      <c r="M409" s="6" t="s">
        <v>21</v>
      </c>
      <c r="N409" s="6">
        <v>0.22</v>
      </c>
      <c r="O409" s="1"/>
      <c r="P409" s="1"/>
      <c r="Q409" s="1"/>
      <c r="R409" s="1"/>
      <c r="S409" s="1"/>
      <c r="T409" s="1"/>
      <c r="U409" s="1"/>
      <c r="V409" s="1"/>
      <c r="W409" s="1"/>
      <c r="X409" s="1"/>
      <c r="Y409" s="1"/>
      <c r="Z409" s="1"/>
      <c r="AA409" s="1"/>
      <c r="AB409" s="1"/>
      <c r="AC409" s="1"/>
    </row>
    <row r="410" spans="1:29" ht="17.25" thickBot="1">
      <c r="A410" s="6">
        <v>409</v>
      </c>
      <c r="B410" s="7">
        <v>40562</v>
      </c>
      <c r="C410" s="6">
        <v>1</v>
      </c>
      <c r="D410" s="6">
        <v>0</v>
      </c>
      <c r="E410" s="6">
        <v>1</v>
      </c>
      <c r="F410" s="6">
        <v>0</v>
      </c>
      <c r="G410" s="8" t="str">
        <f t="shared" si="12"/>
        <v>Night</v>
      </c>
      <c r="H410" s="8" t="str">
        <f t="shared" si="13"/>
        <v>Normal</v>
      </c>
      <c r="I410" s="9" t="b">
        <v>0</v>
      </c>
      <c r="J410" s="6">
        <v>3</v>
      </c>
      <c r="K410" s="6" t="s">
        <v>28</v>
      </c>
      <c r="L410" s="6">
        <v>2</v>
      </c>
      <c r="M410" s="6" t="s">
        <v>21</v>
      </c>
      <c r="N410" s="6">
        <v>0.22</v>
      </c>
      <c r="O410" s="1"/>
      <c r="P410" s="1"/>
      <c r="Q410" s="1"/>
      <c r="R410" s="1"/>
      <c r="S410" s="1"/>
      <c r="T410" s="1"/>
      <c r="U410" s="1"/>
      <c r="V410" s="1"/>
      <c r="W410" s="1"/>
      <c r="X410" s="1"/>
      <c r="Y410" s="1"/>
      <c r="Z410" s="1"/>
      <c r="AA410" s="1"/>
      <c r="AB410" s="1"/>
      <c r="AC410" s="1"/>
    </row>
    <row r="411" spans="1:29" ht="17.25" thickBot="1">
      <c r="A411" s="6">
        <v>410</v>
      </c>
      <c r="B411" s="7">
        <v>40562</v>
      </c>
      <c r="C411" s="6">
        <v>1</v>
      </c>
      <c r="D411" s="6">
        <v>0</v>
      </c>
      <c r="E411" s="6">
        <v>1</v>
      </c>
      <c r="F411" s="6">
        <v>1</v>
      </c>
      <c r="G411" s="8" t="str">
        <f t="shared" si="12"/>
        <v>Night</v>
      </c>
      <c r="H411" s="8" t="str">
        <f t="shared" si="13"/>
        <v>Normal</v>
      </c>
      <c r="I411" s="9" t="b">
        <v>0</v>
      </c>
      <c r="J411" s="6">
        <v>3</v>
      </c>
      <c r="K411" s="6" t="s">
        <v>28</v>
      </c>
      <c r="L411" s="6">
        <v>3</v>
      </c>
      <c r="M411" s="6" t="s">
        <v>24</v>
      </c>
      <c r="N411" s="6">
        <v>0.22</v>
      </c>
      <c r="O411" s="1"/>
      <c r="P411" s="1"/>
      <c r="Q411" s="1"/>
      <c r="R411" s="1"/>
      <c r="S411" s="1"/>
      <c r="T411" s="1"/>
      <c r="U411" s="1"/>
      <c r="V411" s="1"/>
      <c r="W411" s="1"/>
      <c r="X411" s="1"/>
      <c r="Y411" s="1"/>
      <c r="Z411" s="1"/>
      <c r="AA411" s="1"/>
      <c r="AB411" s="1"/>
      <c r="AC411" s="1"/>
    </row>
    <row r="412" spans="1:29" ht="17.25" thickBot="1">
      <c r="A412" s="6">
        <v>411</v>
      </c>
      <c r="B412" s="7">
        <v>40562</v>
      </c>
      <c r="C412" s="6">
        <v>1</v>
      </c>
      <c r="D412" s="6">
        <v>0</v>
      </c>
      <c r="E412" s="6">
        <v>1</v>
      </c>
      <c r="F412" s="6">
        <v>2</v>
      </c>
      <c r="G412" s="8" t="str">
        <f t="shared" si="12"/>
        <v>Night</v>
      </c>
      <c r="H412" s="8" t="str">
        <f t="shared" si="13"/>
        <v>Normal</v>
      </c>
      <c r="I412" s="9" t="b">
        <v>0</v>
      </c>
      <c r="J412" s="6">
        <v>3</v>
      </c>
      <c r="K412" s="6" t="s">
        <v>28</v>
      </c>
      <c r="L412" s="6">
        <v>3</v>
      </c>
      <c r="M412" s="6" t="s">
        <v>24</v>
      </c>
      <c r="N412" s="6">
        <v>0.22</v>
      </c>
      <c r="O412" s="1"/>
      <c r="P412" s="1"/>
      <c r="Q412" s="1"/>
      <c r="R412" s="1"/>
      <c r="S412" s="1"/>
      <c r="T412" s="1"/>
      <c r="U412" s="1"/>
      <c r="V412" s="1"/>
      <c r="W412" s="1"/>
      <c r="X412" s="1"/>
      <c r="Y412" s="1"/>
      <c r="Z412" s="1"/>
      <c r="AA412" s="1"/>
      <c r="AB412" s="1"/>
      <c r="AC412" s="1"/>
    </row>
    <row r="413" spans="1:29" ht="17.25" thickBot="1">
      <c r="A413" s="6">
        <v>412</v>
      </c>
      <c r="B413" s="7">
        <v>40562</v>
      </c>
      <c r="C413" s="6">
        <v>1</v>
      </c>
      <c r="D413" s="6">
        <v>0</v>
      </c>
      <c r="E413" s="6">
        <v>1</v>
      </c>
      <c r="F413" s="6">
        <v>4</v>
      </c>
      <c r="G413" s="8" t="str">
        <f t="shared" si="12"/>
        <v>Night</v>
      </c>
      <c r="H413" s="8" t="str">
        <f t="shared" si="13"/>
        <v>Normal</v>
      </c>
      <c r="I413" s="9" t="b">
        <v>0</v>
      </c>
      <c r="J413" s="6">
        <v>3</v>
      </c>
      <c r="K413" s="6" t="s">
        <v>28</v>
      </c>
      <c r="L413" s="6">
        <v>3</v>
      </c>
      <c r="M413" s="6" t="s">
        <v>24</v>
      </c>
      <c r="N413" s="6">
        <v>0.22</v>
      </c>
      <c r="O413" s="1"/>
      <c r="P413" s="1"/>
      <c r="Q413" s="1"/>
      <c r="R413" s="1"/>
      <c r="S413" s="1"/>
      <c r="T413" s="1"/>
      <c r="U413" s="1"/>
      <c r="V413" s="1"/>
      <c r="W413" s="1"/>
      <c r="X413" s="1"/>
      <c r="Y413" s="1"/>
      <c r="Z413" s="1"/>
      <c r="AA413" s="1"/>
      <c r="AB413" s="1"/>
      <c r="AC413" s="1"/>
    </row>
    <row r="414" spans="1:29" ht="17.25" thickBot="1">
      <c r="A414" s="6">
        <v>413</v>
      </c>
      <c r="B414" s="7">
        <v>40562</v>
      </c>
      <c r="C414" s="6">
        <v>1</v>
      </c>
      <c r="D414" s="6">
        <v>0</v>
      </c>
      <c r="E414" s="6">
        <v>1</v>
      </c>
      <c r="F414" s="6">
        <v>5</v>
      </c>
      <c r="G414" s="8" t="str">
        <f t="shared" si="12"/>
        <v>Night</v>
      </c>
      <c r="H414" s="8" t="str">
        <f t="shared" si="13"/>
        <v>Normal</v>
      </c>
      <c r="I414" s="9" t="b">
        <v>0</v>
      </c>
      <c r="J414" s="6">
        <v>3</v>
      </c>
      <c r="K414" s="6" t="s">
        <v>28</v>
      </c>
      <c r="L414" s="6">
        <v>2</v>
      </c>
      <c r="M414" s="6" t="s">
        <v>21</v>
      </c>
      <c r="N414" s="6">
        <v>0.22</v>
      </c>
      <c r="O414" s="1"/>
      <c r="P414" s="1"/>
      <c r="Q414" s="1"/>
      <c r="R414" s="1"/>
      <c r="S414" s="1"/>
      <c r="T414" s="1"/>
      <c r="U414" s="1"/>
      <c r="V414" s="1"/>
      <c r="W414" s="1"/>
      <c r="X414" s="1"/>
      <c r="Y414" s="1"/>
      <c r="Z414" s="1"/>
      <c r="AA414" s="1"/>
      <c r="AB414" s="1"/>
      <c r="AC414" s="1"/>
    </row>
    <row r="415" spans="1:29" ht="17.25" thickBot="1">
      <c r="A415" s="6">
        <v>414</v>
      </c>
      <c r="B415" s="7">
        <v>40562</v>
      </c>
      <c r="C415" s="6">
        <v>1</v>
      </c>
      <c r="D415" s="6">
        <v>0</v>
      </c>
      <c r="E415" s="6">
        <v>1</v>
      </c>
      <c r="F415" s="6">
        <v>6</v>
      </c>
      <c r="G415" s="8" t="str">
        <f t="shared" si="12"/>
        <v>Morning</v>
      </c>
      <c r="H415" s="8" t="str">
        <f t="shared" si="13"/>
        <v>Normal</v>
      </c>
      <c r="I415" s="9" t="b">
        <v>0</v>
      </c>
      <c r="J415" s="6">
        <v>3</v>
      </c>
      <c r="K415" s="6" t="s">
        <v>28</v>
      </c>
      <c r="L415" s="6">
        <v>2</v>
      </c>
      <c r="M415" s="6" t="s">
        <v>21</v>
      </c>
      <c r="N415" s="6">
        <v>0.22</v>
      </c>
      <c r="O415" s="1"/>
      <c r="P415" s="1"/>
      <c r="Q415" s="1"/>
      <c r="R415" s="1"/>
      <c r="S415" s="1"/>
      <c r="T415" s="1"/>
      <c r="U415" s="1"/>
      <c r="V415" s="1"/>
      <c r="W415" s="1"/>
      <c r="X415" s="1"/>
      <c r="Y415" s="1"/>
      <c r="Z415" s="1"/>
      <c r="AA415" s="1"/>
      <c r="AB415" s="1"/>
      <c r="AC415" s="1"/>
    </row>
    <row r="416" spans="1:29" ht="17.25" thickBot="1">
      <c r="A416" s="6">
        <v>415</v>
      </c>
      <c r="B416" s="7">
        <v>40562</v>
      </c>
      <c r="C416" s="6">
        <v>1</v>
      </c>
      <c r="D416" s="6">
        <v>0</v>
      </c>
      <c r="E416" s="6">
        <v>1</v>
      </c>
      <c r="F416" s="6">
        <v>7</v>
      </c>
      <c r="G416" s="8" t="str">
        <f t="shared" si="12"/>
        <v>Morning</v>
      </c>
      <c r="H416" s="8" t="str">
        <f t="shared" si="13"/>
        <v>Rush</v>
      </c>
      <c r="I416" s="9" t="b">
        <v>0</v>
      </c>
      <c r="J416" s="6">
        <v>3</v>
      </c>
      <c r="K416" s="6" t="s">
        <v>28</v>
      </c>
      <c r="L416" s="6">
        <v>2</v>
      </c>
      <c r="M416" s="6" t="s">
        <v>21</v>
      </c>
      <c r="N416" s="6">
        <v>0.24</v>
      </c>
      <c r="O416" s="1"/>
      <c r="P416" s="1"/>
      <c r="Q416" s="1"/>
      <c r="R416" s="1"/>
      <c r="S416" s="1"/>
      <c r="T416" s="1"/>
      <c r="U416" s="1"/>
      <c r="V416" s="1"/>
      <c r="W416" s="1"/>
      <c r="X416" s="1"/>
      <c r="Y416" s="1"/>
      <c r="Z416" s="1"/>
      <c r="AA416" s="1"/>
      <c r="AB416" s="1"/>
      <c r="AC416" s="1"/>
    </row>
    <row r="417" spans="1:29" ht="17.25" thickBot="1">
      <c r="A417" s="6">
        <v>416</v>
      </c>
      <c r="B417" s="7">
        <v>40562</v>
      </c>
      <c r="C417" s="6">
        <v>1</v>
      </c>
      <c r="D417" s="6">
        <v>0</v>
      </c>
      <c r="E417" s="6">
        <v>1</v>
      </c>
      <c r="F417" s="6">
        <v>8</v>
      </c>
      <c r="G417" s="8" t="str">
        <f t="shared" si="12"/>
        <v>Morning</v>
      </c>
      <c r="H417" s="8" t="str">
        <f t="shared" si="13"/>
        <v>Rush</v>
      </c>
      <c r="I417" s="9" t="b">
        <v>0</v>
      </c>
      <c r="J417" s="6">
        <v>3</v>
      </c>
      <c r="K417" s="6" t="s">
        <v>28</v>
      </c>
      <c r="L417" s="6">
        <v>2</v>
      </c>
      <c r="M417" s="6" t="s">
        <v>21</v>
      </c>
      <c r="N417" s="6">
        <v>0.24</v>
      </c>
      <c r="O417" s="1"/>
      <c r="P417" s="1"/>
      <c r="Q417" s="1"/>
      <c r="R417" s="1"/>
      <c r="S417" s="1"/>
      <c r="T417" s="1"/>
      <c r="U417" s="1"/>
      <c r="V417" s="1"/>
      <c r="W417" s="1"/>
      <c r="X417" s="1"/>
      <c r="Y417" s="1"/>
      <c r="Z417" s="1"/>
      <c r="AA417" s="1"/>
      <c r="AB417" s="1"/>
      <c r="AC417" s="1"/>
    </row>
    <row r="418" spans="1:29" ht="17.25" thickBot="1">
      <c r="A418" s="6">
        <v>417</v>
      </c>
      <c r="B418" s="7">
        <v>40562</v>
      </c>
      <c r="C418" s="6">
        <v>1</v>
      </c>
      <c r="D418" s="6">
        <v>0</v>
      </c>
      <c r="E418" s="6">
        <v>1</v>
      </c>
      <c r="F418" s="6">
        <v>9</v>
      </c>
      <c r="G418" s="8" t="str">
        <f t="shared" si="12"/>
        <v>Morning</v>
      </c>
      <c r="H418" s="8" t="str">
        <f t="shared" si="13"/>
        <v>Rush</v>
      </c>
      <c r="I418" s="9" t="b">
        <v>0</v>
      </c>
      <c r="J418" s="6">
        <v>3</v>
      </c>
      <c r="K418" s="6" t="s">
        <v>28</v>
      </c>
      <c r="L418" s="6">
        <v>2</v>
      </c>
      <c r="M418" s="6" t="s">
        <v>21</v>
      </c>
      <c r="N418" s="6">
        <v>0.24</v>
      </c>
      <c r="O418" s="1"/>
      <c r="P418" s="1"/>
      <c r="Q418" s="1"/>
      <c r="R418" s="1"/>
      <c r="S418" s="1"/>
      <c r="T418" s="1"/>
      <c r="U418" s="1"/>
      <c r="V418" s="1"/>
      <c r="W418" s="1"/>
      <c r="X418" s="1"/>
      <c r="Y418" s="1"/>
      <c r="Z418" s="1"/>
      <c r="AA418" s="1"/>
      <c r="AB418" s="1"/>
      <c r="AC418" s="1"/>
    </row>
    <row r="419" spans="1:29" ht="17.25" thickBot="1">
      <c r="A419" s="6">
        <v>418</v>
      </c>
      <c r="B419" s="7">
        <v>40562</v>
      </c>
      <c r="C419" s="6">
        <v>1</v>
      </c>
      <c r="D419" s="6">
        <v>0</v>
      </c>
      <c r="E419" s="6">
        <v>1</v>
      </c>
      <c r="F419" s="6">
        <v>10</v>
      </c>
      <c r="G419" s="8" t="str">
        <f t="shared" si="12"/>
        <v>Morning</v>
      </c>
      <c r="H419" s="8" t="str">
        <f t="shared" si="13"/>
        <v>Normal</v>
      </c>
      <c r="I419" s="9" t="b">
        <v>0</v>
      </c>
      <c r="J419" s="6">
        <v>3</v>
      </c>
      <c r="K419" s="6" t="s">
        <v>28</v>
      </c>
      <c r="L419" s="6">
        <v>2</v>
      </c>
      <c r="M419" s="6" t="s">
        <v>21</v>
      </c>
      <c r="N419" s="6">
        <v>0.26</v>
      </c>
      <c r="O419" s="1"/>
      <c r="P419" s="1"/>
      <c r="Q419" s="1"/>
      <c r="R419" s="1"/>
      <c r="S419" s="1"/>
      <c r="T419" s="1"/>
      <c r="U419" s="1"/>
      <c r="V419" s="1"/>
      <c r="W419" s="1"/>
      <c r="X419" s="1"/>
      <c r="Y419" s="1"/>
      <c r="Z419" s="1"/>
      <c r="AA419" s="1"/>
      <c r="AB419" s="1"/>
      <c r="AC419" s="1"/>
    </row>
    <row r="420" spans="1:29" ht="17.25" thickBot="1">
      <c r="A420" s="6">
        <v>419</v>
      </c>
      <c r="B420" s="7">
        <v>40562</v>
      </c>
      <c r="C420" s="6">
        <v>1</v>
      </c>
      <c r="D420" s="6">
        <v>0</v>
      </c>
      <c r="E420" s="6">
        <v>1</v>
      </c>
      <c r="F420" s="6">
        <v>11</v>
      </c>
      <c r="G420" s="8" t="str">
        <f t="shared" si="12"/>
        <v>Morning</v>
      </c>
      <c r="H420" s="8" t="str">
        <f t="shared" si="13"/>
        <v>Normal</v>
      </c>
      <c r="I420" s="9" t="b">
        <v>0</v>
      </c>
      <c r="J420" s="6">
        <v>3</v>
      </c>
      <c r="K420" s="6" t="s">
        <v>28</v>
      </c>
      <c r="L420" s="6">
        <v>2</v>
      </c>
      <c r="M420" s="6" t="s">
        <v>21</v>
      </c>
      <c r="N420" s="6">
        <v>0.28000000000000003</v>
      </c>
      <c r="O420" s="1"/>
      <c r="P420" s="1"/>
      <c r="Q420" s="1"/>
      <c r="R420" s="1"/>
      <c r="S420" s="1"/>
      <c r="T420" s="1"/>
      <c r="U420" s="1"/>
      <c r="V420" s="1"/>
      <c r="W420" s="1"/>
      <c r="X420" s="1"/>
      <c r="Y420" s="1"/>
      <c r="Z420" s="1"/>
      <c r="AA420" s="1"/>
      <c r="AB420" s="1"/>
      <c r="AC420" s="1"/>
    </row>
    <row r="421" spans="1:29" ht="17.25" thickBot="1">
      <c r="A421" s="6">
        <v>420</v>
      </c>
      <c r="B421" s="7">
        <v>40562</v>
      </c>
      <c r="C421" s="6">
        <v>1</v>
      </c>
      <c r="D421" s="6">
        <v>0</v>
      </c>
      <c r="E421" s="6">
        <v>1</v>
      </c>
      <c r="F421" s="6">
        <v>12</v>
      </c>
      <c r="G421" s="8" t="str">
        <f t="shared" si="12"/>
        <v>Afternoon</v>
      </c>
      <c r="H421" s="8" t="str">
        <f t="shared" si="13"/>
        <v>Normal</v>
      </c>
      <c r="I421" s="9" t="b">
        <v>0</v>
      </c>
      <c r="J421" s="6">
        <v>3</v>
      </c>
      <c r="K421" s="6" t="s">
        <v>28</v>
      </c>
      <c r="L421" s="6">
        <v>2</v>
      </c>
      <c r="M421" s="6" t="s">
        <v>21</v>
      </c>
      <c r="N421" s="6">
        <v>0.3</v>
      </c>
      <c r="O421" s="1"/>
      <c r="P421" s="1"/>
      <c r="Q421" s="1"/>
      <c r="R421" s="1"/>
      <c r="S421" s="1"/>
      <c r="T421" s="1"/>
      <c r="U421" s="1"/>
      <c r="V421" s="1"/>
      <c r="W421" s="1"/>
      <c r="X421" s="1"/>
      <c r="Y421" s="1"/>
      <c r="Z421" s="1"/>
      <c r="AA421" s="1"/>
      <c r="AB421" s="1"/>
      <c r="AC421" s="1"/>
    </row>
    <row r="422" spans="1:29" ht="17.25" thickBot="1">
      <c r="A422" s="6">
        <v>421</v>
      </c>
      <c r="B422" s="7">
        <v>40562</v>
      </c>
      <c r="C422" s="6">
        <v>1</v>
      </c>
      <c r="D422" s="6">
        <v>0</v>
      </c>
      <c r="E422" s="6">
        <v>1</v>
      </c>
      <c r="F422" s="6">
        <v>13</v>
      </c>
      <c r="G422" s="8" t="str">
        <f t="shared" si="12"/>
        <v>Afternoon</v>
      </c>
      <c r="H422" s="8" t="str">
        <f t="shared" si="13"/>
        <v>Normal</v>
      </c>
      <c r="I422" s="9" t="b">
        <v>0</v>
      </c>
      <c r="J422" s="6">
        <v>3</v>
      </c>
      <c r="K422" s="6" t="s">
        <v>28</v>
      </c>
      <c r="L422" s="6">
        <v>1</v>
      </c>
      <c r="M422" s="6" t="s">
        <v>14</v>
      </c>
      <c r="N422" s="6">
        <v>0.4</v>
      </c>
      <c r="O422" s="1"/>
      <c r="P422" s="1"/>
      <c r="Q422" s="1"/>
      <c r="R422" s="1"/>
      <c r="S422" s="1"/>
      <c r="T422" s="1"/>
      <c r="U422" s="1"/>
      <c r="V422" s="1"/>
      <c r="W422" s="1"/>
      <c r="X422" s="1"/>
      <c r="Y422" s="1"/>
      <c r="Z422" s="1"/>
      <c r="AA422" s="1"/>
      <c r="AB422" s="1"/>
      <c r="AC422" s="1"/>
    </row>
    <row r="423" spans="1:29" ht="17.25" thickBot="1">
      <c r="A423" s="6">
        <v>422</v>
      </c>
      <c r="B423" s="7">
        <v>40562</v>
      </c>
      <c r="C423" s="6">
        <v>1</v>
      </c>
      <c r="D423" s="6">
        <v>0</v>
      </c>
      <c r="E423" s="6">
        <v>1</v>
      </c>
      <c r="F423" s="6">
        <v>14</v>
      </c>
      <c r="G423" s="8" t="str">
        <f t="shared" si="12"/>
        <v>Afternoon</v>
      </c>
      <c r="H423" s="8" t="str">
        <f t="shared" si="13"/>
        <v>Normal</v>
      </c>
      <c r="I423" s="9" t="b">
        <v>0</v>
      </c>
      <c r="J423" s="6">
        <v>3</v>
      </c>
      <c r="K423" s="6" t="s">
        <v>28</v>
      </c>
      <c r="L423" s="6">
        <v>1</v>
      </c>
      <c r="M423" s="6" t="s">
        <v>14</v>
      </c>
      <c r="N423" s="6">
        <v>0.4</v>
      </c>
      <c r="O423" s="1"/>
      <c r="P423" s="1"/>
      <c r="Q423" s="1"/>
      <c r="R423" s="1"/>
      <c r="S423" s="1"/>
      <c r="T423" s="1"/>
      <c r="U423" s="1"/>
      <c r="V423" s="1"/>
      <c r="W423" s="1"/>
      <c r="X423" s="1"/>
      <c r="Y423" s="1"/>
      <c r="Z423" s="1"/>
      <c r="AA423" s="1"/>
      <c r="AB423" s="1"/>
      <c r="AC423" s="1"/>
    </row>
    <row r="424" spans="1:29" ht="17.25" thickBot="1">
      <c r="A424" s="6">
        <v>423</v>
      </c>
      <c r="B424" s="7">
        <v>40562</v>
      </c>
      <c r="C424" s="6">
        <v>1</v>
      </c>
      <c r="D424" s="6">
        <v>0</v>
      </c>
      <c r="E424" s="6">
        <v>1</v>
      </c>
      <c r="F424" s="6">
        <v>15</v>
      </c>
      <c r="G424" s="8" t="str">
        <f t="shared" si="12"/>
        <v>Afternoon</v>
      </c>
      <c r="H424" s="8" t="str">
        <f t="shared" si="13"/>
        <v>Normal</v>
      </c>
      <c r="I424" s="9" t="b">
        <v>0</v>
      </c>
      <c r="J424" s="6">
        <v>3</v>
      </c>
      <c r="K424" s="6" t="s">
        <v>28</v>
      </c>
      <c r="L424" s="6">
        <v>1</v>
      </c>
      <c r="M424" s="6" t="s">
        <v>14</v>
      </c>
      <c r="N424" s="6">
        <v>0.4</v>
      </c>
      <c r="O424" s="1"/>
      <c r="P424" s="1"/>
      <c r="Q424" s="1"/>
      <c r="R424" s="1"/>
      <c r="S424" s="1"/>
      <c r="T424" s="1"/>
      <c r="U424" s="1"/>
      <c r="V424" s="1"/>
      <c r="W424" s="1"/>
      <c r="X424" s="1"/>
      <c r="Y424" s="1"/>
      <c r="Z424" s="1"/>
      <c r="AA424" s="1"/>
      <c r="AB424" s="1"/>
      <c r="AC424" s="1"/>
    </row>
    <row r="425" spans="1:29" ht="17.25" thickBot="1">
      <c r="A425" s="6">
        <v>424</v>
      </c>
      <c r="B425" s="7">
        <v>40562</v>
      </c>
      <c r="C425" s="6">
        <v>1</v>
      </c>
      <c r="D425" s="6">
        <v>0</v>
      </c>
      <c r="E425" s="6">
        <v>1</v>
      </c>
      <c r="F425" s="6">
        <v>16</v>
      </c>
      <c r="G425" s="8" t="str">
        <f t="shared" si="12"/>
        <v>Afternoon</v>
      </c>
      <c r="H425" s="8" t="str">
        <f t="shared" si="13"/>
        <v>Normal</v>
      </c>
      <c r="I425" s="9" t="b">
        <v>0</v>
      </c>
      <c r="J425" s="6">
        <v>3</v>
      </c>
      <c r="K425" s="6" t="s">
        <v>28</v>
      </c>
      <c r="L425" s="6">
        <v>1</v>
      </c>
      <c r="M425" s="6" t="s">
        <v>14</v>
      </c>
      <c r="N425" s="6">
        <v>0.38</v>
      </c>
      <c r="O425" s="1"/>
      <c r="P425" s="1"/>
      <c r="Q425" s="1"/>
      <c r="R425" s="1"/>
      <c r="S425" s="1"/>
      <c r="T425" s="1"/>
      <c r="U425" s="1"/>
      <c r="V425" s="1"/>
      <c r="W425" s="1"/>
      <c r="X425" s="1"/>
      <c r="Y425" s="1"/>
      <c r="Z425" s="1"/>
      <c r="AA425" s="1"/>
      <c r="AB425" s="1"/>
      <c r="AC425" s="1"/>
    </row>
    <row r="426" spans="1:29" ht="17.25" thickBot="1">
      <c r="A426" s="6">
        <v>425</v>
      </c>
      <c r="B426" s="7">
        <v>40562</v>
      </c>
      <c r="C426" s="6">
        <v>1</v>
      </c>
      <c r="D426" s="6">
        <v>0</v>
      </c>
      <c r="E426" s="6">
        <v>1</v>
      </c>
      <c r="F426" s="6">
        <v>17</v>
      </c>
      <c r="G426" s="8" t="str">
        <f t="shared" si="12"/>
        <v>Afternoon</v>
      </c>
      <c r="H426" s="8" t="str">
        <f t="shared" si="13"/>
        <v>Rush</v>
      </c>
      <c r="I426" s="9" t="b">
        <v>0</v>
      </c>
      <c r="J426" s="6">
        <v>3</v>
      </c>
      <c r="K426" s="6" t="s">
        <v>28</v>
      </c>
      <c r="L426" s="6">
        <v>1</v>
      </c>
      <c r="M426" s="6" t="s">
        <v>14</v>
      </c>
      <c r="N426" s="6">
        <v>0.36</v>
      </c>
      <c r="O426" s="1"/>
      <c r="P426" s="1"/>
      <c r="Q426" s="1"/>
      <c r="R426" s="1"/>
      <c r="S426" s="1"/>
      <c r="T426" s="1"/>
      <c r="U426" s="1"/>
      <c r="V426" s="1"/>
      <c r="W426" s="1"/>
      <c r="X426" s="1"/>
      <c r="Y426" s="1"/>
      <c r="Z426" s="1"/>
      <c r="AA426" s="1"/>
      <c r="AB426" s="1"/>
      <c r="AC426" s="1"/>
    </row>
    <row r="427" spans="1:29" ht="17.25" thickBot="1">
      <c r="A427" s="6">
        <v>426</v>
      </c>
      <c r="B427" s="7">
        <v>40562</v>
      </c>
      <c r="C427" s="6">
        <v>1</v>
      </c>
      <c r="D427" s="6">
        <v>0</v>
      </c>
      <c r="E427" s="6">
        <v>1</v>
      </c>
      <c r="F427" s="6">
        <v>18</v>
      </c>
      <c r="G427" s="8" t="str">
        <f t="shared" si="12"/>
        <v>Evening</v>
      </c>
      <c r="H427" s="8" t="str">
        <f t="shared" si="13"/>
        <v>Rush</v>
      </c>
      <c r="I427" s="9" t="b">
        <v>0</v>
      </c>
      <c r="J427" s="6">
        <v>3</v>
      </c>
      <c r="K427" s="6" t="s">
        <v>28</v>
      </c>
      <c r="L427" s="6">
        <v>1</v>
      </c>
      <c r="M427" s="6" t="s">
        <v>14</v>
      </c>
      <c r="N427" s="6">
        <v>0.34</v>
      </c>
      <c r="O427" s="1"/>
      <c r="P427" s="1"/>
      <c r="Q427" s="1"/>
      <c r="R427" s="1"/>
      <c r="S427" s="1"/>
      <c r="T427" s="1"/>
      <c r="U427" s="1"/>
      <c r="V427" s="1"/>
      <c r="W427" s="1"/>
      <c r="X427" s="1"/>
      <c r="Y427" s="1"/>
      <c r="Z427" s="1"/>
      <c r="AA427" s="1"/>
      <c r="AB427" s="1"/>
      <c r="AC427" s="1"/>
    </row>
    <row r="428" spans="1:29" ht="17.25" thickBot="1">
      <c r="A428" s="6">
        <v>427</v>
      </c>
      <c r="B428" s="7">
        <v>40562</v>
      </c>
      <c r="C428" s="6">
        <v>1</v>
      </c>
      <c r="D428" s="6">
        <v>0</v>
      </c>
      <c r="E428" s="6">
        <v>1</v>
      </c>
      <c r="F428" s="6">
        <v>19</v>
      </c>
      <c r="G428" s="8" t="str">
        <f t="shared" si="12"/>
        <v>Evening</v>
      </c>
      <c r="H428" s="8" t="str">
        <f t="shared" si="13"/>
        <v>Rush</v>
      </c>
      <c r="I428" s="9" t="b">
        <v>0</v>
      </c>
      <c r="J428" s="6">
        <v>3</v>
      </c>
      <c r="K428" s="6" t="s">
        <v>28</v>
      </c>
      <c r="L428" s="6">
        <v>1</v>
      </c>
      <c r="M428" s="6" t="s">
        <v>14</v>
      </c>
      <c r="N428" s="6">
        <v>0.32</v>
      </c>
      <c r="O428" s="1"/>
      <c r="P428" s="1"/>
      <c r="Q428" s="1"/>
      <c r="R428" s="1"/>
      <c r="S428" s="1"/>
      <c r="T428" s="1"/>
      <c r="U428" s="1"/>
      <c r="V428" s="1"/>
      <c r="W428" s="1"/>
      <c r="X428" s="1"/>
      <c r="Y428" s="1"/>
      <c r="Z428" s="1"/>
      <c r="AA428" s="1"/>
      <c r="AB428" s="1"/>
      <c r="AC428" s="1"/>
    </row>
    <row r="429" spans="1:29" ht="17.25" thickBot="1">
      <c r="A429" s="6">
        <v>428</v>
      </c>
      <c r="B429" s="7">
        <v>40562</v>
      </c>
      <c r="C429" s="6">
        <v>1</v>
      </c>
      <c r="D429" s="6">
        <v>0</v>
      </c>
      <c r="E429" s="6">
        <v>1</v>
      </c>
      <c r="F429" s="6">
        <v>20</v>
      </c>
      <c r="G429" s="8" t="str">
        <f t="shared" si="12"/>
        <v>Evening</v>
      </c>
      <c r="H429" s="8" t="str">
        <f t="shared" si="13"/>
        <v>Normal</v>
      </c>
      <c r="I429" s="9" t="b">
        <v>0</v>
      </c>
      <c r="J429" s="6">
        <v>3</v>
      </c>
      <c r="K429" s="6" t="s">
        <v>28</v>
      </c>
      <c r="L429" s="6">
        <v>1</v>
      </c>
      <c r="M429" s="6" t="s">
        <v>14</v>
      </c>
      <c r="N429" s="6">
        <v>0.32</v>
      </c>
      <c r="O429" s="1"/>
      <c r="P429" s="1"/>
      <c r="Q429" s="1"/>
      <c r="R429" s="1"/>
      <c r="S429" s="1"/>
      <c r="T429" s="1"/>
      <c r="U429" s="1"/>
      <c r="V429" s="1"/>
      <c r="W429" s="1"/>
      <c r="X429" s="1"/>
      <c r="Y429" s="1"/>
      <c r="Z429" s="1"/>
      <c r="AA429" s="1"/>
      <c r="AB429" s="1"/>
      <c r="AC429" s="1"/>
    </row>
    <row r="430" spans="1:29" ht="17.25" thickBot="1">
      <c r="A430" s="6">
        <v>429</v>
      </c>
      <c r="B430" s="7">
        <v>40562</v>
      </c>
      <c r="C430" s="6">
        <v>1</v>
      </c>
      <c r="D430" s="6">
        <v>0</v>
      </c>
      <c r="E430" s="6">
        <v>1</v>
      </c>
      <c r="F430" s="6">
        <v>21</v>
      </c>
      <c r="G430" s="8" t="str">
        <f t="shared" si="12"/>
        <v>Evening</v>
      </c>
      <c r="H430" s="8" t="str">
        <f t="shared" si="13"/>
        <v>Normal</v>
      </c>
      <c r="I430" s="9" t="b">
        <v>0</v>
      </c>
      <c r="J430" s="6">
        <v>3</v>
      </c>
      <c r="K430" s="6" t="s">
        <v>28</v>
      </c>
      <c r="L430" s="6">
        <v>1</v>
      </c>
      <c r="M430" s="6" t="s">
        <v>14</v>
      </c>
      <c r="N430" s="6">
        <v>0.32</v>
      </c>
      <c r="O430" s="1"/>
      <c r="P430" s="1"/>
      <c r="Q430" s="1"/>
      <c r="R430" s="1"/>
      <c r="S430" s="1"/>
      <c r="T430" s="1"/>
      <c r="U430" s="1"/>
      <c r="V430" s="1"/>
      <c r="W430" s="1"/>
      <c r="X430" s="1"/>
      <c r="Y430" s="1"/>
      <c r="Z430" s="1"/>
      <c r="AA430" s="1"/>
      <c r="AB430" s="1"/>
      <c r="AC430" s="1"/>
    </row>
    <row r="431" spans="1:29" ht="17.25" thickBot="1">
      <c r="A431" s="6">
        <v>430</v>
      </c>
      <c r="B431" s="7">
        <v>40562</v>
      </c>
      <c r="C431" s="6">
        <v>1</v>
      </c>
      <c r="D431" s="6">
        <v>0</v>
      </c>
      <c r="E431" s="6">
        <v>1</v>
      </c>
      <c r="F431" s="6">
        <v>22</v>
      </c>
      <c r="G431" s="8" t="str">
        <f t="shared" si="12"/>
        <v>Evening</v>
      </c>
      <c r="H431" s="8" t="str">
        <f t="shared" si="13"/>
        <v>Normal</v>
      </c>
      <c r="I431" s="9" t="b">
        <v>0</v>
      </c>
      <c r="J431" s="6">
        <v>3</v>
      </c>
      <c r="K431" s="6" t="s">
        <v>28</v>
      </c>
      <c r="L431" s="6">
        <v>1</v>
      </c>
      <c r="M431" s="6" t="s">
        <v>14</v>
      </c>
      <c r="N431" s="6">
        <v>0.3</v>
      </c>
      <c r="O431" s="1"/>
      <c r="P431" s="1"/>
      <c r="Q431" s="1"/>
      <c r="R431" s="1"/>
      <c r="S431" s="1"/>
      <c r="T431" s="1"/>
      <c r="U431" s="1"/>
      <c r="V431" s="1"/>
      <c r="W431" s="1"/>
      <c r="X431" s="1"/>
      <c r="Y431" s="1"/>
      <c r="Z431" s="1"/>
      <c r="AA431" s="1"/>
      <c r="AB431" s="1"/>
      <c r="AC431" s="1"/>
    </row>
    <row r="432" spans="1:29" ht="17.25" thickBot="1">
      <c r="A432" s="6">
        <v>431</v>
      </c>
      <c r="B432" s="7">
        <v>40562</v>
      </c>
      <c r="C432" s="6">
        <v>1</v>
      </c>
      <c r="D432" s="6">
        <v>0</v>
      </c>
      <c r="E432" s="6">
        <v>1</v>
      </c>
      <c r="F432" s="6">
        <v>23</v>
      </c>
      <c r="G432" s="8" t="str">
        <f t="shared" si="12"/>
        <v>Evening</v>
      </c>
      <c r="H432" s="8" t="str">
        <f t="shared" si="13"/>
        <v>Normal</v>
      </c>
      <c r="I432" s="9" t="b">
        <v>0</v>
      </c>
      <c r="J432" s="6">
        <v>3</v>
      </c>
      <c r="K432" s="6" t="s">
        <v>28</v>
      </c>
      <c r="L432" s="6">
        <v>1</v>
      </c>
      <c r="M432" s="6" t="s">
        <v>14</v>
      </c>
      <c r="N432" s="6">
        <v>0.3</v>
      </c>
      <c r="O432" s="1"/>
      <c r="P432" s="1"/>
      <c r="Q432" s="1"/>
      <c r="R432" s="1"/>
      <c r="S432" s="1"/>
      <c r="T432" s="1"/>
      <c r="U432" s="1"/>
      <c r="V432" s="1"/>
      <c r="W432" s="1"/>
      <c r="X432" s="1"/>
      <c r="Y432" s="1"/>
      <c r="Z432" s="1"/>
      <c r="AA432" s="1"/>
      <c r="AB432" s="1"/>
      <c r="AC432" s="1"/>
    </row>
    <row r="433" spans="1:29" ht="17.25" thickBot="1">
      <c r="A433" s="6">
        <v>432</v>
      </c>
      <c r="B433" s="7">
        <v>40563</v>
      </c>
      <c r="C433" s="6">
        <v>1</v>
      </c>
      <c r="D433" s="6">
        <v>0</v>
      </c>
      <c r="E433" s="6">
        <v>1</v>
      </c>
      <c r="F433" s="6">
        <v>0</v>
      </c>
      <c r="G433" s="8" t="str">
        <f t="shared" si="12"/>
        <v>Night</v>
      </c>
      <c r="H433" s="8" t="str">
        <f t="shared" si="13"/>
        <v>Normal</v>
      </c>
      <c r="I433" s="9" t="b">
        <v>0</v>
      </c>
      <c r="J433" s="6">
        <v>4</v>
      </c>
      <c r="K433" s="6" t="s">
        <v>29</v>
      </c>
      <c r="L433" s="6">
        <v>1</v>
      </c>
      <c r="M433" s="6" t="s">
        <v>14</v>
      </c>
      <c r="N433" s="6">
        <v>0.26</v>
      </c>
      <c r="O433" s="1"/>
      <c r="P433" s="1"/>
      <c r="Q433" s="1"/>
      <c r="R433" s="1"/>
      <c r="S433" s="1"/>
      <c r="T433" s="1"/>
      <c r="U433" s="1"/>
      <c r="V433" s="1"/>
      <c r="W433" s="1"/>
      <c r="X433" s="1"/>
      <c r="Y433" s="1"/>
      <c r="Z433" s="1"/>
      <c r="AA433" s="1"/>
      <c r="AB433" s="1"/>
      <c r="AC433" s="1"/>
    </row>
    <row r="434" spans="1:29" ht="17.25" thickBot="1">
      <c r="A434" s="6">
        <v>433</v>
      </c>
      <c r="B434" s="7">
        <v>40563</v>
      </c>
      <c r="C434" s="6">
        <v>1</v>
      </c>
      <c r="D434" s="6">
        <v>0</v>
      </c>
      <c r="E434" s="6">
        <v>1</v>
      </c>
      <c r="F434" s="6">
        <v>1</v>
      </c>
      <c r="G434" s="8" t="str">
        <f t="shared" si="12"/>
        <v>Night</v>
      </c>
      <c r="H434" s="8" t="str">
        <f t="shared" si="13"/>
        <v>Normal</v>
      </c>
      <c r="I434" s="9" t="b">
        <v>0</v>
      </c>
      <c r="J434" s="6">
        <v>4</v>
      </c>
      <c r="K434" s="6" t="s">
        <v>29</v>
      </c>
      <c r="L434" s="6">
        <v>1</v>
      </c>
      <c r="M434" s="6" t="s">
        <v>14</v>
      </c>
      <c r="N434" s="6">
        <v>0.26</v>
      </c>
      <c r="O434" s="1"/>
      <c r="P434" s="1"/>
      <c r="Q434" s="1"/>
      <c r="R434" s="1"/>
      <c r="S434" s="1"/>
      <c r="T434" s="1"/>
      <c r="U434" s="1"/>
      <c r="V434" s="1"/>
      <c r="W434" s="1"/>
      <c r="X434" s="1"/>
      <c r="Y434" s="1"/>
      <c r="Z434" s="1"/>
      <c r="AA434" s="1"/>
      <c r="AB434" s="1"/>
      <c r="AC434" s="1"/>
    </row>
    <row r="435" spans="1:29" ht="17.25" thickBot="1">
      <c r="A435" s="6">
        <v>434</v>
      </c>
      <c r="B435" s="7">
        <v>40563</v>
      </c>
      <c r="C435" s="6">
        <v>1</v>
      </c>
      <c r="D435" s="6">
        <v>0</v>
      </c>
      <c r="E435" s="6">
        <v>1</v>
      </c>
      <c r="F435" s="6">
        <v>2</v>
      </c>
      <c r="G435" s="8" t="str">
        <f t="shared" si="12"/>
        <v>Night</v>
      </c>
      <c r="H435" s="8" t="str">
        <f t="shared" si="13"/>
        <v>Normal</v>
      </c>
      <c r="I435" s="9" t="b">
        <v>0</v>
      </c>
      <c r="J435" s="6">
        <v>4</v>
      </c>
      <c r="K435" s="6" t="s">
        <v>29</v>
      </c>
      <c r="L435" s="6">
        <v>1</v>
      </c>
      <c r="M435" s="6" t="s">
        <v>14</v>
      </c>
      <c r="N435" s="6">
        <v>0.26</v>
      </c>
      <c r="O435" s="1"/>
      <c r="P435" s="1"/>
      <c r="Q435" s="1"/>
      <c r="R435" s="1"/>
      <c r="S435" s="1"/>
      <c r="T435" s="1"/>
      <c r="U435" s="1"/>
      <c r="V435" s="1"/>
      <c r="W435" s="1"/>
      <c r="X435" s="1"/>
      <c r="Y435" s="1"/>
      <c r="Z435" s="1"/>
      <c r="AA435" s="1"/>
      <c r="AB435" s="1"/>
      <c r="AC435" s="1"/>
    </row>
    <row r="436" spans="1:29" ht="17.25" thickBot="1">
      <c r="A436" s="6">
        <v>435</v>
      </c>
      <c r="B436" s="7">
        <v>40563</v>
      </c>
      <c r="C436" s="6">
        <v>1</v>
      </c>
      <c r="D436" s="6">
        <v>0</v>
      </c>
      <c r="E436" s="6">
        <v>1</v>
      </c>
      <c r="F436" s="6">
        <v>3</v>
      </c>
      <c r="G436" s="8" t="str">
        <f t="shared" si="12"/>
        <v>Night</v>
      </c>
      <c r="H436" s="8" t="str">
        <f t="shared" si="13"/>
        <v>Normal</v>
      </c>
      <c r="I436" s="9" t="b">
        <v>0</v>
      </c>
      <c r="J436" s="6">
        <v>4</v>
      </c>
      <c r="K436" s="6" t="s">
        <v>29</v>
      </c>
      <c r="L436" s="6">
        <v>1</v>
      </c>
      <c r="M436" s="6" t="s">
        <v>14</v>
      </c>
      <c r="N436" s="6">
        <v>0.26</v>
      </c>
      <c r="O436" s="1"/>
      <c r="P436" s="1"/>
      <c r="Q436" s="1"/>
      <c r="R436" s="1"/>
      <c r="S436" s="1"/>
      <c r="T436" s="1"/>
      <c r="U436" s="1"/>
      <c r="V436" s="1"/>
      <c r="W436" s="1"/>
      <c r="X436" s="1"/>
      <c r="Y436" s="1"/>
      <c r="Z436" s="1"/>
      <c r="AA436" s="1"/>
      <c r="AB436" s="1"/>
      <c r="AC436" s="1"/>
    </row>
    <row r="437" spans="1:29" ht="17.25" thickBot="1">
      <c r="A437" s="6">
        <v>436</v>
      </c>
      <c r="B437" s="7">
        <v>40563</v>
      </c>
      <c r="C437" s="6">
        <v>1</v>
      </c>
      <c r="D437" s="6">
        <v>0</v>
      </c>
      <c r="E437" s="6">
        <v>1</v>
      </c>
      <c r="F437" s="6">
        <v>4</v>
      </c>
      <c r="G437" s="8" t="str">
        <f t="shared" si="12"/>
        <v>Night</v>
      </c>
      <c r="H437" s="8" t="str">
        <f t="shared" si="13"/>
        <v>Normal</v>
      </c>
      <c r="I437" s="9" t="b">
        <v>0</v>
      </c>
      <c r="J437" s="6">
        <v>4</v>
      </c>
      <c r="K437" s="6" t="s">
        <v>29</v>
      </c>
      <c r="L437" s="6">
        <v>1</v>
      </c>
      <c r="M437" s="6" t="s">
        <v>14</v>
      </c>
      <c r="N437" s="6">
        <v>0.26</v>
      </c>
      <c r="O437" s="1"/>
      <c r="P437" s="1"/>
      <c r="Q437" s="1"/>
      <c r="R437" s="1"/>
      <c r="S437" s="1"/>
      <c r="T437" s="1"/>
      <c r="U437" s="1"/>
      <c r="V437" s="1"/>
      <c r="W437" s="1"/>
      <c r="X437" s="1"/>
      <c r="Y437" s="1"/>
      <c r="Z437" s="1"/>
      <c r="AA437" s="1"/>
      <c r="AB437" s="1"/>
      <c r="AC437" s="1"/>
    </row>
    <row r="438" spans="1:29" ht="17.25" thickBot="1">
      <c r="A438" s="6">
        <v>437</v>
      </c>
      <c r="B438" s="7">
        <v>40563</v>
      </c>
      <c r="C438" s="6">
        <v>1</v>
      </c>
      <c r="D438" s="6">
        <v>0</v>
      </c>
      <c r="E438" s="6">
        <v>1</v>
      </c>
      <c r="F438" s="6">
        <v>5</v>
      </c>
      <c r="G438" s="8" t="str">
        <f t="shared" si="12"/>
        <v>Night</v>
      </c>
      <c r="H438" s="8" t="str">
        <f t="shared" si="13"/>
        <v>Normal</v>
      </c>
      <c r="I438" s="9" t="b">
        <v>0</v>
      </c>
      <c r="J438" s="6">
        <v>4</v>
      </c>
      <c r="K438" s="6" t="s">
        <v>29</v>
      </c>
      <c r="L438" s="6">
        <v>1</v>
      </c>
      <c r="M438" s="6" t="s">
        <v>14</v>
      </c>
      <c r="N438" s="6">
        <v>0.24</v>
      </c>
      <c r="O438" s="1"/>
      <c r="P438" s="1"/>
      <c r="Q438" s="1"/>
      <c r="R438" s="1"/>
      <c r="S438" s="1"/>
      <c r="T438" s="1"/>
      <c r="U438" s="1"/>
      <c r="V438" s="1"/>
      <c r="W438" s="1"/>
      <c r="X438" s="1"/>
      <c r="Y438" s="1"/>
      <c r="Z438" s="1"/>
      <c r="AA438" s="1"/>
      <c r="AB438" s="1"/>
      <c r="AC438" s="1"/>
    </row>
    <row r="439" spans="1:29" ht="17.25" thickBot="1">
      <c r="A439" s="6">
        <v>438</v>
      </c>
      <c r="B439" s="7">
        <v>40563</v>
      </c>
      <c r="C439" s="6">
        <v>1</v>
      </c>
      <c r="D439" s="6">
        <v>0</v>
      </c>
      <c r="E439" s="6">
        <v>1</v>
      </c>
      <c r="F439" s="6">
        <v>6</v>
      </c>
      <c r="G439" s="8" t="str">
        <f t="shared" si="12"/>
        <v>Morning</v>
      </c>
      <c r="H439" s="8" t="str">
        <f t="shared" si="13"/>
        <v>Normal</v>
      </c>
      <c r="I439" s="9" t="b">
        <v>0</v>
      </c>
      <c r="J439" s="6">
        <v>4</v>
      </c>
      <c r="K439" s="6" t="s">
        <v>29</v>
      </c>
      <c r="L439" s="6">
        <v>1</v>
      </c>
      <c r="M439" s="6" t="s">
        <v>14</v>
      </c>
      <c r="N439" s="6">
        <v>0.22</v>
      </c>
      <c r="O439" s="1"/>
      <c r="P439" s="1"/>
      <c r="Q439" s="1"/>
      <c r="R439" s="1"/>
      <c r="S439" s="1"/>
      <c r="T439" s="1"/>
      <c r="U439" s="1"/>
      <c r="V439" s="1"/>
      <c r="W439" s="1"/>
      <c r="X439" s="1"/>
      <c r="Y439" s="1"/>
      <c r="Z439" s="1"/>
      <c r="AA439" s="1"/>
      <c r="AB439" s="1"/>
      <c r="AC439" s="1"/>
    </row>
    <row r="440" spans="1:29" ht="17.25" thickBot="1">
      <c r="A440" s="6">
        <v>439</v>
      </c>
      <c r="B440" s="7">
        <v>40563</v>
      </c>
      <c r="C440" s="6">
        <v>1</v>
      </c>
      <c r="D440" s="6">
        <v>0</v>
      </c>
      <c r="E440" s="6">
        <v>1</v>
      </c>
      <c r="F440" s="6">
        <v>7</v>
      </c>
      <c r="G440" s="8" t="str">
        <f t="shared" si="12"/>
        <v>Morning</v>
      </c>
      <c r="H440" s="8" t="str">
        <f t="shared" si="13"/>
        <v>Rush</v>
      </c>
      <c r="I440" s="9" t="b">
        <v>0</v>
      </c>
      <c r="J440" s="6">
        <v>4</v>
      </c>
      <c r="K440" s="6" t="s">
        <v>29</v>
      </c>
      <c r="L440" s="6">
        <v>1</v>
      </c>
      <c r="M440" s="6" t="s">
        <v>14</v>
      </c>
      <c r="N440" s="6">
        <v>0.22</v>
      </c>
      <c r="O440" s="1"/>
      <c r="P440" s="1"/>
      <c r="Q440" s="1"/>
      <c r="R440" s="1"/>
      <c r="S440" s="1"/>
      <c r="T440" s="1"/>
      <c r="U440" s="1"/>
      <c r="V440" s="1"/>
      <c r="W440" s="1"/>
      <c r="X440" s="1"/>
      <c r="Y440" s="1"/>
      <c r="Z440" s="1"/>
      <c r="AA440" s="1"/>
      <c r="AB440" s="1"/>
      <c r="AC440" s="1"/>
    </row>
    <row r="441" spans="1:29" ht="17.25" thickBot="1">
      <c r="A441" s="6">
        <v>440</v>
      </c>
      <c r="B441" s="7">
        <v>40563</v>
      </c>
      <c r="C441" s="6">
        <v>1</v>
      </c>
      <c r="D441" s="6">
        <v>0</v>
      </c>
      <c r="E441" s="6">
        <v>1</v>
      </c>
      <c r="F441" s="6">
        <v>8</v>
      </c>
      <c r="G441" s="8" t="str">
        <f t="shared" si="12"/>
        <v>Morning</v>
      </c>
      <c r="H441" s="8" t="str">
        <f t="shared" si="13"/>
        <v>Rush</v>
      </c>
      <c r="I441" s="9" t="b">
        <v>0</v>
      </c>
      <c r="J441" s="6">
        <v>4</v>
      </c>
      <c r="K441" s="6" t="s">
        <v>29</v>
      </c>
      <c r="L441" s="6">
        <v>1</v>
      </c>
      <c r="M441" s="6" t="s">
        <v>14</v>
      </c>
      <c r="N441" s="6">
        <v>0.22</v>
      </c>
      <c r="O441" s="1"/>
      <c r="P441" s="1"/>
      <c r="Q441" s="1"/>
      <c r="R441" s="1"/>
      <c r="S441" s="1"/>
      <c r="T441" s="1"/>
      <c r="U441" s="1"/>
      <c r="V441" s="1"/>
      <c r="W441" s="1"/>
      <c r="X441" s="1"/>
      <c r="Y441" s="1"/>
      <c r="Z441" s="1"/>
      <c r="AA441" s="1"/>
      <c r="AB441" s="1"/>
      <c r="AC441" s="1"/>
    </row>
    <row r="442" spans="1:29" ht="17.25" thickBot="1">
      <c r="A442" s="6">
        <v>441</v>
      </c>
      <c r="B442" s="7">
        <v>40563</v>
      </c>
      <c r="C442" s="6">
        <v>1</v>
      </c>
      <c r="D442" s="6">
        <v>0</v>
      </c>
      <c r="E442" s="6">
        <v>1</v>
      </c>
      <c r="F442" s="6">
        <v>9</v>
      </c>
      <c r="G442" s="8" t="str">
        <f t="shared" si="12"/>
        <v>Morning</v>
      </c>
      <c r="H442" s="8" t="str">
        <f t="shared" si="13"/>
        <v>Rush</v>
      </c>
      <c r="I442" s="9" t="b">
        <v>0</v>
      </c>
      <c r="J442" s="6">
        <v>4</v>
      </c>
      <c r="K442" s="6" t="s">
        <v>29</v>
      </c>
      <c r="L442" s="6">
        <v>2</v>
      </c>
      <c r="M442" s="6" t="s">
        <v>21</v>
      </c>
      <c r="N442" s="6">
        <v>0.24</v>
      </c>
      <c r="O442" s="1"/>
      <c r="P442" s="1"/>
      <c r="Q442" s="1"/>
      <c r="R442" s="1"/>
      <c r="S442" s="1"/>
      <c r="T442" s="1"/>
      <c r="U442" s="1"/>
      <c r="V442" s="1"/>
      <c r="W442" s="1"/>
      <c r="X442" s="1"/>
      <c r="Y442" s="1"/>
      <c r="Z442" s="1"/>
      <c r="AA442" s="1"/>
      <c r="AB442" s="1"/>
      <c r="AC442" s="1"/>
    </row>
    <row r="443" spans="1:29" ht="17.25" thickBot="1">
      <c r="A443" s="6">
        <v>442</v>
      </c>
      <c r="B443" s="7">
        <v>40563</v>
      </c>
      <c r="C443" s="6">
        <v>1</v>
      </c>
      <c r="D443" s="6">
        <v>0</v>
      </c>
      <c r="E443" s="6">
        <v>1</v>
      </c>
      <c r="F443" s="6">
        <v>10</v>
      </c>
      <c r="G443" s="8" t="str">
        <f t="shared" si="12"/>
        <v>Morning</v>
      </c>
      <c r="H443" s="8" t="str">
        <f t="shared" si="13"/>
        <v>Normal</v>
      </c>
      <c r="I443" s="9" t="b">
        <v>0</v>
      </c>
      <c r="J443" s="6">
        <v>4</v>
      </c>
      <c r="K443" s="6" t="s">
        <v>29</v>
      </c>
      <c r="L443" s="6">
        <v>1</v>
      </c>
      <c r="M443" s="6" t="s">
        <v>14</v>
      </c>
      <c r="N443" s="6">
        <v>0.26</v>
      </c>
      <c r="O443" s="1"/>
      <c r="P443" s="1"/>
      <c r="Q443" s="1"/>
      <c r="R443" s="1"/>
      <c r="S443" s="1"/>
      <c r="T443" s="1"/>
      <c r="U443" s="1"/>
      <c r="V443" s="1"/>
      <c r="W443" s="1"/>
      <c r="X443" s="1"/>
      <c r="Y443" s="1"/>
      <c r="Z443" s="1"/>
      <c r="AA443" s="1"/>
      <c r="AB443" s="1"/>
      <c r="AC443" s="1"/>
    </row>
    <row r="444" spans="1:29" ht="17.25" thickBot="1">
      <c r="A444" s="6">
        <v>443</v>
      </c>
      <c r="B444" s="7">
        <v>40563</v>
      </c>
      <c r="C444" s="6">
        <v>1</v>
      </c>
      <c r="D444" s="6">
        <v>0</v>
      </c>
      <c r="E444" s="6">
        <v>1</v>
      </c>
      <c r="F444" s="6">
        <v>11</v>
      </c>
      <c r="G444" s="8" t="str">
        <f t="shared" si="12"/>
        <v>Morning</v>
      </c>
      <c r="H444" s="8" t="str">
        <f t="shared" si="13"/>
        <v>Normal</v>
      </c>
      <c r="I444" s="9" t="b">
        <v>0</v>
      </c>
      <c r="J444" s="6">
        <v>4</v>
      </c>
      <c r="K444" s="6" t="s">
        <v>29</v>
      </c>
      <c r="L444" s="6">
        <v>2</v>
      </c>
      <c r="M444" s="6" t="s">
        <v>21</v>
      </c>
      <c r="N444" s="6">
        <v>0.28000000000000003</v>
      </c>
      <c r="O444" s="1"/>
      <c r="P444" s="1"/>
      <c r="Q444" s="1"/>
      <c r="R444" s="1"/>
      <c r="S444" s="1"/>
      <c r="T444" s="1"/>
      <c r="U444" s="1"/>
      <c r="V444" s="1"/>
      <c r="W444" s="1"/>
      <c r="X444" s="1"/>
      <c r="Y444" s="1"/>
      <c r="Z444" s="1"/>
      <c r="AA444" s="1"/>
      <c r="AB444" s="1"/>
      <c r="AC444" s="1"/>
    </row>
    <row r="445" spans="1:29" ht="17.25" thickBot="1">
      <c r="A445" s="6">
        <v>444</v>
      </c>
      <c r="B445" s="7">
        <v>40563</v>
      </c>
      <c r="C445" s="6">
        <v>1</v>
      </c>
      <c r="D445" s="6">
        <v>0</v>
      </c>
      <c r="E445" s="6">
        <v>1</v>
      </c>
      <c r="F445" s="6">
        <v>12</v>
      </c>
      <c r="G445" s="8" t="str">
        <f t="shared" si="12"/>
        <v>Afternoon</v>
      </c>
      <c r="H445" s="8" t="str">
        <f t="shared" si="13"/>
        <v>Normal</v>
      </c>
      <c r="I445" s="9" t="b">
        <v>0</v>
      </c>
      <c r="J445" s="6">
        <v>4</v>
      </c>
      <c r="K445" s="6" t="s">
        <v>29</v>
      </c>
      <c r="L445" s="6">
        <v>2</v>
      </c>
      <c r="M445" s="6" t="s">
        <v>21</v>
      </c>
      <c r="N445" s="6">
        <v>0.3</v>
      </c>
      <c r="O445" s="1"/>
      <c r="P445" s="1"/>
      <c r="Q445" s="1"/>
      <c r="R445" s="1"/>
      <c r="S445" s="1"/>
      <c r="T445" s="1"/>
      <c r="U445" s="1"/>
      <c r="V445" s="1"/>
      <c r="W445" s="1"/>
      <c r="X445" s="1"/>
      <c r="Y445" s="1"/>
      <c r="Z445" s="1"/>
      <c r="AA445" s="1"/>
      <c r="AB445" s="1"/>
      <c r="AC445" s="1"/>
    </row>
    <row r="446" spans="1:29" ht="17.25" thickBot="1">
      <c r="A446" s="6">
        <v>445</v>
      </c>
      <c r="B446" s="7">
        <v>40563</v>
      </c>
      <c r="C446" s="6">
        <v>1</v>
      </c>
      <c r="D446" s="6">
        <v>0</v>
      </c>
      <c r="E446" s="6">
        <v>1</v>
      </c>
      <c r="F446" s="6">
        <v>13</v>
      </c>
      <c r="G446" s="8" t="str">
        <f t="shared" si="12"/>
        <v>Afternoon</v>
      </c>
      <c r="H446" s="8" t="str">
        <f t="shared" si="13"/>
        <v>Normal</v>
      </c>
      <c r="I446" s="9" t="b">
        <v>0</v>
      </c>
      <c r="J446" s="6">
        <v>4</v>
      </c>
      <c r="K446" s="6" t="s">
        <v>29</v>
      </c>
      <c r="L446" s="6">
        <v>2</v>
      </c>
      <c r="M446" s="6" t="s">
        <v>21</v>
      </c>
      <c r="N446" s="6">
        <v>0.28000000000000003</v>
      </c>
      <c r="O446" s="1"/>
      <c r="P446" s="1"/>
      <c r="Q446" s="1"/>
      <c r="R446" s="1"/>
      <c r="S446" s="1"/>
      <c r="T446" s="1"/>
      <c r="U446" s="1"/>
      <c r="V446" s="1"/>
      <c r="W446" s="1"/>
      <c r="X446" s="1"/>
      <c r="Y446" s="1"/>
      <c r="Z446" s="1"/>
      <c r="AA446" s="1"/>
      <c r="AB446" s="1"/>
      <c r="AC446" s="1"/>
    </row>
    <row r="447" spans="1:29" ht="17.25" thickBot="1">
      <c r="A447" s="6">
        <v>446</v>
      </c>
      <c r="B447" s="7">
        <v>40563</v>
      </c>
      <c r="C447" s="6">
        <v>1</v>
      </c>
      <c r="D447" s="6">
        <v>0</v>
      </c>
      <c r="E447" s="6">
        <v>1</v>
      </c>
      <c r="F447" s="6">
        <v>14</v>
      </c>
      <c r="G447" s="8" t="str">
        <f t="shared" si="12"/>
        <v>Afternoon</v>
      </c>
      <c r="H447" s="8" t="str">
        <f t="shared" si="13"/>
        <v>Normal</v>
      </c>
      <c r="I447" s="9" t="b">
        <v>0</v>
      </c>
      <c r="J447" s="6">
        <v>4</v>
      </c>
      <c r="K447" s="6" t="s">
        <v>29</v>
      </c>
      <c r="L447" s="6">
        <v>2</v>
      </c>
      <c r="M447" s="6" t="s">
        <v>21</v>
      </c>
      <c r="N447" s="6">
        <v>0.3</v>
      </c>
      <c r="O447" s="1"/>
      <c r="P447" s="1"/>
      <c r="Q447" s="1"/>
      <c r="R447" s="1"/>
      <c r="S447" s="1"/>
      <c r="T447" s="1"/>
      <c r="U447" s="1"/>
      <c r="V447" s="1"/>
      <c r="W447" s="1"/>
      <c r="X447" s="1"/>
      <c r="Y447" s="1"/>
      <c r="Z447" s="1"/>
      <c r="AA447" s="1"/>
      <c r="AB447" s="1"/>
      <c r="AC447" s="1"/>
    </row>
    <row r="448" spans="1:29" ht="17.25" thickBot="1">
      <c r="A448" s="6">
        <v>447</v>
      </c>
      <c r="B448" s="7">
        <v>40563</v>
      </c>
      <c r="C448" s="6">
        <v>1</v>
      </c>
      <c r="D448" s="6">
        <v>0</v>
      </c>
      <c r="E448" s="6">
        <v>1</v>
      </c>
      <c r="F448" s="6">
        <v>15</v>
      </c>
      <c r="G448" s="8" t="str">
        <f t="shared" si="12"/>
        <v>Afternoon</v>
      </c>
      <c r="H448" s="8" t="str">
        <f t="shared" si="13"/>
        <v>Normal</v>
      </c>
      <c r="I448" s="9" t="b">
        <v>0</v>
      </c>
      <c r="J448" s="6">
        <v>4</v>
      </c>
      <c r="K448" s="6" t="s">
        <v>29</v>
      </c>
      <c r="L448" s="6">
        <v>2</v>
      </c>
      <c r="M448" s="6" t="s">
        <v>21</v>
      </c>
      <c r="N448" s="6">
        <v>0.32</v>
      </c>
      <c r="O448" s="1"/>
      <c r="P448" s="1"/>
      <c r="Q448" s="1"/>
      <c r="R448" s="1"/>
      <c r="S448" s="1"/>
      <c r="T448" s="1"/>
      <c r="U448" s="1"/>
      <c r="V448" s="1"/>
      <c r="W448" s="1"/>
      <c r="X448" s="1"/>
      <c r="Y448" s="1"/>
      <c r="Z448" s="1"/>
      <c r="AA448" s="1"/>
      <c r="AB448" s="1"/>
      <c r="AC448" s="1"/>
    </row>
    <row r="449" spans="1:29" ht="17.25" thickBot="1">
      <c r="A449" s="6">
        <v>448</v>
      </c>
      <c r="B449" s="7">
        <v>40563</v>
      </c>
      <c r="C449" s="6">
        <v>1</v>
      </c>
      <c r="D449" s="6">
        <v>0</v>
      </c>
      <c r="E449" s="6">
        <v>1</v>
      </c>
      <c r="F449" s="6">
        <v>16</v>
      </c>
      <c r="G449" s="8" t="str">
        <f t="shared" si="12"/>
        <v>Afternoon</v>
      </c>
      <c r="H449" s="8" t="str">
        <f t="shared" si="13"/>
        <v>Normal</v>
      </c>
      <c r="I449" s="9" t="b">
        <v>0</v>
      </c>
      <c r="J449" s="6">
        <v>4</v>
      </c>
      <c r="K449" s="6" t="s">
        <v>29</v>
      </c>
      <c r="L449" s="6">
        <v>2</v>
      </c>
      <c r="M449" s="6" t="s">
        <v>21</v>
      </c>
      <c r="N449" s="6">
        <v>0.3</v>
      </c>
      <c r="O449" s="1"/>
      <c r="P449" s="1"/>
      <c r="Q449" s="1"/>
      <c r="R449" s="1"/>
      <c r="S449" s="1"/>
      <c r="T449" s="1"/>
      <c r="U449" s="1"/>
      <c r="V449" s="1"/>
      <c r="W449" s="1"/>
      <c r="X449" s="1"/>
      <c r="Y449" s="1"/>
      <c r="Z449" s="1"/>
      <c r="AA449" s="1"/>
      <c r="AB449" s="1"/>
      <c r="AC449" s="1"/>
    </row>
    <row r="450" spans="1:29" ht="17.25" thickBot="1">
      <c r="A450" s="6">
        <v>449</v>
      </c>
      <c r="B450" s="7">
        <v>40563</v>
      </c>
      <c r="C450" s="6">
        <v>1</v>
      </c>
      <c r="D450" s="6">
        <v>0</v>
      </c>
      <c r="E450" s="6">
        <v>1</v>
      </c>
      <c r="F450" s="6">
        <v>17</v>
      </c>
      <c r="G450" s="8" t="str">
        <f t="shared" si="12"/>
        <v>Afternoon</v>
      </c>
      <c r="H450" s="8" t="str">
        <f t="shared" si="13"/>
        <v>Rush</v>
      </c>
      <c r="I450" s="9" t="b">
        <v>0</v>
      </c>
      <c r="J450" s="6">
        <v>4</v>
      </c>
      <c r="K450" s="6" t="s">
        <v>29</v>
      </c>
      <c r="L450" s="6">
        <v>2</v>
      </c>
      <c r="M450" s="6" t="s">
        <v>21</v>
      </c>
      <c r="N450" s="6">
        <v>0.3</v>
      </c>
      <c r="O450" s="1"/>
      <c r="P450" s="1"/>
      <c r="Q450" s="1"/>
      <c r="R450" s="1"/>
      <c r="S450" s="1"/>
      <c r="T450" s="1"/>
      <c r="U450" s="1"/>
      <c r="V450" s="1"/>
      <c r="W450" s="1"/>
      <c r="X450" s="1"/>
      <c r="Y450" s="1"/>
      <c r="Z450" s="1"/>
      <c r="AA450" s="1"/>
      <c r="AB450" s="1"/>
      <c r="AC450" s="1"/>
    </row>
    <row r="451" spans="1:29" ht="17.25" thickBot="1">
      <c r="A451" s="6">
        <v>450</v>
      </c>
      <c r="B451" s="7">
        <v>40563</v>
      </c>
      <c r="C451" s="6">
        <v>1</v>
      </c>
      <c r="D451" s="6">
        <v>0</v>
      </c>
      <c r="E451" s="6">
        <v>1</v>
      </c>
      <c r="F451" s="6">
        <v>18</v>
      </c>
      <c r="G451" s="8" t="str">
        <f t="shared" ref="G451:G514" si="14">IF(F451&lt;6,"Night", IF(F451&lt;12,"Morning", IF(F451&lt;18,"Afternoon","Evening")))</f>
        <v>Evening</v>
      </c>
      <c r="H451" s="8" t="str">
        <f t="shared" ref="H451:H514" si="15">IF(OR(AND(F451&gt;=7,F451&lt;=9), AND(F451&gt;=17,F451&lt;=19)), "Rush", "Normal")</f>
        <v>Rush</v>
      </c>
      <c r="I451" s="9" t="b">
        <v>0</v>
      </c>
      <c r="J451" s="6">
        <v>4</v>
      </c>
      <c r="K451" s="6" t="s">
        <v>29</v>
      </c>
      <c r="L451" s="6">
        <v>2</v>
      </c>
      <c r="M451" s="6" t="s">
        <v>21</v>
      </c>
      <c r="N451" s="6">
        <v>0.26</v>
      </c>
      <c r="O451" s="1"/>
      <c r="P451" s="1"/>
      <c r="Q451" s="1"/>
      <c r="R451" s="1"/>
      <c r="S451" s="1"/>
      <c r="T451" s="1"/>
      <c r="U451" s="1"/>
      <c r="V451" s="1"/>
      <c r="W451" s="1"/>
      <c r="X451" s="1"/>
      <c r="Y451" s="1"/>
      <c r="Z451" s="1"/>
      <c r="AA451" s="1"/>
      <c r="AB451" s="1"/>
      <c r="AC451" s="1"/>
    </row>
    <row r="452" spans="1:29" ht="17.25" thickBot="1">
      <c r="A452" s="6">
        <v>451</v>
      </c>
      <c r="B452" s="7">
        <v>40563</v>
      </c>
      <c r="C452" s="6">
        <v>1</v>
      </c>
      <c r="D452" s="6">
        <v>0</v>
      </c>
      <c r="E452" s="6">
        <v>1</v>
      </c>
      <c r="F452" s="6">
        <v>19</v>
      </c>
      <c r="G452" s="8" t="str">
        <f t="shared" si="14"/>
        <v>Evening</v>
      </c>
      <c r="H452" s="8" t="str">
        <f t="shared" si="15"/>
        <v>Rush</v>
      </c>
      <c r="I452" s="9" t="b">
        <v>0</v>
      </c>
      <c r="J452" s="6">
        <v>4</v>
      </c>
      <c r="K452" s="6" t="s">
        <v>29</v>
      </c>
      <c r="L452" s="6">
        <v>1</v>
      </c>
      <c r="M452" s="6" t="s">
        <v>14</v>
      </c>
      <c r="N452" s="6">
        <v>0.26</v>
      </c>
      <c r="O452" s="1"/>
      <c r="P452" s="1"/>
      <c r="Q452" s="1"/>
      <c r="R452" s="1"/>
      <c r="S452" s="1"/>
      <c r="T452" s="1"/>
      <c r="U452" s="1"/>
      <c r="V452" s="1"/>
      <c r="W452" s="1"/>
      <c r="X452" s="1"/>
      <c r="Y452" s="1"/>
      <c r="Z452" s="1"/>
      <c r="AA452" s="1"/>
      <c r="AB452" s="1"/>
      <c r="AC452" s="1"/>
    </row>
    <row r="453" spans="1:29" ht="17.25" thickBot="1">
      <c r="A453" s="6">
        <v>452</v>
      </c>
      <c r="B453" s="7">
        <v>40563</v>
      </c>
      <c r="C453" s="6">
        <v>1</v>
      </c>
      <c r="D453" s="6">
        <v>0</v>
      </c>
      <c r="E453" s="6">
        <v>1</v>
      </c>
      <c r="F453" s="6">
        <v>20</v>
      </c>
      <c r="G453" s="8" t="str">
        <f t="shared" si="14"/>
        <v>Evening</v>
      </c>
      <c r="H453" s="8" t="str">
        <f t="shared" si="15"/>
        <v>Normal</v>
      </c>
      <c r="I453" s="9" t="b">
        <v>0</v>
      </c>
      <c r="J453" s="6">
        <v>4</v>
      </c>
      <c r="K453" s="6" t="s">
        <v>29</v>
      </c>
      <c r="L453" s="6">
        <v>2</v>
      </c>
      <c r="M453" s="6" t="s">
        <v>21</v>
      </c>
      <c r="N453" s="6">
        <v>0.26</v>
      </c>
      <c r="O453" s="1"/>
      <c r="P453" s="1"/>
      <c r="Q453" s="1"/>
      <c r="R453" s="1"/>
      <c r="S453" s="1"/>
      <c r="T453" s="1"/>
      <c r="U453" s="1"/>
      <c r="V453" s="1"/>
      <c r="W453" s="1"/>
      <c r="X453" s="1"/>
      <c r="Y453" s="1"/>
      <c r="Z453" s="1"/>
      <c r="AA453" s="1"/>
      <c r="AB453" s="1"/>
      <c r="AC453" s="1"/>
    </row>
    <row r="454" spans="1:29" ht="17.25" thickBot="1">
      <c r="A454" s="6">
        <v>453</v>
      </c>
      <c r="B454" s="7">
        <v>40563</v>
      </c>
      <c r="C454" s="6">
        <v>1</v>
      </c>
      <c r="D454" s="6">
        <v>0</v>
      </c>
      <c r="E454" s="6">
        <v>1</v>
      </c>
      <c r="F454" s="6">
        <v>21</v>
      </c>
      <c r="G454" s="8" t="str">
        <f t="shared" si="14"/>
        <v>Evening</v>
      </c>
      <c r="H454" s="8" t="str">
        <f t="shared" si="15"/>
        <v>Normal</v>
      </c>
      <c r="I454" s="9" t="b">
        <v>0</v>
      </c>
      <c r="J454" s="6">
        <v>4</v>
      </c>
      <c r="K454" s="6" t="s">
        <v>29</v>
      </c>
      <c r="L454" s="6">
        <v>2</v>
      </c>
      <c r="M454" s="6" t="s">
        <v>21</v>
      </c>
      <c r="N454" s="6">
        <v>0.24</v>
      </c>
      <c r="O454" s="1"/>
      <c r="P454" s="1"/>
      <c r="Q454" s="1"/>
      <c r="R454" s="1"/>
      <c r="S454" s="1"/>
      <c r="T454" s="1"/>
      <c r="U454" s="1"/>
      <c r="V454" s="1"/>
      <c r="W454" s="1"/>
      <c r="X454" s="1"/>
      <c r="Y454" s="1"/>
      <c r="Z454" s="1"/>
      <c r="AA454" s="1"/>
      <c r="AB454" s="1"/>
      <c r="AC454" s="1"/>
    </row>
    <row r="455" spans="1:29" ht="17.25" thickBot="1">
      <c r="A455" s="6">
        <v>454</v>
      </c>
      <c r="B455" s="7">
        <v>40563</v>
      </c>
      <c r="C455" s="6">
        <v>1</v>
      </c>
      <c r="D455" s="6">
        <v>0</v>
      </c>
      <c r="E455" s="6">
        <v>1</v>
      </c>
      <c r="F455" s="6">
        <v>22</v>
      </c>
      <c r="G455" s="8" t="str">
        <f t="shared" si="14"/>
        <v>Evening</v>
      </c>
      <c r="H455" s="8" t="str">
        <f t="shared" si="15"/>
        <v>Normal</v>
      </c>
      <c r="I455" s="9" t="b">
        <v>0</v>
      </c>
      <c r="J455" s="6">
        <v>4</v>
      </c>
      <c r="K455" s="6" t="s">
        <v>29</v>
      </c>
      <c r="L455" s="6">
        <v>2</v>
      </c>
      <c r="M455" s="6" t="s">
        <v>21</v>
      </c>
      <c r="N455" s="6">
        <v>0.24</v>
      </c>
      <c r="O455" s="1"/>
      <c r="P455" s="1"/>
      <c r="Q455" s="1"/>
      <c r="R455" s="1"/>
      <c r="S455" s="1"/>
      <c r="T455" s="1"/>
      <c r="U455" s="1"/>
      <c r="V455" s="1"/>
      <c r="W455" s="1"/>
      <c r="X455" s="1"/>
      <c r="Y455" s="1"/>
      <c r="Z455" s="1"/>
      <c r="AA455" s="1"/>
      <c r="AB455" s="1"/>
      <c r="AC455" s="1"/>
    </row>
    <row r="456" spans="1:29" ht="17.25" thickBot="1">
      <c r="A456" s="6">
        <v>455</v>
      </c>
      <c r="B456" s="7">
        <v>40563</v>
      </c>
      <c r="C456" s="6">
        <v>1</v>
      </c>
      <c r="D456" s="6">
        <v>0</v>
      </c>
      <c r="E456" s="6">
        <v>1</v>
      </c>
      <c r="F456" s="6">
        <v>23</v>
      </c>
      <c r="G456" s="8" t="str">
        <f t="shared" si="14"/>
        <v>Evening</v>
      </c>
      <c r="H456" s="8" t="str">
        <f t="shared" si="15"/>
        <v>Normal</v>
      </c>
      <c r="I456" s="9" t="b">
        <v>0</v>
      </c>
      <c r="J456" s="6">
        <v>4</v>
      </c>
      <c r="K456" s="6" t="s">
        <v>29</v>
      </c>
      <c r="L456" s="6">
        <v>2</v>
      </c>
      <c r="M456" s="6" t="s">
        <v>21</v>
      </c>
      <c r="N456" s="6">
        <v>0.24</v>
      </c>
      <c r="O456" s="1"/>
      <c r="P456" s="1"/>
      <c r="Q456" s="1"/>
      <c r="R456" s="1"/>
      <c r="S456" s="1"/>
      <c r="T456" s="1"/>
      <c r="U456" s="1"/>
      <c r="V456" s="1"/>
      <c r="W456" s="1"/>
      <c r="X456" s="1"/>
      <c r="Y456" s="1"/>
      <c r="Z456" s="1"/>
      <c r="AA456" s="1"/>
      <c r="AB456" s="1"/>
      <c r="AC456" s="1"/>
    </row>
    <row r="457" spans="1:29" ht="17.25" thickBot="1">
      <c r="A457" s="6">
        <v>456</v>
      </c>
      <c r="B457" s="7">
        <v>40564</v>
      </c>
      <c r="C457" s="6">
        <v>1</v>
      </c>
      <c r="D457" s="6">
        <v>0</v>
      </c>
      <c r="E457" s="6">
        <v>1</v>
      </c>
      <c r="F457" s="6">
        <v>0</v>
      </c>
      <c r="G457" s="8" t="str">
        <f t="shared" si="14"/>
        <v>Night</v>
      </c>
      <c r="H457" s="8" t="str">
        <f t="shared" si="15"/>
        <v>Normal</v>
      </c>
      <c r="I457" s="9" t="b">
        <v>0</v>
      </c>
      <c r="J457" s="6">
        <v>5</v>
      </c>
      <c r="K457" s="6" t="s">
        <v>30</v>
      </c>
      <c r="L457" s="6">
        <v>2</v>
      </c>
      <c r="M457" s="6" t="s">
        <v>21</v>
      </c>
      <c r="N457" s="6">
        <v>0.24</v>
      </c>
      <c r="O457" s="1"/>
      <c r="P457" s="1"/>
      <c r="Q457" s="1"/>
      <c r="R457" s="1"/>
      <c r="S457" s="1"/>
      <c r="T457" s="1"/>
      <c r="U457" s="1"/>
      <c r="V457" s="1"/>
      <c r="W457" s="1"/>
      <c r="X457" s="1"/>
      <c r="Y457" s="1"/>
      <c r="Z457" s="1"/>
      <c r="AA457" s="1"/>
      <c r="AB457" s="1"/>
      <c r="AC457" s="1"/>
    </row>
    <row r="458" spans="1:29" ht="17.25" thickBot="1">
      <c r="A458" s="6">
        <v>457</v>
      </c>
      <c r="B458" s="7">
        <v>40564</v>
      </c>
      <c r="C458" s="6">
        <v>1</v>
      </c>
      <c r="D458" s="6">
        <v>0</v>
      </c>
      <c r="E458" s="6">
        <v>1</v>
      </c>
      <c r="F458" s="6">
        <v>1</v>
      </c>
      <c r="G458" s="8" t="str">
        <f t="shared" si="14"/>
        <v>Night</v>
      </c>
      <c r="H458" s="8" t="str">
        <f t="shared" si="15"/>
        <v>Normal</v>
      </c>
      <c r="I458" s="9" t="b">
        <v>0</v>
      </c>
      <c r="J458" s="6">
        <v>5</v>
      </c>
      <c r="K458" s="6" t="s">
        <v>30</v>
      </c>
      <c r="L458" s="6">
        <v>2</v>
      </c>
      <c r="M458" s="6" t="s">
        <v>21</v>
      </c>
      <c r="N458" s="6">
        <v>0.24</v>
      </c>
      <c r="O458" s="1"/>
      <c r="P458" s="1"/>
      <c r="Q458" s="1"/>
      <c r="R458" s="1"/>
      <c r="S458" s="1"/>
      <c r="T458" s="1"/>
      <c r="U458" s="1"/>
      <c r="V458" s="1"/>
      <c r="W458" s="1"/>
      <c r="X458" s="1"/>
      <c r="Y458" s="1"/>
      <c r="Z458" s="1"/>
      <c r="AA458" s="1"/>
      <c r="AB458" s="1"/>
      <c r="AC458" s="1"/>
    </row>
    <row r="459" spans="1:29" ht="17.25" thickBot="1">
      <c r="A459" s="6">
        <v>458</v>
      </c>
      <c r="B459" s="7">
        <v>40564</v>
      </c>
      <c r="C459" s="6">
        <v>1</v>
      </c>
      <c r="D459" s="6">
        <v>0</v>
      </c>
      <c r="E459" s="6">
        <v>1</v>
      </c>
      <c r="F459" s="6">
        <v>2</v>
      </c>
      <c r="G459" s="8" t="str">
        <f t="shared" si="14"/>
        <v>Night</v>
      </c>
      <c r="H459" s="8" t="str">
        <f t="shared" si="15"/>
        <v>Normal</v>
      </c>
      <c r="I459" s="9" t="b">
        <v>0</v>
      </c>
      <c r="J459" s="6">
        <v>5</v>
      </c>
      <c r="K459" s="6" t="s">
        <v>30</v>
      </c>
      <c r="L459" s="6">
        <v>3</v>
      </c>
      <c r="M459" s="6" t="s">
        <v>24</v>
      </c>
      <c r="N459" s="6">
        <v>0.24</v>
      </c>
      <c r="O459" s="1"/>
      <c r="P459" s="1"/>
      <c r="Q459" s="1"/>
      <c r="R459" s="1"/>
      <c r="S459" s="1"/>
      <c r="T459" s="1"/>
      <c r="U459" s="1"/>
      <c r="V459" s="1"/>
      <c r="W459" s="1"/>
      <c r="X459" s="1"/>
      <c r="Y459" s="1"/>
      <c r="Z459" s="1"/>
      <c r="AA459" s="1"/>
      <c r="AB459" s="1"/>
      <c r="AC459" s="1"/>
    </row>
    <row r="460" spans="1:29" ht="17.25" thickBot="1">
      <c r="A460" s="6">
        <v>459</v>
      </c>
      <c r="B460" s="7">
        <v>40564</v>
      </c>
      <c r="C460" s="6">
        <v>1</v>
      </c>
      <c r="D460" s="6">
        <v>0</v>
      </c>
      <c r="E460" s="6">
        <v>1</v>
      </c>
      <c r="F460" s="6">
        <v>3</v>
      </c>
      <c r="G460" s="8" t="str">
        <f t="shared" si="14"/>
        <v>Night</v>
      </c>
      <c r="H460" s="8" t="str">
        <f t="shared" si="15"/>
        <v>Normal</v>
      </c>
      <c r="I460" s="9" t="b">
        <v>0</v>
      </c>
      <c r="J460" s="6">
        <v>5</v>
      </c>
      <c r="K460" s="6" t="s">
        <v>30</v>
      </c>
      <c r="L460" s="6">
        <v>3</v>
      </c>
      <c r="M460" s="6" t="s">
        <v>24</v>
      </c>
      <c r="N460" s="6">
        <v>0.22</v>
      </c>
      <c r="O460" s="1"/>
      <c r="P460" s="1"/>
      <c r="Q460" s="1"/>
      <c r="R460" s="1"/>
      <c r="S460" s="1"/>
      <c r="T460" s="1"/>
      <c r="U460" s="1"/>
      <c r="V460" s="1"/>
      <c r="W460" s="1"/>
      <c r="X460" s="1"/>
      <c r="Y460" s="1"/>
      <c r="Z460" s="1"/>
      <c r="AA460" s="1"/>
      <c r="AB460" s="1"/>
      <c r="AC460" s="1"/>
    </row>
    <row r="461" spans="1:29" ht="17.25" thickBot="1">
      <c r="A461" s="6">
        <v>460</v>
      </c>
      <c r="B461" s="7">
        <v>40564</v>
      </c>
      <c r="C461" s="6">
        <v>1</v>
      </c>
      <c r="D461" s="6">
        <v>0</v>
      </c>
      <c r="E461" s="6">
        <v>1</v>
      </c>
      <c r="F461" s="6">
        <v>4</v>
      </c>
      <c r="G461" s="8" t="str">
        <f t="shared" si="14"/>
        <v>Night</v>
      </c>
      <c r="H461" s="8" t="str">
        <f t="shared" si="15"/>
        <v>Normal</v>
      </c>
      <c r="I461" s="9" t="b">
        <v>0</v>
      </c>
      <c r="J461" s="6">
        <v>5</v>
      </c>
      <c r="K461" s="6" t="s">
        <v>30</v>
      </c>
      <c r="L461" s="6">
        <v>2</v>
      </c>
      <c r="M461" s="6" t="s">
        <v>21</v>
      </c>
      <c r="N461" s="6">
        <v>0.22</v>
      </c>
      <c r="O461" s="1"/>
      <c r="P461" s="1"/>
      <c r="Q461" s="1"/>
      <c r="R461" s="1"/>
      <c r="S461" s="1"/>
      <c r="T461" s="1"/>
      <c r="U461" s="1"/>
      <c r="V461" s="1"/>
      <c r="W461" s="1"/>
      <c r="X461" s="1"/>
      <c r="Y461" s="1"/>
      <c r="Z461" s="1"/>
      <c r="AA461" s="1"/>
      <c r="AB461" s="1"/>
      <c r="AC461" s="1"/>
    </row>
    <row r="462" spans="1:29" ht="17.25" thickBot="1">
      <c r="A462" s="6">
        <v>461</v>
      </c>
      <c r="B462" s="7">
        <v>40564</v>
      </c>
      <c r="C462" s="6">
        <v>1</v>
      </c>
      <c r="D462" s="6">
        <v>0</v>
      </c>
      <c r="E462" s="6">
        <v>1</v>
      </c>
      <c r="F462" s="6">
        <v>5</v>
      </c>
      <c r="G462" s="8" t="str">
        <f t="shared" si="14"/>
        <v>Night</v>
      </c>
      <c r="H462" s="8" t="str">
        <f t="shared" si="15"/>
        <v>Normal</v>
      </c>
      <c r="I462" s="9" t="b">
        <v>0</v>
      </c>
      <c r="J462" s="6">
        <v>5</v>
      </c>
      <c r="K462" s="6" t="s">
        <v>30</v>
      </c>
      <c r="L462" s="6">
        <v>1</v>
      </c>
      <c r="M462" s="6" t="s">
        <v>14</v>
      </c>
      <c r="N462" s="6">
        <v>0.24</v>
      </c>
      <c r="O462" s="1"/>
      <c r="P462" s="1"/>
      <c r="Q462" s="1"/>
      <c r="R462" s="1"/>
      <c r="S462" s="1"/>
      <c r="T462" s="1"/>
      <c r="U462" s="1"/>
      <c r="V462" s="1"/>
      <c r="W462" s="1"/>
      <c r="X462" s="1"/>
      <c r="Y462" s="1"/>
      <c r="Z462" s="1"/>
      <c r="AA462" s="1"/>
      <c r="AB462" s="1"/>
      <c r="AC462" s="1"/>
    </row>
    <row r="463" spans="1:29" ht="17.25" thickBot="1">
      <c r="A463" s="6">
        <v>462</v>
      </c>
      <c r="B463" s="7">
        <v>40564</v>
      </c>
      <c r="C463" s="6">
        <v>1</v>
      </c>
      <c r="D463" s="6">
        <v>0</v>
      </c>
      <c r="E463" s="6">
        <v>1</v>
      </c>
      <c r="F463" s="6">
        <v>6</v>
      </c>
      <c r="G463" s="8" t="str">
        <f t="shared" si="14"/>
        <v>Morning</v>
      </c>
      <c r="H463" s="8" t="str">
        <f t="shared" si="15"/>
        <v>Normal</v>
      </c>
      <c r="I463" s="9" t="b">
        <v>0</v>
      </c>
      <c r="J463" s="6">
        <v>5</v>
      </c>
      <c r="K463" s="6" t="s">
        <v>30</v>
      </c>
      <c r="L463" s="6">
        <v>1</v>
      </c>
      <c r="M463" s="6" t="s">
        <v>14</v>
      </c>
      <c r="N463" s="6">
        <v>0.22</v>
      </c>
      <c r="O463" s="1"/>
      <c r="P463" s="1"/>
      <c r="Q463" s="1"/>
      <c r="R463" s="1"/>
      <c r="S463" s="1"/>
      <c r="T463" s="1"/>
      <c r="U463" s="1"/>
      <c r="V463" s="1"/>
      <c r="W463" s="1"/>
      <c r="X463" s="1"/>
      <c r="Y463" s="1"/>
      <c r="Z463" s="1"/>
      <c r="AA463" s="1"/>
      <c r="AB463" s="1"/>
      <c r="AC463" s="1"/>
    </row>
    <row r="464" spans="1:29" ht="17.25" thickBot="1">
      <c r="A464" s="6">
        <v>463</v>
      </c>
      <c r="B464" s="7">
        <v>40564</v>
      </c>
      <c r="C464" s="6">
        <v>1</v>
      </c>
      <c r="D464" s="6">
        <v>0</v>
      </c>
      <c r="E464" s="6">
        <v>1</v>
      </c>
      <c r="F464" s="6">
        <v>7</v>
      </c>
      <c r="G464" s="8" t="str">
        <f t="shared" si="14"/>
        <v>Morning</v>
      </c>
      <c r="H464" s="8" t="str">
        <f t="shared" si="15"/>
        <v>Rush</v>
      </c>
      <c r="I464" s="9" t="b">
        <v>0</v>
      </c>
      <c r="J464" s="6">
        <v>5</v>
      </c>
      <c r="K464" s="6" t="s">
        <v>30</v>
      </c>
      <c r="L464" s="6">
        <v>1</v>
      </c>
      <c r="M464" s="6" t="s">
        <v>14</v>
      </c>
      <c r="N464" s="6">
        <v>0.2</v>
      </c>
      <c r="O464" s="1"/>
      <c r="P464" s="1"/>
      <c r="Q464" s="1"/>
      <c r="R464" s="1"/>
      <c r="S464" s="1"/>
      <c r="T464" s="1"/>
      <c r="U464" s="1"/>
      <c r="V464" s="1"/>
      <c r="W464" s="1"/>
      <c r="X464" s="1"/>
      <c r="Y464" s="1"/>
      <c r="Z464" s="1"/>
      <c r="AA464" s="1"/>
      <c r="AB464" s="1"/>
      <c r="AC464" s="1"/>
    </row>
    <row r="465" spans="1:29" ht="17.25" thickBot="1">
      <c r="A465" s="6">
        <v>464</v>
      </c>
      <c r="B465" s="7">
        <v>40564</v>
      </c>
      <c r="C465" s="6">
        <v>1</v>
      </c>
      <c r="D465" s="6">
        <v>0</v>
      </c>
      <c r="E465" s="6">
        <v>1</v>
      </c>
      <c r="F465" s="6">
        <v>8</v>
      </c>
      <c r="G465" s="8" t="str">
        <f t="shared" si="14"/>
        <v>Morning</v>
      </c>
      <c r="H465" s="8" t="str">
        <f t="shared" si="15"/>
        <v>Rush</v>
      </c>
      <c r="I465" s="9" t="b">
        <v>0</v>
      </c>
      <c r="J465" s="6">
        <v>5</v>
      </c>
      <c r="K465" s="6" t="s">
        <v>30</v>
      </c>
      <c r="L465" s="6">
        <v>1</v>
      </c>
      <c r="M465" s="6" t="s">
        <v>14</v>
      </c>
      <c r="N465" s="6">
        <v>0.2</v>
      </c>
      <c r="O465" s="1"/>
      <c r="P465" s="1"/>
      <c r="Q465" s="1"/>
      <c r="R465" s="1"/>
      <c r="S465" s="1"/>
      <c r="T465" s="1"/>
      <c r="U465" s="1"/>
      <c r="V465" s="1"/>
      <c r="W465" s="1"/>
      <c r="X465" s="1"/>
      <c r="Y465" s="1"/>
      <c r="Z465" s="1"/>
      <c r="AA465" s="1"/>
      <c r="AB465" s="1"/>
      <c r="AC465" s="1"/>
    </row>
    <row r="466" spans="1:29" ht="17.25" thickBot="1">
      <c r="A466" s="6">
        <v>465</v>
      </c>
      <c r="B466" s="7">
        <v>40564</v>
      </c>
      <c r="C466" s="6">
        <v>1</v>
      </c>
      <c r="D466" s="6">
        <v>0</v>
      </c>
      <c r="E466" s="6">
        <v>1</v>
      </c>
      <c r="F466" s="6">
        <v>9</v>
      </c>
      <c r="G466" s="8" t="str">
        <f t="shared" si="14"/>
        <v>Morning</v>
      </c>
      <c r="H466" s="8" t="str">
        <f t="shared" si="15"/>
        <v>Rush</v>
      </c>
      <c r="I466" s="9" t="b">
        <v>0</v>
      </c>
      <c r="J466" s="6">
        <v>5</v>
      </c>
      <c r="K466" s="6" t="s">
        <v>30</v>
      </c>
      <c r="L466" s="6">
        <v>1</v>
      </c>
      <c r="M466" s="6" t="s">
        <v>14</v>
      </c>
      <c r="N466" s="6">
        <v>0.2</v>
      </c>
      <c r="O466" s="1"/>
      <c r="P466" s="1"/>
      <c r="Q466" s="1"/>
      <c r="R466" s="1"/>
      <c r="S466" s="1"/>
      <c r="T466" s="1"/>
      <c r="U466" s="1"/>
      <c r="V466" s="1"/>
      <c r="W466" s="1"/>
      <c r="X466" s="1"/>
      <c r="Y466" s="1"/>
      <c r="Z466" s="1"/>
      <c r="AA466" s="1"/>
      <c r="AB466" s="1"/>
      <c r="AC466" s="1"/>
    </row>
    <row r="467" spans="1:29" ht="17.25" thickBot="1">
      <c r="A467" s="6">
        <v>466</v>
      </c>
      <c r="B467" s="7">
        <v>40564</v>
      </c>
      <c r="C467" s="6">
        <v>1</v>
      </c>
      <c r="D467" s="6">
        <v>0</v>
      </c>
      <c r="E467" s="6">
        <v>1</v>
      </c>
      <c r="F467" s="6">
        <v>10</v>
      </c>
      <c r="G467" s="8" t="str">
        <f t="shared" si="14"/>
        <v>Morning</v>
      </c>
      <c r="H467" s="8" t="str">
        <f t="shared" si="15"/>
        <v>Normal</v>
      </c>
      <c r="I467" s="9" t="b">
        <v>0</v>
      </c>
      <c r="J467" s="6">
        <v>5</v>
      </c>
      <c r="K467" s="6" t="s">
        <v>30</v>
      </c>
      <c r="L467" s="6">
        <v>1</v>
      </c>
      <c r="M467" s="6" t="s">
        <v>14</v>
      </c>
      <c r="N467" s="6">
        <v>0.2</v>
      </c>
      <c r="O467" s="1"/>
      <c r="P467" s="1"/>
      <c r="Q467" s="1"/>
      <c r="R467" s="1"/>
      <c r="S467" s="1"/>
      <c r="T467" s="1"/>
      <c r="U467" s="1"/>
      <c r="V467" s="1"/>
      <c r="W467" s="1"/>
      <c r="X467" s="1"/>
      <c r="Y467" s="1"/>
      <c r="Z467" s="1"/>
      <c r="AA467" s="1"/>
      <c r="AB467" s="1"/>
      <c r="AC467" s="1"/>
    </row>
    <row r="468" spans="1:29" ht="17.25" thickBot="1">
      <c r="A468" s="6">
        <v>467</v>
      </c>
      <c r="B468" s="7">
        <v>40564</v>
      </c>
      <c r="C468" s="6">
        <v>1</v>
      </c>
      <c r="D468" s="6">
        <v>0</v>
      </c>
      <c r="E468" s="6">
        <v>1</v>
      </c>
      <c r="F468" s="6">
        <v>11</v>
      </c>
      <c r="G468" s="8" t="str">
        <f t="shared" si="14"/>
        <v>Morning</v>
      </c>
      <c r="H468" s="8" t="str">
        <f t="shared" si="15"/>
        <v>Normal</v>
      </c>
      <c r="I468" s="9" t="b">
        <v>0</v>
      </c>
      <c r="J468" s="6">
        <v>5</v>
      </c>
      <c r="K468" s="6" t="s">
        <v>30</v>
      </c>
      <c r="L468" s="6">
        <v>1</v>
      </c>
      <c r="M468" s="6" t="s">
        <v>14</v>
      </c>
      <c r="N468" s="6">
        <v>0.22</v>
      </c>
      <c r="O468" s="1"/>
      <c r="P468" s="1"/>
      <c r="Q468" s="1"/>
      <c r="R468" s="1"/>
      <c r="S468" s="1"/>
      <c r="T468" s="1"/>
      <c r="U468" s="1"/>
      <c r="V468" s="1"/>
      <c r="W468" s="1"/>
      <c r="X468" s="1"/>
      <c r="Y468" s="1"/>
      <c r="Z468" s="1"/>
      <c r="AA468" s="1"/>
      <c r="AB468" s="1"/>
      <c r="AC468" s="1"/>
    </row>
    <row r="469" spans="1:29" ht="17.25" thickBot="1">
      <c r="A469" s="6">
        <v>468</v>
      </c>
      <c r="B469" s="7">
        <v>40564</v>
      </c>
      <c r="C469" s="6">
        <v>1</v>
      </c>
      <c r="D469" s="6">
        <v>0</v>
      </c>
      <c r="E469" s="6">
        <v>1</v>
      </c>
      <c r="F469" s="6">
        <v>12</v>
      </c>
      <c r="G469" s="8" t="str">
        <f t="shared" si="14"/>
        <v>Afternoon</v>
      </c>
      <c r="H469" s="8" t="str">
        <f t="shared" si="15"/>
        <v>Normal</v>
      </c>
      <c r="I469" s="9" t="b">
        <v>0</v>
      </c>
      <c r="J469" s="6">
        <v>5</v>
      </c>
      <c r="K469" s="6" t="s">
        <v>30</v>
      </c>
      <c r="L469" s="6">
        <v>1</v>
      </c>
      <c r="M469" s="6" t="s">
        <v>14</v>
      </c>
      <c r="N469" s="6">
        <v>0.22</v>
      </c>
      <c r="O469" s="1"/>
      <c r="P469" s="1"/>
      <c r="Q469" s="1"/>
      <c r="R469" s="1"/>
      <c r="S469" s="1"/>
      <c r="T469" s="1"/>
      <c r="U469" s="1"/>
      <c r="V469" s="1"/>
      <c r="W469" s="1"/>
      <c r="X469" s="1"/>
      <c r="Y469" s="1"/>
      <c r="Z469" s="1"/>
      <c r="AA469" s="1"/>
      <c r="AB469" s="1"/>
      <c r="AC469" s="1"/>
    </row>
    <row r="470" spans="1:29" ht="17.25" thickBot="1">
      <c r="A470" s="6">
        <v>469</v>
      </c>
      <c r="B470" s="7">
        <v>40564</v>
      </c>
      <c r="C470" s="6">
        <v>1</v>
      </c>
      <c r="D470" s="6">
        <v>0</v>
      </c>
      <c r="E470" s="6">
        <v>1</v>
      </c>
      <c r="F470" s="6">
        <v>13</v>
      </c>
      <c r="G470" s="8" t="str">
        <f t="shared" si="14"/>
        <v>Afternoon</v>
      </c>
      <c r="H470" s="8" t="str">
        <f t="shared" si="15"/>
        <v>Normal</v>
      </c>
      <c r="I470" s="9" t="b">
        <v>0</v>
      </c>
      <c r="J470" s="6">
        <v>5</v>
      </c>
      <c r="K470" s="6" t="s">
        <v>30</v>
      </c>
      <c r="L470" s="6">
        <v>1</v>
      </c>
      <c r="M470" s="6" t="s">
        <v>14</v>
      </c>
      <c r="N470" s="6">
        <v>0.2</v>
      </c>
      <c r="O470" s="1"/>
      <c r="P470" s="1"/>
      <c r="Q470" s="1"/>
      <c r="R470" s="1"/>
      <c r="S470" s="1"/>
      <c r="T470" s="1"/>
      <c r="U470" s="1"/>
      <c r="V470" s="1"/>
      <c r="W470" s="1"/>
      <c r="X470" s="1"/>
      <c r="Y470" s="1"/>
      <c r="Z470" s="1"/>
      <c r="AA470" s="1"/>
      <c r="AB470" s="1"/>
      <c r="AC470" s="1"/>
    </row>
    <row r="471" spans="1:29" ht="17.25" thickBot="1">
      <c r="A471" s="6">
        <v>470</v>
      </c>
      <c r="B471" s="7">
        <v>40564</v>
      </c>
      <c r="C471" s="6">
        <v>1</v>
      </c>
      <c r="D471" s="6">
        <v>0</v>
      </c>
      <c r="E471" s="6">
        <v>1</v>
      </c>
      <c r="F471" s="6">
        <v>14</v>
      </c>
      <c r="G471" s="8" t="str">
        <f t="shared" si="14"/>
        <v>Afternoon</v>
      </c>
      <c r="H471" s="8" t="str">
        <f t="shared" si="15"/>
        <v>Normal</v>
      </c>
      <c r="I471" s="9" t="b">
        <v>0</v>
      </c>
      <c r="J471" s="6">
        <v>5</v>
      </c>
      <c r="K471" s="6" t="s">
        <v>30</v>
      </c>
      <c r="L471" s="6">
        <v>1</v>
      </c>
      <c r="M471" s="6" t="s">
        <v>14</v>
      </c>
      <c r="N471" s="6">
        <v>0.2</v>
      </c>
      <c r="O471" s="1"/>
      <c r="P471" s="1"/>
      <c r="Q471" s="1"/>
      <c r="R471" s="1"/>
      <c r="S471" s="1"/>
      <c r="T471" s="1"/>
      <c r="U471" s="1"/>
      <c r="V471" s="1"/>
      <c r="W471" s="1"/>
      <c r="X471" s="1"/>
      <c r="Y471" s="1"/>
      <c r="Z471" s="1"/>
      <c r="AA471" s="1"/>
      <c r="AB471" s="1"/>
      <c r="AC471" s="1"/>
    </row>
    <row r="472" spans="1:29" ht="17.25" thickBot="1">
      <c r="A472" s="6">
        <v>471</v>
      </c>
      <c r="B472" s="7">
        <v>40564</v>
      </c>
      <c r="C472" s="6">
        <v>1</v>
      </c>
      <c r="D472" s="6">
        <v>0</v>
      </c>
      <c r="E472" s="6">
        <v>1</v>
      </c>
      <c r="F472" s="6">
        <v>15</v>
      </c>
      <c r="G472" s="8" t="str">
        <f t="shared" si="14"/>
        <v>Afternoon</v>
      </c>
      <c r="H472" s="8" t="str">
        <f t="shared" si="15"/>
        <v>Normal</v>
      </c>
      <c r="I472" s="9" t="b">
        <v>0</v>
      </c>
      <c r="J472" s="6">
        <v>5</v>
      </c>
      <c r="K472" s="6" t="s">
        <v>30</v>
      </c>
      <c r="L472" s="6">
        <v>1</v>
      </c>
      <c r="M472" s="6" t="s">
        <v>14</v>
      </c>
      <c r="N472" s="6">
        <v>0.16</v>
      </c>
      <c r="O472" s="1"/>
      <c r="P472" s="1"/>
      <c r="Q472" s="1"/>
      <c r="R472" s="1"/>
      <c r="S472" s="1"/>
      <c r="T472" s="1"/>
      <c r="U472" s="1"/>
      <c r="V472" s="1"/>
      <c r="W472" s="1"/>
      <c r="X472" s="1"/>
      <c r="Y472" s="1"/>
      <c r="Z472" s="1"/>
      <c r="AA472" s="1"/>
      <c r="AB472" s="1"/>
      <c r="AC472" s="1"/>
    </row>
    <row r="473" spans="1:29" ht="17.25" thickBot="1">
      <c r="A473" s="6">
        <v>472</v>
      </c>
      <c r="B473" s="7">
        <v>40564</v>
      </c>
      <c r="C473" s="6">
        <v>1</v>
      </c>
      <c r="D473" s="6">
        <v>0</v>
      </c>
      <c r="E473" s="6">
        <v>1</v>
      </c>
      <c r="F473" s="6">
        <v>16</v>
      </c>
      <c r="G473" s="8" t="str">
        <f t="shared" si="14"/>
        <v>Afternoon</v>
      </c>
      <c r="H473" s="8" t="str">
        <f t="shared" si="15"/>
        <v>Normal</v>
      </c>
      <c r="I473" s="9" t="b">
        <v>0</v>
      </c>
      <c r="J473" s="6">
        <v>5</v>
      </c>
      <c r="K473" s="6" t="s">
        <v>30</v>
      </c>
      <c r="L473" s="6">
        <v>1</v>
      </c>
      <c r="M473" s="6" t="s">
        <v>14</v>
      </c>
      <c r="N473" s="6">
        <v>0.16</v>
      </c>
      <c r="O473" s="1"/>
      <c r="P473" s="1"/>
      <c r="Q473" s="1"/>
      <c r="R473" s="1"/>
      <c r="S473" s="1"/>
      <c r="T473" s="1"/>
      <c r="U473" s="1"/>
      <c r="V473" s="1"/>
      <c r="W473" s="1"/>
      <c r="X473" s="1"/>
      <c r="Y473" s="1"/>
      <c r="Z473" s="1"/>
      <c r="AA473" s="1"/>
      <c r="AB473" s="1"/>
      <c r="AC473" s="1"/>
    </row>
    <row r="474" spans="1:29" ht="17.25" thickBot="1">
      <c r="A474" s="6">
        <v>473</v>
      </c>
      <c r="B474" s="7">
        <v>40564</v>
      </c>
      <c r="C474" s="6">
        <v>1</v>
      </c>
      <c r="D474" s="6">
        <v>0</v>
      </c>
      <c r="E474" s="6">
        <v>1</v>
      </c>
      <c r="F474" s="6">
        <v>17</v>
      </c>
      <c r="G474" s="8" t="str">
        <f t="shared" si="14"/>
        <v>Afternoon</v>
      </c>
      <c r="H474" s="8" t="str">
        <f t="shared" si="15"/>
        <v>Rush</v>
      </c>
      <c r="I474" s="9" t="b">
        <v>0</v>
      </c>
      <c r="J474" s="6">
        <v>5</v>
      </c>
      <c r="K474" s="6" t="s">
        <v>30</v>
      </c>
      <c r="L474" s="6">
        <v>1</v>
      </c>
      <c r="M474" s="6" t="s">
        <v>14</v>
      </c>
      <c r="N474" s="6">
        <v>0.14000000000000001</v>
      </c>
      <c r="O474" s="1"/>
      <c r="P474" s="1"/>
      <c r="Q474" s="1"/>
      <c r="R474" s="1"/>
      <c r="S474" s="1"/>
      <c r="T474" s="1"/>
      <c r="U474" s="1"/>
      <c r="V474" s="1"/>
      <c r="W474" s="1"/>
      <c r="X474" s="1"/>
      <c r="Y474" s="1"/>
      <c r="Z474" s="1"/>
      <c r="AA474" s="1"/>
      <c r="AB474" s="1"/>
      <c r="AC474" s="1"/>
    </row>
    <row r="475" spans="1:29" ht="17.25" thickBot="1">
      <c r="A475" s="6">
        <v>474</v>
      </c>
      <c r="B475" s="7">
        <v>40564</v>
      </c>
      <c r="C475" s="6">
        <v>1</v>
      </c>
      <c r="D475" s="6">
        <v>0</v>
      </c>
      <c r="E475" s="6">
        <v>1</v>
      </c>
      <c r="F475" s="6">
        <v>18</v>
      </c>
      <c r="G475" s="8" t="str">
        <f t="shared" si="14"/>
        <v>Evening</v>
      </c>
      <c r="H475" s="8" t="str">
        <f t="shared" si="15"/>
        <v>Rush</v>
      </c>
      <c r="I475" s="9" t="b">
        <v>0</v>
      </c>
      <c r="J475" s="6">
        <v>5</v>
      </c>
      <c r="K475" s="6" t="s">
        <v>30</v>
      </c>
      <c r="L475" s="6">
        <v>1</v>
      </c>
      <c r="M475" s="6" t="s">
        <v>14</v>
      </c>
      <c r="N475" s="6">
        <v>0.12</v>
      </c>
      <c r="O475" s="1"/>
      <c r="P475" s="1"/>
      <c r="Q475" s="1"/>
      <c r="R475" s="1"/>
      <c r="S475" s="1"/>
      <c r="T475" s="1"/>
      <c r="U475" s="1"/>
      <c r="V475" s="1"/>
      <c r="W475" s="1"/>
      <c r="X475" s="1"/>
      <c r="Y475" s="1"/>
      <c r="Z475" s="1"/>
      <c r="AA475" s="1"/>
      <c r="AB475" s="1"/>
      <c r="AC475" s="1"/>
    </row>
    <row r="476" spans="1:29" ht="17.25" thickBot="1">
      <c r="A476" s="6">
        <v>475</v>
      </c>
      <c r="B476" s="7">
        <v>40564</v>
      </c>
      <c r="C476" s="6">
        <v>1</v>
      </c>
      <c r="D476" s="6">
        <v>0</v>
      </c>
      <c r="E476" s="6">
        <v>1</v>
      </c>
      <c r="F476" s="6">
        <v>19</v>
      </c>
      <c r="G476" s="8" t="str">
        <f t="shared" si="14"/>
        <v>Evening</v>
      </c>
      <c r="H476" s="8" t="str">
        <f t="shared" si="15"/>
        <v>Rush</v>
      </c>
      <c r="I476" s="9" t="b">
        <v>0</v>
      </c>
      <c r="J476" s="6">
        <v>5</v>
      </c>
      <c r="K476" s="6" t="s">
        <v>30</v>
      </c>
      <c r="L476" s="6">
        <v>1</v>
      </c>
      <c r="M476" s="6" t="s">
        <v>14</v>
      </c>
      <c r="N476" s="6">
        <v>0.12</v>
      </c>
      <c r="O476" s="1"/>
      <c r="P476" s="1"/>
      <c r="Q476" s="1"/>
      <c r="R476" s="1"/>
      <c r="S476" s="1"/>
      <c r="T476" s="1"/>
      <c r="U476" s="1"/>
      <c r="V476" s="1"/>
      <c r="W476" s="1"/>
      <c r="X476" s="1"/>
      <c r="Y476" s="1"/>
      <c r="Z476" s="1"/>
      <c r="AA476" s="1"/>
      <c r="AB476" s="1"/>
      <c r="AC476" s="1"/>
    </row>
    <row r="477" spans="1:29" ht="17.25" thickBot="1">
      <c r="A477" s="6">
        <v>476</v>
      </c>
      <c r="B477" s="7">
        <v>40564</v>
      </c>
      <c r="C477" s="6">
        <v>1</v>
      </c>
      <c r="D477" s="6">
        <v>0</v>
      </c>
      <c r="E477" s="6">
        <v>1</v>
      </c>
      <c r="F477" s="6">
        <v>20</v>
      </c>
      <c r="G477" s="8" t="str">
        <f t="shared" si="14"/>
        <v>Evening</v>
      </c>
      <c r="H477" s="8" t="str">
        <f t="shared" si="15"/>
        <v>Normal</v>
      </c>
      <c r="I477" s="9" t="b">
        <v>0</v>
      </c>
      <c r="J477" s="6">
        <v>5</v>
      </c>
      <c r="K477" s="6" t="s">
        <v>30</v>
      </c>
      <c r="L477" s="6">
        <v>1</v>
      </c>
      <c r="M477" s="6" t="s">
        <v>14</v>
      </c>
      <c r="N477" s="6">
        <v>0.1</v>
      </c>
      <c r="O477" s="1"/>
      <c r="P477" s="1"/>
      <c r="Q477" s="1"/>
      <c r="R477" s="1"/>
      <c r="S477" s="1"/>
      <c r="T477" s="1"/>
      <c r="U477" s="1"/>
      <c r="V477" s="1"/>
      <c r="W477" s="1"/>
      <c r="X477" s="1"/>
      <c r="Y477" s="1"/>
      <c r="Z477" s="1"/>
      <c r="AA477" s="1"/>
      <c r="AB477" s="1"/>
      <c r="AC477" s="1"/>
    </row>
    <row r="478" spans="1:29" ht="17.25" thickBot="1">
      <c r="A478" s="6">
        <v>477</v>
      </c>
      <c r="B478" s="7">
        <v>40564</v>
      </c>
      <c r="C478" s="6">
        <v>1</v>
      </c>
      <c r="D478" s="6">
        <v>0</v>
      </c>
      <c r="E478" s="6">
        <v>1</v>
      </c>
      <c r="F478" s="6">
        <v>21</v>
      </c>
      <c r="G478" s="8" t="str">
        <f t="shared" si="14"/>
        <v>Evening</v>
      </c>
      <c r="H478" s="8" t="str">
        <f t="shared" si="15"/>
        <v>Normal</v>
      </c>
      <c r="I478" s="9" t="b">
        <v>0</v>
      </c>
      <c r="J478" s="6">
        <v>5</v>
      </c>
      <c r="K478" s="6" t="s">
        <v>30</v>
      </c>
      <c r="L478" s="6">
        <v>1</v>
      </c>
      <c r="M478" s="6" t="s">
        <v>14</v>
      </c>
      <c r="N478" s="6">
        <v>0.08</v>
      </c>
      <c r="O478" s="1"/>
      <c r="P478" s="1"/>
      <c r="Q478" s="1"/>
      <c r="R478" s="1"/>
      <c r="S478" s="1"/>
      <c r="T478" s="1"/>
      <c r="U478" s="1"/>
      <c r="V478" s="1"/>
      <c r="W478" s="1"/>
      <c r="X478" s="1"/>
      <c r="Y478" s="1"/>
      <c r="Z478" s="1"/>
      <c r="AA478" s="1"/>
      <c r="AB478" s="1"/>
      <c r="AC478" s="1"/>
    </row>
    <row r="479" spans="1:29" ht="17.25" thickBot="1">
      <c r="A479" s="6">
        <v>478</v>
      </c>
      <c r="B479" s="7">
        <v>40564</v>
      </c>
      <c r="C479" s="6">
        <v>1</v>
      </c>
      <c r="D479" s="6">
        <v>0</v>
      </c>
      <c r="E479" s="6">
        <v>1</v>
      </c>
      <c r="F479" s="6">
        <v>22</v>
      </c>
      <c r="G479" s="8" t="str">
        <f t="shared" si="14"/>
        <v>Evening</v>
      </c>
      <c r="H479" s="8" t="str">
        <f t="shared" si="15"/>
        <v>Normal</v>
      </c>
      <c r="I479" s="9" t="b">
        <v>0</v>
      </c>
      <c r="J479" s="6">
        <v>5</v>
      </c>
      <c r="K479" s="6" t="s">
        <v>30</v>
      </c>
      <c r="L479" s="6">
        <v>1</v>
      </c>
      <c r="M479" s="6" t="s">
        <v>14</v>
      </c>
      <c r="N479" s="6">
        <v>0.06</v>
      </c>
      <c r="O479" s="1"/>
      <c r="P479" s="1"/>
      <c r="Q479" s="1"/>
      <c r="R479" s="1"/>
      <c r="S479" s="1"/>
      <c r="T479" s="1"/>
      <c r="U479" s="1"/>
      <c r="V479" s="1"/>
      <c r="W479" s="1"/>
      <c r="X479" s="1"/>
      <c r="Y479" s="1"/>
      <c r="Z479" s="1"/>
      <c r="AA479" s="1"/>
      <c r="AB479" s="1"/>
      <c r="AC479" s="1"/>
    </row>
    <row r="480" spans="1:29" ht="17.25" thickBot="1">
      <c r="A480" s="6">
        <v>479</v>
      </c>
      <c r="B480" s="7">
        <v>40564</v>
      </c>
      <c r="C480" s="6">
        <v>1</v>
      </c>
      <c r="D480" s="6">
        <v>0</v>
      </c>
      <c r="E480" s="6">
        <v>1</v>
      </c>
      <c r="F480" s="6">
        <v>23</v>
      </c>
      <c r="G480" s="8" t="str">
        <f t="shared" si="14"/>
        <v>Evening</v>
      </c>
      <c r="H480" s="8" t="str">
        <f t="shared" si="15"/>
        <v>Normal</v>
      </c>
      <c r="I480" s="9" t="b">
        <v>0</v>
      </c>
      <c r="J480" s="6">
        <v>5</v>
      </c>
      <c r="K480" s="6" t="s">
        <v>30</v>
      </c>
      <c r="L480" s="6">
        <v>1</v>
      </c>
      <c r="M480" s="6" t="s">
        <v>14</v>
      </c>
      <c r="N480" s="6">
        <v>0.06</v>
      </c>
      <c r="O480" s="1"/>
      <c r="P480" s="1"/>
      <c r="Q480" s="1"/>
      <c r="R480" s="1"/>
      <c r="S480" s="1"/>
      <c r="T480" s="1"/>
      <c r="U480" s="1"/>
      <c r="V480" s="1"/>
      <c r="W480" s="1"/>
      <c r="X480" s="1"/>
      <c r="Y480" s="1"/>
      <c r="Z480" s="1"/>
      <c r="AA480" s="1"/>
      <c r="AB480" s="1"/>
      <c r="AC480" s="1"/>
    </row>
    <row r="481" spans="1:29" ht="17.25" thickBot="1">
      <c r="A481" s="6">
        <v>480</v>
      </c>
      <c r="B481" s="7">
        <v>40565</v>
      </c>
      <c r="C481" s="6">
        <v>1</v>
      </c>
      <c r="D481" s="6">
        <v>0</v>
      </c>
      <c r="E481" s="6">
        <v>1</v>
      </c>
      <c r="F481" s="6">
        <v>0</v>
      </c>
      <c r="G481" s="8" t="str">
        <f t="shared" si="14"/>
        <v>Night</v>
      </c>
      <c r="H481" s="8" t="str">
        <f t="shared" si="15"/>
        <v>Normal</v>
      </c>
      <c r="I481" s="9" t="b">
        <v>0</v>
      </c>
      <c r="J481" s="6">
        <v>6</v>
      </c>
      <c r="K481" s="6" t="s">
        <v>13</v>
      </c>
      <c r="L481" s="6">
        <v>1</v>
      </c>
      <c r="M481" s="6" t="s">
        <v>14</v>
      </c>
      <c r="N481" s="6">
        <v>0.04</v>
      </c>
      <c r="O481" s="1"/>
      <c r="P481" s="1"/>
      <c r="Q481" s="1"/>
      <c r="R481" s="1"/>
      <c r="S481" s="1"/>
      <c r="T481" s="1"/>
      <c r="U481" s="1"/>
      <c r="V481" s="1"/>
      <c r="W481" s="1"/>
      <c r="X481" s="1"/>
      <c r="Y481" s="1"/>
      <c r="Z481" s="1"/>
      <c r="AA481" s="1"/>
      <c r="AB481" s="1"/>
      <c r="AC481" s="1"/>
    </row>
    <row r="482" spans="1:29" ht="17.25" thickBot="1">
      <c r="A482" s="6">
        <v>481</v>
      </c>
      <c r="B482" s="7">
        <v>40565</v>
      </c>
      <c r="C482" s="6">
        <v>1</v>
      </c>
      <c r="D482" s="6">
        <v>0</v>
      </c>
      <c r="E482" s="6">
        <v>1</v>
      </c>
      <c r="F482" s="6">
        <v>1</v>
      </c>
      <c r="G482" s="8" t="str">
        <f t="shared" si="14"/>
        <v>Night</v>
      </c>
      <c r="H482" s="8" t="str">
        <f t="shared" si="15"/>
        <v>Normal</v>
      </c>
      <c r="I482" s="9" t="b">
        <v>0</v>
      </c>
      <c r="J482" s="6">
        <v>6</v>
      </c>
      <c r="K482" s="6" t="s">
        <v>13</v>
      </c>
      <c r="L482" s="6">
        <v>2</v>
      </c>
      <c r="M482" s="6" t="s">
        <v>21</v>
      </c>
      <c r="N482" s="6">
        <v>0.04</v>
      </c>
      <c r="O482" s="1"/>
      <c r="P482" s="1"/>
      <c r="Q482" s="1"/>
      <c r="R482" s="1"/>
      <c r="S482" s="1"/>
      <c r="T482" s="1"/>
      <c r="U482" s="1"/>
      <c r="V482" s="1"/>
      <c r="W482" s="1"/>
      <c r="X482" s="1"/>
      <c r="Y482" s="1"/>
      <c r="Z482" s="1"/>
      <c r="AA482" s="1"/>
      <c r="AB482" s="1"/>
      <c r="AC482" s="1"/>
    </row>
    <row r="483" spans="1:29" ht="17.25" thickBot="1">
      <c r="A483" s="6">
        <v>482</v>
      </c>
      <c r="B483" s="7">
        <v>40565</v>
      </c>
      <c r="C483" s="6">
        <v>1</v>
      </c>
      <c r="D483" s="6">
        <v>0</v>
      </c>
      <c r="E483" s="6">
        <v>1</v>
      </c>
      <c r="F483" s="6">
        <v>2</v>
      </c>
      <c r="G483" s="8" t="str">
        <f t="shared" si="14"/>
        <v>Night</v>
      </c>
      <c r="H483" s="8" t="str">
        <f t="shared" si="15"/>
        <v>Normal</v>
      </c>
      <c r="I483" s="9" t="b">
        <v>0</v>
      </c>
      <c r="J483" s="6">
        <v>6</v>
      </c>
      <c r="K483" s="6" t="s">
        <v>13</v>
      </c>
      <c r="L483" s="6">
        <v>2</v>
      </c>
      <c r="M483" s="6" t="s">
        <v>21</v>
      </c>
      <c r="N483" s="6">
        <v>0.04</v>
      </c>
      <c r="O483" s="1"/>
      <c r="P483" s="1"/>
      <c r="Q483" s="1"/>
      <c r="R483" s="1"/>
      <c r="S483" s="1"/>
      <c r="T483" s="1"/>
      <c r="U483" s="1"/>
      <c r="V483" s="1"/>
      <c r="W483" s="1"/>
      <c r="X483" s="1"/>
      <c r="Y483" s="1"/>
      <c r="Z483" s="1"/>
      <c r="AA483" s="1"/>
      <c r="AB483" s="1"/>
      <c r="AC483" s="1"/>
    </row>
    <row r="484" spans="1:29" ht="17.25" thickBot="1">
      <c r="A484" s="6">
        <v>483</v>
      </c>
      <c r="B484" s="7">
        <v>40565</v>
      </c>
      <c r="C484" s="6">
        <v>1</v>
      </c>
      <c r="D484" s="6">
        <v>0</v>
      </c>
      <c r="E484" s="6">
        <v>1</v>
      </c>
      <c r="F484" s="6">
        <v>3</v>
      </c>
      <c r="G484" s="8" t="str">
        <f t="shared" si="14"/>
        <v>Night</v>
      </c>
      <c r="H484" s="8" t="str">
        <f t="shared" si="15"/>
        <v>Normal</v>
      </c>
      <c r="I484" s="9" t="b">
        <v>0</v>
      </c>
      <c r="J484" s="6">
        <v>6</v>
      </c>
      <c r="K484" s="6" t="s">
        <v>13</v>
      </c>
      <c r="L484" s="6">
        <v>2</v>
      </c>
      <c r="M484" s="6" t="s">
        <v>21</v>
      </c>
      <c r="N484" s="6">
        <v>0.04</v>
      </c>
      <c r="O484" s="1"/>
      <c r="P484" s="1"/>
      <c r="Q484" s="1"/>
      <c r="R484" s="1"/>
      <c r="S484" s="1"/>
      <c r="T484" s="1"/>
      <c r="U484" s="1"/>
      <c r="V484" s="1"/>
      <c r="W484" s="1"/>
      <c r="X484" s="1"/>
      <c r="Y484" s="1"/>
      <c r="Z484" s="1"/>
      <c r="AA484" s="1"/>
      <c r="AB484" s="1"/>
      <c r="AC484" s="1"/>
    </row>
    <row r="485" spans="1:29" ht="17.25" thickBot="1">
      <c r="A485" s="6">
        <v>484</v>
      </c>
      <c r="B485" s="7">
        <v>40565</v>
      </c>
      <c r="C485" s="6">
        <v>1</v>
      </c>
      <c r="D485" s="6">
        <v>0</v>
      </c>
      <c r="E485" s="6">
        <v>1</v>
      </c>
      <c r="F485" s="6">
        <v>4</v>
      </c>
      <c r="G485" s="8" t="str">
        <f t="shared" si="14"/>
        <v>Night</v>
      </c>
      <c r="H485" s="8" t="str">
        <f t="shared" si="15"/>
        <v>Normal</v>
      </c>
      <c r="I485" s="9" t="b">
        <v>0</v>
      </c>
      <c r="J485" s="6">
        <v>6</v>
      </c>
      <c r="K485" s="6" t="s">
        <v>13</v>
      </c>
      <c r="L485" s="6">
        <v>2</v>
      </c>
      <c r="M485" s="6" t="s">
        <v>21</v>
      </c>
      <c r="N485" s="6">
        <v>0.02</v>
      </c>
      <c r="O485" s="1"/>
      <c r="P485" s="1"/>
      <c r="Q485" s="1"/>
      <c r="R485" s="1"/>
      <c r="S485" s="1"/>
      <c r="T485" s="1"/>
      <c r="U485" s="1"/>
      <c r="V485" s="1"/>
      <c r="W485" s="1"/>
      <c r="X485" s="1"/>
      <c r="Y485" s="1"/>
      <c r="Z485" s="1"/>
      <c r="AA485" s="1"/>
      <c r="AB485" s="1"/>
      <c r="AC485" s="1"/>
    </row>
    <row r="486" spans="1:29" ht="17.25" thickBot="1">
      <c r="A486" s="6">
        <v>485</v>
      </c>
      <c r="B486" s="7">
        <v>40565</v>
      </c>
      <c r="C486" s="6">
        <v>1</v>
      </c>
      <c r="D486" s="6">
        <v>0</v>
      </c>
      <c r="E486" s="6">
        <v>1</v>
      </c>
      <c r="F486" s="6">
        <v>6</v>
      </c>
      <c r="G486" s="8" t="str">
        <f t="shared" si="14"/>
        <v>Morning</v>
      </c>
      <c r="H486" s="8" t="str">
        <f t="shared" si="15"/>
        <v>Normal</v>
      </c>
      <c r="I486" s="9" t="b">
        <v>0</v>
      </c>
      <c r="J486" s="6">
        <v>6</v>
      </c>
      <c r="K486" s="6" t="s">
        <v>13</v>
      </c>
      <c r="L486" s="6">
        <v>2</v>
      </c>
      <c r="M486" s="6" t="s">
        <v>21</v>
      </c>
      <c r="N486" s="6">
        <v>0.02</v>
      </c>
      <c r="O486" s="1"/>
      <c r="P486" s="1"/>
      <c r="Q486" s="1"/>
      <c r="R486" s="1"/>
      <c r="S486" s="1"/>
      <c r="T486" s="1"/>
      <c r="U486" s="1"/>
      <c r="V486" s="1"/>
      <c r="W486" s="1"/>
      <c r="X486" s="1"/>
      <c r="Y486" s="1"/>
      <c r="Z486" s="1"/>
      <c r="AA486" s="1"/>
      <c r="AB486" s="1"/>
      <c r="AC486" s="1"/>
    </row>
    <row r="487" spans="1:29" ht="17.25" thickBot="1">
      <c r="A487" s="6">
        <v>486</v>
      </c>
      <c r="B487" s="7">
        <v>40565</v>
      </c>
      <c r="C487" s="6">
        <v>1</v>
      </c>
      <c r="D487" s="6">
        <v>0</v>
      </c>
      <c r="E487" s="6">
        <v>1</v>
      </c>
      <c r="F487" s="6">
        <v>7</v>
      </c>
      <c r="G487" s="8" t="str">
        <f t="shared" si="14"/>
        <v>Morning</v>
      </c>
      <c r="H487" s="8" t="str">
        <f t="shared" si="15"/>
        <v>Rush</v>
      </c>
      <c r="I487" s="9" t="b">
        <v>0</v>
      </c>
      <c r="J487" s="6">
        <v>6</v>
      </c>
      <c r="K487" s="6" t="s">
        <v>13</v>
      </c>
      <c r="L487" s="6">
        <v>1</v>
      </c>
      <c r="M487" s="6" t="s">
        <v>14</v>
      </c>
      <c r="N487" s="6">
        <v>0.02</v>
      </c>
      <c r="O487" s="1"/>
      <c r="P487" s="1"/>
      <c r="Q487" s="1"/>
      <c r="R487" s="1"/>
      <c r="S487" s="1"/>
      <c r="T487" s="1"/>
      <c r="U487" s="1"/>
      <c r="V487" s="1"/>
      <c r="W487" s="1"/>
      <c r="X487" s="1"/>
      <c r="Y487" s="1"/>
      <c r="Z487" s="1"/>
      <c r="AA487" s="1"/>
      <c r="AB487" s="1"/>
      <c r="AC487" s="1"/>
    </row>
    <row r="488" spans="1:29" ht="17.25" thickBot="1">
      <c r="A488" s="6">
        <v>487</v>
      </c>
      <c r="B488" s="7">
        <v>40565</v>
      </c>
      <c r="C488" s="6">
        <v>1</v>
      </c>
      <c r="D488" s="6">
        <v>0</v>
      </c>
      <c r="E488" s="6">
        <v>1</v>
      </c>
      <c r="F488" s="6">
        <v>8</v>
      </c>
      <c r="G488" s="8" t="str">
        <f t="shared" si="14"/>
        <v>Morning</v>
      </c>
      <c r="H488" s="8" t="str">
        <f t="shared" si="15"/>
        <v>Rush</v>
      </c>
      <c r="I488" s="9" t="b">
        <v>0</v>
      </c>
      <c r="J488" s="6">
        <v>6</v>
      </c>
      <c r="K488" s="6" t="s">
        <v>13</v>
      </c>
      <c r="L488" s="6">
        <v>1</v>
      </c>
      <c r="M488" s="6" t="s">
        <v>14</v>
      </c>
      <c r="N488" s="6">
        <v>0.02</v>
      </c>
      <c r="O488" s="1"/>
      <c r="P488" s="1"/>
      <c r="Q488" s="1"/>
      <c r="R488" s="1"/>
      <c r="S488" s="1"/>
      <c r="T488" s="1"/>
      <c r="U488" s="1"/>
      <c r="V488" s="1"/>
      <c r="W488" s="1"/>
      <c r="X488" s="1"/>
      <c r="Y488" s="1"/>
      <c r="Z488" s="1"/>
      <c r="AA488" s="1"/>
      <c r="AB488" s="1"/>
      <c r="AC488" s="1"/>
    </row>
    <row r="489" spans="1:29" ht="17.25" thickBot="1">
      <c r="A489" s="6">
        <v>488</v>
      </c>
      <c r="B489" s="7">
        <v>40565</v>
      </c>
      <c r="C489" s="6">
        <v>1</v>
      </c>
      <c r="D489" s="6">
        <v>0</v>
      </c>
      <c r="E489" s="6">
        <v>1</v>
      </c>
      <c r="F489" s="6">
        <v>9</v>
      </c>
      <c r="G489" s="8" t="str">
        <f t="shared" si="14"/>
        <v>Morning</v>
      </c>
      <c r="H489" s="8" t="str">
        <f t="shared" si="15"/>
        <v>Rush</v>
      </c>
      <c r="I489" s="9" t="b">
        <v>0</v>
      </c>
      <c r="J489" s="6">
        <v>6</v>
      </c>
      <c r="K489" s="6" t="s">
        <v>13</v>
      </c>
      <c r="L489" s="6">
        <v>1</v>
      </c>
      <c r="M489" s="6" t="s">
        <v>14</v>
      </c>
      <c r="N489" s="6">
        <v>0.04</v>
      </c>
      <c r="O489" s="1"/>
      <c r="P489" s="1"/>
      <c r="Q489" s="1"/>
      <c r="R489" s="1"/>
      <c r="S489" s="1"/>
      <c r="T489" s="1"/>
      <c r="U489" s="1"/>
      <c r="V489" s="1"/>
      <c r="W489" s="1"/>
      <c r="X489" s="1"/>
      <c r="Y489" s="1"/>
      <c r="Z489" s="1"/>
      <c r="AA489" s="1"/>
      <c r="AB489" s="1"/>
      <c r="AC489" s="1"/>
    </row>
    <row r="490" spans="1:29" ht="17.25" thickBot="1">
      <c r="A490" s="6">
        <v>489</v>
      </c>
      <c r="B490" s="7">
        <v>40565</v>
      </c>
      <c r="C490" s="6">
        <v>1</v>
      </c>
      <c r="D490" s="6">
        <v>0</v>
      </c>
      <c r="E490" s="6">
        <v>1</v>
      </c>
      <c r="F490" s="6">
        <v>10</v>
      </c>
      <c r="G490" s="8" t="str">
        <f t="shared" si="14"/>
        <v>Morning</v>
      </c>
      <c r="H490" s="8" t="str">
        <f t="shared" si="15"/>
        <v>Normal</v>
      </c>
      <c r="I490" s="9" t="b">
        <v>0</v>
      </c>
      <c r="J490" s="6">
        <v>6</v>
      </c>
      <c r="K490" s="6" t="s">
        <v>13</v>
      </c>
      <c r="L490" s="6">
        <v>2</v>
      </c>
      <c r="M490" s="6" t="s">
        <v>21</v>
      </c>
      <c r="N490" s="6">
        <v>0.04</v>
      </c>
      <c r="O490" s="1"/>
      <c r="P490" s="1"/>
      <c r="Q490" s="1"/>
      <c r="R490" s="1"/>
      <c r="S490" s="1"/>
      <c r="T490" s="1"/>
      <c r="U490" s="1"/>
      <c r="V490" s="1"/>
      <c r="W490" s="1"/>
      <c r="X490" s="1"/>
      <c r="Y490" s="1"/>
      <c r="Z490" s="1"/>
      <c r="AA490" s="1"/>
      <c r="AB490" s="1"/>
      <c r="AC490" s="1"/>
    </row>
    <row r="491" spans="1:29" ht="17.25" thickBot="1">
      <c r="A491" s="6">
        <v>490</v>
      </c>
      <c r="B491" s="7">
        <v>40565</v>
      </c>
      <c r="C491" s="6">
        <v>1</v>
      </c>
      <c r="D491" s="6">
        <v>0</v>
      </c>
      <c r="E491" s="6">
        <v>1</v>
      </c>
      <c r="F491" s="6">
        <v>11</v>
      </c>
      <c r="G491" s="8" t="str">
        <f t="shared" si="14"/>
        <v>Morning</v>
      </c>
      <c r="H491" s="8" t="str">
        <f t="shared" si="15"/>
        <v>Normal</v>
      </c>
      <c r="I491" s="9" t="b">
        <v>0</v>
      </c>
      <c r="J491" s="6">
        <v>6</v>
      </c>
      <c r="K491" s="6" t="s">
        <v>13</v>
      </c>
      <c r="L491" s="6">
        <v>2</v>
      </c>
      <c r="M491" s="6" t="s">
        <v>21</v>
      </c>
      <c r="N491" s="6">
        <v>0.06</v>
      </c>
      <c r="O491" s="1"/>
      <c r="P491" s="1"/>
      <c r="Q491" s="1"/>
      <c r="R491" s="1"/>
      <c r="S491" s="1"/>
      <c r="T491" s="1"/>
      <c r="U491" s="1"/>
      <c r="V491" s="1"/>
      <c r="W491" s="1"/>
      <c r="X491" s="1"/>
      <c r="Y491" s="1"/>
      <c r="Z491" s="1"/>
      <c r="AA491" s="1"/>
      <c r="AB491" s="1"/>
      <c r="AC491" s="1"/>
    </row>
    <row r="492" spans="1:29" ht="17.25" thickBot="1">
      <c r="A492" s="6">
        <v>491</v>
      </c>
      <c r="B492" s="7">
        <v>40565</v>
      </c>
      <c r="C492" s="6">
        <v>1</v>
      </c>
      <c r="D492" s="6">
        <v>0</v>
      </c>
      <c r="E492" s="6">
        <v>1</v>
      </c>
      <c r="F492" s="6">
        <v>12</v>
      </c>
      <c r="G492" s="8" t="str">
        <f t="shared" si="14"/>
        <v>Afternoon</v>
      </c>
      <c r="H492" s="8" t="str">
        <f t="shared" si="15"/>
        <v>Normal</v>
      </c>
      <c r="I492" s="9" t="b">
        <v>0</v>
      </c>
      <c r="J492" s="6">
        <v>6</v>
      </c>
      <c r="K492" s="6" t="s">
        <v>13</v>
      </c>
      <c r="L492" s="6">
        <v>2</v>
      </c>
      <c r="M492" s="6" t="s">
        <v>21</v>
      </c>
      <c r="N492" s="6">
        <v>0.06</v>
      </c>
      <c r="O492" s="1"/>
      <c r="P492" s="1"/>
      <c r="Q492" s="1"/>
      <c r="R492" s="1"/>
      <c r="S492" s="1"/>
      <c r="T492" s="1"/>
      <c r="U492" s="1"/>
      <c r="V492" s="1"/>
      <c r="W492" s="1"/>
      <c r="X492" s="1"/>
      <c r="Y492" s="1"/>
      <c r="Z492" s="1"/>
      <c r="AA492" s="1"/>
      <c r="AB492" s="1"/>
      <c r="AC492" s="1"/>
    </row>
    <row r="493" spans="1:29" ht="17.25" thickBot="1">
      <c r="A493" s="6">
        <v>492</v>
      </c>
      <c r="B493" s="7">
        <v>40565</v>
      </c>
      <c r="C493" s="6">
        <v>1</v>
      </c>
      <c r="D493" s="6">
        <v>0</v>
      </c>
      <c r="E493" s="6">
        <v>1</v>
      </c>
      <c r="F493" s="6">
        <v>13</v>
      </c>
      <c r="G493" s="8" t="str">
        <f t="shared" si="14"/>
        <v>Afternoon</v>
      </c>
      <c r="H493" s="8" t="str">
        <f t="shared" si="15"/>
        <v>Normal</v>
      </c>
      <c r="I493" s="9" t="b">
        <v>0</v>
      </c>
      <c r="J493" s="6">
        <v>6</v>
      </c>
      <c r="K493" s="6" t="s">
        <v>13</v>
      </c>
      <c r="L493" s="6">
        <v>1</v>
      </c>
      <c r="M493" s="6" t="s">
        <v>14</v>
      </c>
      <c r="N493" s="6">
        <v>0.08</v>
      </c>
      <c r="O493" s="1"/>
      <c r="P493" s="1"/>
      <c r="Q493" s="1"/>
      <c r="R493" s="1"/>
      <c r="S493" s="1"/>
      <c r="T493" s="1"/>
      <c r="U493" s="1"/>
      <c r="V493" s="1"/>
      <c r="W493" s="1"/>
      <c r="X493" s="1"/>
      <c r="Y493" s="1"/>
      <c r="Z493" s="1"/>
      <c r="AA493" s="1"/>
      <c r="AB493" s="1"/>
      <c r="AC493" s="1"/>
    </row>
    <row r="494" spans="1:29" ht="17.25" thickBot="1">
      <c r="A494" s="6">
        <v>493</v>
      </c>
      <c r="B494" s="7">
        <v>40565</v>
      </c>
      <c r="C494" s="6">
        <v>1</v>
      </c>
      <c r="D494" s="6">
        <v>0</v>
      </c>
      <c r="E494" s="6">
        <v>1</v>
      </c>
      <c r="F494" s="6">
        <v>14</v>
      </c>
      <c r="G494" s="8" t="str">
        <f t="shared" si="14"/>
        <v>Afternoon</v>
      </c>
      <c r="H494" s="8" t="str">
        <f t="shared" si="15"/>
        <v>Normal</v>
      </c>
      <c r="I494" s="9" t="b">
        <v>0</v>
      </c>
      <c r="J494" s="6">
        <v>6</v>
      </c>
      <c r="K494" s="6" t="s">
        <v>13</v>
      </c>
      <c r="L494" s="6">
        <v>1</v>
      </c>
      <c r="M494" s="6" t="s">
        <v>14</v>
      </c>
      <c r="N494" s="6">
        <v>0.1</v>
      </c>
      <c r="O494" s="1"/>
      <c r="P494" s="1"/>
      <c r="Q494" s="1"/>
      <c r="R494" s="1"/>
      <c r="S494" s="1"/>
      <c r="T494" s="1"/>
      <c r="U494" s="1"/>
      <c r="V494" s="1"/>
      <c r="W494" s="1"/>
      <c r="X494" s="1"/>
      <c r="Y494" s="1"/>
      <c r="Z494" s="1"/>
      <c r="AA494" s="1"/>
      <c r="AB494" s="1"/>
      <c r="AC494" s="1"/>
    </row>
    <row r="495" spans="1:29" ht="17.25" thickBot="1">
      <c r="A495" s="6">
        <v>494</v>
      </c>
      <c r="B495" s="7">
        <v>40565</v>
      </c>
      <c r="C495" s="6">
        <v>1</v>
      </c>
      <c r="D495" s="6">
        <v>0</v>
      </c>
      <c r="E495" s="6">
        <v>1</v>
      </c>
      <c r="F495" s="6">
        <v>15</v>
      </c>
      <c r="G495" s="8" t="str">
        <f t="shared" si="14"/>
        <v>Afternoon</v>
      </c>
      <c r="H495" s="8" t="str">
        <f t="shared" si="15"/>
        <v>Normal</v>
      </c>
      <c r="I495" s="9" t="b">
        <v>0</v>
      </c>
      <c r="J495" s="6">
        <v>6</v>
      </c>
      <c r="K495" s="6" t="s">
        <v>13</v>
      </c>
      <c r="L495" s="6">
        <v>1</v>
      </c>
      <c r="M495" s="6" t="s">
        <v>14</v>
      </c>
      <c r="N495" s="6">
        <v>0.12</v>
      </c>
      <c r="O495" s="1"/>
      <c r="P495" s="1"/>
      <c r="Q495" s="1"/>
      <c r="R495" s="1"/>
      <c r="S495" s="1"/>
      <c r="T495" s="1"/>
      <c r="U495" s="1"/>
      <c r="V495" s="1"/>
      <c r="W495" s="1"/>
      <c r="X495" s="1"/>
      <c r="Y495" s="1"/>
      <c r="Z495" s="1"/>
      <c r="AA495" s="1"/>
      <c r="AB495" s="1"/>
      <c r="AC495" s="1"/>
    </row>
    <row r="496" spans="1:29" ht="17.25" thickBot="1">
      <c r="A496" s="6">
        <v>495</v>
      </c>
      <c r="B496" s="7">
        <v>40565</v>
      </c>
      <c r="C496" s="6">
        <v>1</v>
      </c>
      <c r="D496" s="6">
        <v>0</v>
      </c>
      <c r="E496" s="6">
        <v>1</v>
      </c>
      <c r="F496" s="6">
        <v>16</v>
      </c>
      <c r="G496" s="8" t="str">
        <f t="shared" si="14"/>
        <v>Afternoon</v>
      </c>
      <c r="H496" s="8" t="str">
        <f t="shared" si="15"/>
        <v>Normal</v>
      </c>
      <c r="I496" s="9" t="b">
        <v>0</v>
      </c>
      <c r="J496" s="6">
        <v>6</v>
      </c>
      <c r="K496" s="6" t="s">
        <v>13</v>
      </c>
      <c r="L496" s="6">
        <v>1</v>
      </c>
      <c r="M496" s="6" t="s">
        <v>14</v>
      </c>
      <c r="N496" s="6">
        <v>0.12</v>
      </c>
      <c r="O496" s="1"/>
      <c r="P496" s="1"/>
      <c r="Q496" s="1"/>
      <c r="R496" s="1"/>
      <c r="S496" s="1"/>
      <c r="T496" s="1"/>
      <c r="U496" s="1"/>
      <c r="V496" s="1"/>
      <c r="W496" s="1"/>
      <c r="X496" s="1"/>
      <c r="Y496" s="1"/>
      <c r="Z496" s="1"/>
      <c r="AA496" s="1"/>
      <c r="AB496" s="1"/>
      <c r="AC496" s="1"/>
    </row>
    <row r="497" spans="1:29" ht="17.25" thickBot="1">
      <c r="A497" s="6">
        <v>496</v>
      </c>
      <c r="B497" s="7">
        <v>40565</v>
      </c>
      <c r="C497" s="6">
        <v>1</v>
      </c>
      <c r="D497" s="6">
        <v>0</v>
      </c>
      <c r="E497" s="6">
        <v>1</v>
      </c>
      <c r="F497" s="6">
        <v>17</v>
      </c>
      <c r="G497" s="8" t="str">
        <f t="shared" si="14"/>
        <v>Afternoon</v>
      </c>
      <c r="H497" s="8" t="str">
        <f t="shared" si="15"/>
        <v>Rush</v>
      </c>
      <c r="I497" s="9" t="b">
        <v>0</v>
      </c>
      <c r="J497" s="6">
        <v>6</v>
      </c>
      <c r="K497" s="6" t="s">
        <v>13</v>
      </c>
      <c r="L497" s="6">
        <v>1</v>
      </c>
      <c r="M497" s="6" t="s">
        <v>14</v>
      </c>
      <c r="N497" s="6">
        <v>0.12</v>
      </c>
      <c r="O497" s="1"/>
      <c r="P497" s="1"/>
      <c r="Q497" s="1"/>
      <c r="R497" s="1"/>
      <c r="S497" s="1"/>
      <c r="T497" s="1"/>
      <c r="U497" s="1"/>
      <c r="V497" s="1"/>
      <c r="W497" s="1"/>
      <c r="X497" s="1"/>
      <c r="Y497" s="1"/>
      <c r="Z497" s="1"/>
      <c r="AA497" s="1"/>
      <c r="AB497" s="1"/>
      <c r="AC497" s="1"/>
    </row>
    <row r="498" spans="1:29" ht="17.25" thickBot="1">
      <c r="A498" s="6">
        <v>497</v>
      </c>
      <c r="B498" s="7">
        <v>40565</v>
      </c>
      <c r="C498" s="6">
        <v>1</v>
      </c>
      <c r="D498" s="6">
        <v>0</v>
      </c>
      <c r="E498" s="6">
        <v>1</v>
      </c>
      <c r="F498" s="6">
        <v>18</v>
      </c>
      <c r="G498" s="8" t="str">
        <f t="shared" si="14"/>
        <v>Evening</v>
      </c>
      <c r="H498" s="8" t="str">
        <f t="shared" si="15"/>
        <v>Rush</v>
      </c>
      <c r="I498" s="9" t="b">
        <v>0</v>
      </c>
      <c r="J498" s="6">
        <v>6</v>
      </c>
      <c r="K498" s="6" t="s">
        <v>13</v>
      </c>
      <c r="L498" s="6">
        <v>1</v>
      </c>
      <c r="M498" s="6" t="s">
        <v>14</v>
      </c>
      <c r="N498" s="6">
        <v>0.08</v>
      </c>
      <c r="O498" s="1"/>
      <c r="P498" s="1"/>
      <c r="Q498" s="1"/>
      <c r="R498" s="1"/>
      <c r="S498" s="1"/>
      <c r="T498" s="1"/>
      <c r="U498" s="1"/>
      <c r="V498" s="1"/>
      <c r="W498" s="1"/>
      <c r="X498" s="1"/>
      <c r="Y498" s="1"/>
      <c r="Z498" s="1"/>
      <c r="AA498" s="1"/>
      <c r="AB498" s="1"/>
      <c r="AC498" s="1"/>
    </row>
    <row r="499" spans="1:29" ht="17.25" thickBot="1">
      <c r="A499" s="6">
        <v>498</v>
      </c>
      <c r="B499" s="7">
        <v>40565</v>
      </c>
      <c r="C499" s="6">
        <v>1</v>
      </c>
      <c r="D499" s="6">
        <v>0</v>
      </c>
      <c r="E499" s="6">
        <v>1</v>
      </c>
      <c r="F499" s="6">
        <v>19</v>
      </c>
      <c r="G499" s="8" t="str">
        <f t="shared" si="14"/>
        <v>Evening</v>
      </c>
      <c r="H499" s="8" t="str">
        <f t="shared" si="15"/>
        <v>Rush</v>
      </c>
      <c r="I499" s="9" t="b">
        <v>0</v>
      </c>
      <c r="J499" s="6">
        <v>6</v>
      </c>
      <c r="K499" s="6" t="s">
        <v>13</v>
      </c>
      <c r="L499" s="6">
        <v>1</v>
      </c>
      <c r="M499" s="6" t="s">
        <v>14</v>
      </c>
      <c r="N499" s="6">
        <v>0.08</v>
      </c>
      <c r="O499" s="1"/>
      <c r="P499" s="1"/>
      <c r="Q499" s="1"/>
      <c r="R499" s="1"/>
      <c r="S499" s="1"/>
      <c r="T499" s="1"/>
      <c r="U499" s="1"/>
      <c r="V499" s="1"/>
      <c r="W499" s="1"/>
      <c r="X499" s="1"/>
      <c r="Y499" s="1"/>
      <c r="Z499" s="1"/>
      <c r="AA499" s="1"/>
      <c r="AB499" s="1"/>
      <c r="AC499" s="1"/>
    </row>
    <row r="500" spans="1:29" ht="17.25" thickBot="1">
      <c r="A500" s="6">
        <v>499</v>
      </c>
      <c r="B500" s="7">
        <v>40565</v>
      </c>
      <c r="C500" s="6">
        <v>1</v>
      </c>
      <c r="D500" s="6">
        <v>0</v>
      </c>
      <c r="E500" s="6">
        <v>1</v>
      </c>
      <c r="F500" s="6">
        <v>20</v>
      </c>
      <c r="G500" s="8" t="str">
        <f t="shared" si="14"/>
        <v>Evening</v>
      </c>
      <c r="H500" s="8" t="str">
        <f t="shared" si="15"/>
        <v>Normal</v>
      </c>
      <c r="I500" s="9" t="b">
        <v>0</v>
      </c>
      <c r="J500" s="6">
        <v>6</v>
      </c>
      <c r="K500" s="6" t="s">
        <v>13</v>
      </c>
      <c r="L500" s="6">
        <v>1</v>
      </c>
      <c r="M500" s="6" t="s">
        <v>14</v>
      </c>
      <c r="N500" s="6">
        <v>0.06</v>
      </c>
      <c r="O500" s="1"/>
      <c r="P500" s="1"/>
      <c r="Q500" s="1"/>
      <c r="R500" s="1"/>
      <c r="S500" s="1"/>
      <c r="T500" s="1"/>
      <c r="U500" s="1"/>
      <c r="V500" s="1"/>
      <c r="W500" s="1"/>
      <c r="X500" s="1"/>
      <c r="Y500" s="1"/>
      <c r="Z500" s="1"/>
      <c r="AA500" s="1"/>
      <c r="AB500" s="1"/>
      <c r="AC500" s="1"/>
    </row>
    <row r="501" spans="1:29" ht="17.25" thickBot="1">
      <c r="A501" s="6">
        <v>500</v>
      </c>
      <c r="B501" s="7">
        <v>40565</v>
      </c>
      <c r="C501" s="6">
        <v>1</v>
      </c>
      <c r="D501" s="6">
        <v>0</v>
      </c>
      <c r="E501" s="6">
        <v>1</v>
      </c>
      <c r="F501" s="6">
        <v>21</v>
      </c>
      <c r="G501" s="8" t="str">
        <f t="shared" si="14"/>
        <v>Evening</v>
      </c>
      <c r="H501" s="8" t="str">
        <f t="shared" si="15"/>
        <v>Normal</v>
      </c>
      <c r="I501" s="9" t="b">
        <v>0</v>
      </c>
      <c r="J501" s="6">
        <v>6</v>
      </c>
      <c r="K501" s="6" t="s">
        <v>13</v>
      </c>
      <c r="L501" s="6">
        <v>1</v>
      </c>
      <c r="M501" s="6" t="s">
        <v>14</v>
      </c>
      <c r="N501" s="6">
        <v>0.06</v>
      </c>
      <c r="O501" s="1"/>
      <c r="P501" s="1"/>
      <c r="Q501" s="1"/>
      <c r="R501" s="1"/>
      <c r="S501" s="1"/>
      <c r="T501" s="1"/>
      <c r="U501" s="1"/>
      <c r="V501" s="1"/>
      <c r="W501" s="1"/>
      <c r="X501" s="1"/>
      <c r="Y501" s="1"/>
      <c r="Z501" s="1"/>
      <c r="AA501" s="1"/>
      <c r="AB501" s="1"/>
      <c r="AC501" s="1"/>
    </row>
    <row r="502" spans="1:29" ht="17.25" thickBot="1">
      <c r="A502" s="6">
        <v>501</v>
      </c>
      <c r="B502" s="7">
        <v>40565</v>
      </c>
      <c r="C502" s="6">
        <v>1</v>
      </c>
      <c r="D502" s="6">
        <v>0</v>
      </c>
      <c r="E502" s="6">
        <v>1</v>
      </c>
      <c r="F502" s="6">
        <v>22</v>
      </c>
      <c r="G502" s="8" t="str">
        <f t="shared" si="14"/>
        <v>Evening</v>
      </c>
      <c r="H502" s="8" t="str">
        <f t="shared" si="15"/>
        <v>Normal</v>
      </c>
      <c r="I502" s="9" t="b">
        <v>0</v>
      </c>
      <c r="J502" s="6">
        <v>6</v>
      </c>
      <c r="K502" s="6" t="s">
        <v>13</v>
      </c>
      <c r="L502" s="6">
        <v>1</v>
      </c>
      <c r="M502" s="6" t="s">
        <v>14</v>
      </c>
      <c r="N502" s="6">
        <v>0.06</v>
      </c>
      <c r="O502" s="1"/>
      <c r="P502" s="1"/>
      <c r="Q502" s="1"/>
      <c r="R502" s="1"/>
      <c r="S502" s="1"/>
      <c r="T502" s="1"/>
      <c r="U502" s="1"/>
      <c r="V502" s="1"/>
      <c r="W502" s="1"/>
      <c r="X502" s="1"/>
      <c r="Y502" s="1"/>
      <c r="Z502" s="1"/>
      <c r="AA502" s="1"/>
      <c r="AB502" s="1"/>
      <c r="AC502" s="1"/>
    </row>
    <row r="503" spans="1:29" ht="17.25" thickBot="1">
      <c r="A503" s="6">
        <v>502</v>
      </c>
      <c r="B503" s="7">
        <v>40565</v>
      </c>
      <c r="C503" s="6">
        <v>1</v>
      </c>
      <c r="D503" s="6">
        <v>0</v>
      </c>
      <c r="E503" s="6">
        <v>1</v>
      </c>
      <c r="F503" s="6">
        <v>23</v>
      </c>
      <c r="G503" s="8" t="str">
        <f t="shared" si="14"/>
        <v>Evening</v>
      </c>
      <c r="H503" s="8" t="str">
        <f t="shared" si="15"/>
        <v>Normal</v>
      </c>
      <c r="I503" s="9" t="b">
        <v>0</v>
      </c>
      <c r="J503" s="6">
        <v>6</v>
      </c>
      <c r="K503" s="6" t="s">
        <v>13</v>
      </c>
      <c r="L503" s="6">
        <v>1</v>
      </c>
      <c r="M503" s="6" t="s">
        <v>14</v>
      </c>
      <c r="N503" s="6">
        <v>0.04</v>
      </c>
      <c r="O503" s="1"/>
      <c r="P503" s="1"/>
      <c r="Q503" s="1"/>
      <c r="R503" s="1"/>
      <c r="S503" s="1"/>
      <c r="T503" s="1"/>
      <c r="U503" s="1"/>
      <c r="V503" s="1"/>
      <c r="W503" s="1"/>
      <c r="X503" s="1"/>
      <c r="Y503" s="1"/>
      <c r="Z503" s="1"/>
      <c r="AA503" s="1"/>
      <c r="AB503" s="1"/>
      <c r="AC503" s="1"/>
    </row>
    <row r="504" spans="1:29" ht="17.25" thickBot="1">
      <c r="A504" s="6">
        <v>503</v>
      </c>
      <c r="B504" s="7">
        <v>40566</v>
      </c>
      <c r="C504" s="6">
        <v>1</v>
      </c>
      <c r="D504" s="6">
        <v>0</v>
      </c>
      <c r="E504" s="6">
        <v>1</v>
      </c>
      <c r="F504" s="6">
        <v>0</v>
      </c>
      <c r="G504" s="8" t="str">
        <f t="shared" si="14"/>
        <v>Night</v>
      </c>
      <c r="H504" s="8" t="str">
        <f t="shared" si="15"/>
        <v>Normal</v>
      </c>
      <c r="I504" s="9" t="b">
        <v>0</v>
      </c>
      <c r="J504" s="6">
        <v>0</v>
      </c>
      <c r="K504" s="6" t="s">
        <v>25</v>
      </c>
      <c r="L504" s="6">
        <v>1</v>
      </c>
      <c r="M504" s="6" t="s">
        <v>14</v>
      </c>
      <c r="N504" s="6">
        <v>0.04</v>
      </c>
      <c r="O504" s="1"/>
      <c r="P504" s="1"/>
      <c r="Q504" s="1"/>
      <c r="R504" s="1"/>
      <c r="S504" s="1"/>
      <c r="T504" s="1"/>
      <c r="U504" s="1"/>
      <c r="V504" s="1"/>
      <c r="W504" s="1"/>
      <c r="X504" s="1"/>
      <c r="Y504" s="1"/>
      <c r="Z504" s="1"/>
      <c r="AA504" s="1"/>
      <c r="AB504" s="1"/>
      <c r="AC504" s="1"/>
    </row>
    <row r="505" spans="1:29" ht="17.25" thickBot="1">
      <c r="A505" s="6">
        <v>504</v>
      </c>
      <c r="B505" s="7">
        <v>40566</v>
      </c>
      <c r="C505" s="6">
        <v>1</v>
      </c>
      <c r="D505" s="6">
        <v>0</v>
      </c>
      <c r="E505" s="6">
        <v>1</v>
      </c>
      <c r="F505" s="6">
        <v>1</v>
      </c>
      <c r="G505" s="8" t="str">
        <f t="shared" si="14"/>
        <v>Night</v>
      </c>
      <c r="H505" s="8" t="str">
        <f t="shared" si="15"/>
        <v>Normal</v>
      </c>
      <c r="I505" s="9" t="b">
        <v>0</v>
      </c>
      <c r="J505" s="6">
        <v>0</v>
      </c>
      <c r="K505" s="6" t="s">
        <v>25</v>
      </c>
      <c r="L505" s="6">
        <v>1</v>
      </c>
      <c r="M505" s="6" t="s">
        <v>14</v>
      </c>
      <c r="N505" s="6">
        <v>0.04</v>
      </c>
      <c r="O505" s="1"/>
      <c r="P505" s="1"/>
      <c r="Q505" s="1"/>
      <c r="R505" s="1"/>
      <c r="S505" s="1"/>
      <c r="T505" s="1"/>
      <c r="U505" s="1"/>
      <c r="V505" s="1"/>
      <c r="W505" s="1"/>
      <c r="X505" s="1"/>
      <c r="Y505" s="1"/>
      <c r="Z505" s="1"/>
      <c r="AA505" s="1"/>
      <c r="AB505" s="1"/>
      <c r="AC505" s="1"/>
    </row>
    <row r="506" spans="1:29" ht="17.25" thickBot="1">
      <c r="A506" s="6">
        <v>505</v>
      </c>
      <c r="B506" s="7">
        <v>40566</v>
      </c>
      <c r="C506" s="6">
        <v>1</v>
      </c>
      <c r="D506" s="6">
        <v>0</v>
      </c>
      <c r="E506" s="6">
        <v>1</v>
      </c>
      <c r="F506" s="6">
        <v>2</v>
      </c>
      <c r="G506" s="8" t="str">
        <f t="shared" si="14"/>
        <v>Night</v>
      </c>
      <c r="H506" s="8" t="str">
        <f t="shared" si="15"/>
        <v>Normal</v>
      </c>
      <c r="I506" s="9" t="b">
        <v>0</v>
      </c>
      <c r="J506" s="6">
        <v>0</v>
      </c>
      <c r="K506" s="6" t="s">
        <v>25</v>
      </c>
      <c r="L506" s="6">
        <v>1</v>
      </c>
      <c r="M506" s="6" t="s">
        <v>14</v>
      </c>
      <c r="N506" s="6">
        <v>0.02</v>
      </c>
      <c r="O506" s="1"/>
      <c r="P506" s="1"/>
      <c r="Q506" s="1"/>
      <c r="R506" s="1"/>
      <c r="S506" s="1"/>
      <c r="T506" s="1"/>
      <c r="U506" s="1"/>
      <c r="V506" s="1"/>
      <c r="W506" s="1"/>
      <c r="X506" s="1"/>
      <c r="Y506" s="1"/>
      <c r="Z506" s="1"/>
      <c r="AA506" s="1"/>
      <c r="AB506" s="1"/>
      <c r="AC506" s="1"/>
    </row>
    <row r="507" spans="1:29" ht="17.25" thickBot="1">
      <c r="A507" s="6">
        <v>506</v>
      </c>
      <c r="B507" s="7">
        <v>40566</v>
      </c>
      <c r="C507" s="6">
        <v>1</v>
      </c>
      <c r="D507" s="6">
        <v>0</v>
      </c>
      <c r="E507" s="6">
        <v>1</v>
      </c>
      <c r="F507" s="6">
        <v>3</v>
      </c>
      <c r="G507" s="8" t="str">
        <f t="shared" si="14"/>
        <v>Night</v>
      </c>
      <c r="H507" s="8" t="str">
        <f t="shared" si="15"/>
        <v>Normal</v>
      </c>
      <c r="I507" s="9" t="b">
        <v>0</v>
      </c>
      <c r="J507" s="6">
        <v>0</v>
      </c>
      <c r="K507" s="6" t="s">
        <v>25</v>
      </c>
      <c r="L507" s="6">
        <v>1</v>
      </c>
      <c r="M507" s="6" t="s">
        <v>14</v>
      </c>
      <c r="N507" s="6">
        <v>0.02</v>
      </c>
      <c r="O507" s="1"/>
      <c r="P507" s="1"/>
      <c r="Q507" s="1"/>
      <c r="R507" s="1"/>
      <c r="S507" s="1"/>
      <c r="T507" s="1"/>
      <c r="U507" s="1"/>
      <c r="V507" s="1"/>
      <c r="W507" s="1"/>
      <c r="X507" s="1"/>
      <c r="Y507" s="1"/>
      <c r="Z507" s="1"/>
      <c r="AA507" s="1"/>
      <c r="AB507" s="1"/>
      <c r="AC507" s="1"/>
    </row>
    <row r="508" spans="1:29" ht="17.25" thickBot="1">
      <c r="A508" s="6">
        <v>507</v>
      </c>
      <c r="B508" s="7">
        <v>40566</v>
      </c>
      <c r="C508" s="6">
        <v>1</v>
      </c>
      <c r="D508" s="6">
        <v>0</v>
      </c>
      <c r="E508" s="6">
        <v>1</v>
      </c>
      <c r="F508" s="6">
        <v>5</v>
      </c>
      <c r="G508" s="8" t="str">
        <f t="shared" si="14"/>
        <v>Night</v>
      </c>
      <c r="H508" s="8" t="str">
        <f t="shared" si="15"/>
        <v>Normal</v>
      </c>
      <c r="I508" s="9" t="b">
        <v>0</v>
      </c>
      <c r="J508" s="6">
        <v>0</v>
      </c>
      <c r="K508" s="6" t="s">
        <v>25</v>
      </c>
      <c r="L508" s="6">
        <v>2</v>
      </c>
      <c r="M508" s="6" t="s">
        <v>21</v>
      </c>
      <c r="N508" s="6">
        <v>0.04</v>
      </c>
      <c r="O508" s="1"/>
      <c r="P508" s="1"/>
      <c r="Q508" s="1"/>
      <c r="R508" s="1"/>
      <c r="S508" s="1"/>
      <c r="T508" s="1"/>
      <c r="U508" s="1"/>
      <c r="V508" s="1"/>
      <c r="W508" s="1"/>
      <c r="X508" s="1"/>
      <c r="Y508" s="1"/>
      <c r="Z508" s="1"/>
      <c r="AA508" s="1"/>
      <c r="AB508" s="1"/>
      <c r="AC508" s="1"/>
    </row>
    <row r="509" spans="1:29" ht="17.25" thickBot="1">
      <c r="A509" s="6">
        <v>508</v>
      </c>
      <c r="B509" s="7">
        <v>40566</v>
      </c>
      <c r="C509" s="6">
        <v>1</v>
      </c>
      <c r="D509" s="6">
        <v>0</v>
      </c>
      <c r="E509" s="6">
        <v>1</v>
      </c>
      <c r="F509" s="6">
        <v>6</v>
      </c>
      <c r="G509" s="8" t="str">
        <f t="shared" si="14"/>
        <v>Morning</v>
      </c>
      <c r="H509" s="8" t="str">
        <f t="shared" si="15"/>
        <v>Normal</v>
      </c>
      <c r="I509" s="9" t="b">
        <v>0</v>
      </c>
      <c r="J509" s="6">
        <v>0</v>
      </c>
      <c r="K509" s="6" t="s">
        <v>25</v>
      </c>
      <c r="L509" s="6">
        <v>2</v>
      </c>
      <c r="M509" s="6" t="s">
        <v>21</v>
      </c>
      <c r="N509" s="6">
        <v>0.04</v>
      </c>
      <c r="O509" s="1"/>
      <c r="P509" s="1"/>
      <c r="Q509" s="1"/>
      <c r="R509" s="1"/>
      <c r="S509" s="1"/>
      <c r="T509" s="1"/>
      <c r="U509" s="1"/>
      <c r="V509" s="1"/>
      <c r="W509" s="1"/>
      <c r="X509" s="1"/>
      <c r="Y509" s="1"/>
      <c r="Z509" s="1"/>
      <c r="AA509" s="1"/>
      <c r="AB509" s="1"/>
      <c r="AC509" s="1"/>
    </row>
    <row r="510" spans="1:29" ht="17.25" thickBot="1">
      <c r="A510" s="6">
        <v>509</v>
      </c>
      <c r="B510" s="7">
        <v>40566</v>
      </c>
      <c r="C510" s="6">
        <v>1</v>
      </c>
      <c r="D510" s="6">
        <v>0</v>
      </c>
      <c r="E510" s="6">
        <v>1</v>
      </c>
      <c r="F510" s="6">
        <v>7</v>
      </c>
      <c r="G510" s="8" t="str">
        <f t="shared" si="14"/>
        <v>Morning</v>
      </c>
      <c r="H510" s="8" t="str">
        <f t="shared" si="15"/>
        <v>Rush</v>
      </c>
      <c r="I510" s="9" t="b">
        <v>0</v>
      </c>
      <c r="J510" s="6">
        <v>0</v>
      </c>
      <c r="K510" s="6" t="s">
        <v>25</v>
      </c>
      <c r="L510" s="6">
        <v>1</v>
      </c>
      <c r="M510" s="6" t="s">
        <v>14</v>
      </c>
      <c r="N510" s="6">
        <v>0.08</v>
      </c>
      <c r="O510" s="1"/>
      <c r="P510" s="1"/>
      <c r="Q510" s="1"/>
      <c r="R510" s="1"/>
      <c r="S510" s="1"/>
      <c r="T510" s="1"/>
      <c r="U510" s="1"/>
      <c r="V510" s="1"/>
      <c r="W510" s="1"/>
      <c r="X510" s="1"/>
      <c r="Y510" s="1"/>
      <c r="Z510" s="1"/>
      <c r="AA510" s="1"/>
      <c r="AB510" s="1"/>
      <c r="AC510" s="1"/>
    </row>
    <row r="511" spans="1:29" ht="17.25" thickBot="1">
      <c r="A511" s="6">
        <v>510</v>
      </c>
      <c r="B511" s="7">
        <v>40566</v>
      </c>
      <c r="C511" s="6">
        <v>1</v>
      </c>
      <c r="D511" s="6">
        <v>0</v>
      </c>
      <c r="E511" s="6">
        <v>1</v>
      </c>
      <c r="F511" s="6">
        <v>8</v>
      </c>
      <c r="G511" s="8" t="str">
        <f t="shared" si="14"/>
        <v>Morning</v>
      </c>
      <c r="H511" s="8" t="str">
        <f t="shared" si="15"/>
        <v>Rush</v>
      </c>
      <c r="I511" s="9" t="b">
        <v>0</v>
      </c>
      <c r="J511" s="6">
        <v>0</v>
      </c>
      <c r="K511" s="6" t="s">
        <v>25</v>
      </c>
      <c r="L511" s="6">
        <v>1</v>
      </c>
      <c r="M511" s="6" t="s">
        <v>14</v>
      </c>
      <c r="N511" s="6">
        <v>0.06</v>
      </c>
      <c r="O511" s="1"/>
      <c r="P511" s="1"/>
      <c r="Q511" s="1"/>
      <c r="R511" s="1"/>
      <c r="S511" s="1"/>
      <c r="T511" s="1"/>
      <c r="U511" s="1"/>
      <c r="V511" s="1"/>
      <c r="W511" s="1"/>
      <c r="X511" s="1"/>
      <c r="Y511" s="1"/>
      <c r="Z511" s="1"/>
      <c r="AA511" s="1"/>
      <c r="AB511" s="1"/>
      <c r="AC511" s="1"/>
    </row>
    <row r="512" spans="1:29" ht="17.25" thickBot="1">
      <c r="A512" s="6">
        <v>511</v>
      </c>
      <c r="B512" s="7">
        <v>40566</v>
      </c>
      <c r="C512" s="6">
        <v>1</v>
      </c>
      <c r="D512" s="6">
        <v>0</v>
      </c>
      <c r="E512" s="6">
        <v>1</v>
      </c>
      <c r="F512" s="6">
        <v>9</v>
      </c>
      <c r="G512" s="8" t="str">
        <f t="shared" si="14"/>
        <v>Morning</v>
      </c>
      <c r="H512" s="8" t="str">
        <f t="shared" si="15"/>
        <v>Rush</v>
      </c>
      <c r="I512" s="9" t="b">
        <v>0</v>
      </c>
      <c r="J512" s="6">
        <v>0</v>
      </c>
      <c r="K512" s="6" t="s">
        <v>25</v>
      </c>
      <c r="L512" s="6">
        <v>1</v>
      </c>
      <c r="M512" s="6" t="s">
        <v>14</v>
      </c>
      <c r="N512" s="6">
        <v>0.1</v>
      </c>
      <c r="O512" s="1"/>
      <c r="P512" s="1"/>
      <c r="Q512" s="1"/>
      <c r="R512" s="1"/>
      <c r="S512" s="1"/>
      <c r="T512" s="1"/>
      <c r="U512" s="1"/>
      <c r="V512" s="1"/>
      <c r="W512" s="1"/>
      <c r="X512" s="1"/>
      <c r="Y512" s="1"/>
      <c r="Z512" s="1"/>
      <c r="AA512" s="1"/>
      <c r="AB512" s="1"/>
      <c r="AC512" s="1"/>
    </row>
    <row r="513" spans="1:29" ht="17.25" thickBot="1">
      <c r="A513" s="6">
        <v>512</v>
      </c>
      <c r="B513" s="7">
        <v>40566</v>
      </c>
      <c r="C513" s="6">
        <v>1</v>
      </c>
      <c r="D513" s="6">
        <v>0</v>
      </c>
      <c r="E513" s="6">
        <v>1</v>
      </c>
      <c r="F513" s="6">
        <v>10</v>
      </c>
      <c r="G513" s="8" t="str">
        <f t="shared" si="14"/>
        <v>Morning</v>
      </c>
      <c r="H513" s="8" t="str">
        <f t="shared" si="15"/>
        <v>Normal</v>
      </c>
      <c r="I513" s="9" t="b">
        <v>0</v>
      </c>
      <c r="J513" s="6">
        <v>0</v>
      </c>
      <c r="K513" s="6" t="s">
        <v>25</v>
      </c>
      <c r="L513" s="6">
        <v>1</v>
      </c>
      <c r="M513" s="6" t="s">
        <v>14</v>
      </c>
      <c r="N513" s="6">
        <v>0.14000000000000001</v>
      </c>
      <c r="O513" s="1"/>
      <c r="P513" s="1"/>
      <c r="Q513" s="1"/>
      <c r="R513" s="1"/>
      <c r="S513" s="1"/>
      <c r="T513" s="1"/>
      <c r="U513" s="1"/>
      <c r="V513" s="1"/>
      <c r="W513" s="1"/>
      <c r="X513" s="1"/>
      <c r="Y513" s="1"/>
      <c r="Z513" s="1"/>
      <c r="AA513" s="1"/>
      <c r="AB513" s="1"/>
      <c r="AC513" s="1"/>
    </row>
    <row r="514" spans="1:29" ht="17.25" thickBot="1">
      <c r="A514" s="6">
        <v>513</v>
      </c>
      <c r="B514" s="7">
        <v>40566</v>
      </c>
      <c r="C514" s="6">
        <v>1</v>
      </c>
      <c r="D514" s="6">
        <v>0</v>
      </c>
      <c r="E514" s="6">
        <v>1</v>
      </c>
      <c r="F514" s="6">
        <v>11</v>
      </c>
      <c r="G514" s="8" t="str">
        <f t="shared" si="14"/>
        <v>Morning</v>
      </c>
      <c r="H514" s="8" t="str">
        <f t="shared" si="15"/>
        <v>Normal</v>
      </c>
      <c r="I514" s="9" t="b">
        <v>0</v>
      </c>
      <c r="J514" s="6">
        <v>0</v>
      </c>
      <c r="K514" s="6" t="s">
        <v>25</v>
      </c>
      <c r="L514" s="6">
        <v>1</v>
      </c>
      <c r="M514" s="6" t="s">
        <v>14</v>
      </c>
      <c r="N514" s="6">
        <v>0.14000000000000001</v>
      </c>
      <c r="O514" s="1"/>
      <c r="P514" s="1"/>
      <c r="Q514" s="1"/>
      <c r="R514" s="1"/>
      <c r="S514" s="1"/>
      <c r="T514" s="1"/>
      <c r="U514" s="1"/>
      <c r="V514" s="1"/>
      <c r="W514" s="1"/>
      <c r="X514" s="1"/>
      <c r="Y514" s="1"/>
      <c r="Z514" s="1"/>
      <c r="AA514" s="1"/>
      <c r="AB514" s="1"/>
      <c r="AC514" s="1"/>
    </row>
    <row r="515" spans="1:29" ht="17.25" thickBot="1">
      <c r="A515" s="6">
        <v>514</v>
      </c>
      <c r="B515" s="7">
        <v>40566</v>
      </c>
      <c r="C515" s="6">
        <v>1</v>
      </c>
      <c r="D515" s="6">
        <v>0</v>
      </c>
      <c r="E515" s="6">
        <v>1</v>
      </c>
      <c r="F515" s="6">
        <v>12</v>
      </c>
      <c r="G515" s="8" t="str">
        <f t="shared" ref="G515:G578" si="16">IF(F515&lt;6,"Night", IF(F515&lt;12,"Morning", IF(F515&lt;18,"Afternoon","Evening")))</f>
        <v>Afternoon</v>
      </c>
      <c r="H515" s="8" t="str">
        <f t="shared" ref="H515:H578" si="17">IF(OR(AND(F515&gt;=7,F515&lt;=9), AND(F515&gt;=17,F515&lt;=19)), "Rush", "Normal")</f>
        <v>Normal</v>
      </c>
      <c r="I515" s="9" t="b">
        <v>0</v>
      </c>
      <c r="J515" s="6">
        <v>0</v>
      </c>
      <c r="K515" s="6" t="s">
        <v>25</v>
      </c>
      <c r="L515" s="6">
        <v>1</v>
      </c>
      <c r="M515" s="6" t="s">
        <v>14</v>
      </c>
      <c r="N515" s="6">
        <v>0.16</v>
      </c>
      <c r="O515" s="1"/>
      <c r="P515" s="1"/>
      <c r="Q515" s="1"/>
      <c r="R515" s="1"/>
      <c r="S515" s="1"/>
      <c r="T515" s="1"/>
      <c r="U515" s="1"/>
      <c r="V515" s="1"/>
      <c r="W515" s="1"/>
      <c r="X515" s="1"/>
      <c r="Y515" s="1"/>
      <c r="Z515" s="1"/>
      <c r="AA515" s="1"/>
      <c r="AB515" s="1"/>
      <c r="AC515" s="1"/>
    </row>
    <row r="516" spans="1:29" ht="17.25" thickBot="1">
      <c r="A516" s="6">
        <v>515</v>
      </c>
      <c r="B516" s="7">
        <v>40566</v>
      </c>
      <c r="C516" s="6">
        <v>1</v>
      </c>
      <c r="D516" s="6">
        <v>0</v>
      </c>
      <c r="E516" s="6">
        <v>1</v>
      </c>
      <c r="F516" s="6">
        <v>13</v>
      </c>
      <c r="G516" s="8" t="str">
        <f t="shared" si="16"/>
        <v>Afternoon</v>
      </c>
      <c r="H516" s="8" t="str">
        <f t="shared" si="17"/>
        <v>Normal</v>
      </c>
      <c r="I516" s="9" t="b">
        <v>0</v>
      </c>
      <c r="J516" s="6">
        <v>0</v>
      </c>
      <c r="K516" s="6" t="s">
        <v>25</v>
      </c>
      <c r="L516" s="6">
        <v>1</v>
      </c>
      <c r="M516" s="6" t="s">
        <v>14</v>
      </c>
      <c r="N516" s="6">
        <v>0.14000000000000001</v>
      </c>
      <c r="O516" s="1"/>
      <c r="P516" s="1"/>
      <c r="Q516" s="1"/>
      <c r="R516" s="1"/>
      <c r="S516" s="1"/>
      <c r="T516" s="1"/>
      <c r="U516" s="1"/>
      <c r="V516" s="1"/>
      <c r="W516" s="1"/>
      <c r="X516" s="1"/>
      <c r="Y516" s="1"/>
      <c r="Z516" s="1"/>
      <c r="AA516" s="1"/>
      <c r="AB516" s="1"/>
      <c r="AC516" s="1"/>
    </row>
    <row r="517" spans="1:29" ht="17.25" thickBot="1">
      <c r="A517" s="6">
        <v>516</v>
      </c>
      <c r="B517" s="7">
        <v>40566</v>
      </c>
      <c r="C517" s="6">
        <v>1</v>
      </c>
      <c r="D517" s="6">
        <v>0</v>
      </c>
      <c r="E517" s="6">
        <v>1</v>
      </c>
      <c r="F517" s="6">
        <v>14</v>
      </c>
      <c r="G517" s="8" t="str">
        <f t="shared" si="16"/>
        <v>Afternoon</v>
      </c>
      <c r="H517" s="8" t="str">
        <f t="shared" si="17"/>
        <v>Normal</v>
      </c>
      <c r="I517" s="9" t="b">
        <v>0</v>
      </c>
      <c r="J517" s="6">
        <v>0</v>
      </c>
      <c r="K517" s="6" t="s">
        <v>25</v>
      </c>
      <c r="L517" s="6">
        <v>1</v>
      </c>
      <c r="M517" s="6" t="s">
        <v>14</v>
      </c>
      <c r="N517" s="6">
        <v>0.16</v>
      </c>
      <c r="O517" s="1"/>
      <c r="P517" s="1"/>
      <c r="Q517" s="1"/>
      <c r="R517" s="1"/>
      <c r="S517" s="1"/>
      <c r="T517" s="1"/>
      <c r="U517" s="1"/>
      <c r="V517" s="1"/>
      <c r="W517" s="1"/>
      <c r="X517" s="1"/>
      <c r="Y517" s="1"/>
      <c r="Z517" s="1"/>
      <c r="AA517" s="1"/>
      <c r="AB517" s="1"/>
      <c r="AC517" s="1"/>
    </row>
    <row r="518" spans="1:29" ht="17.25" thickBot="1">
      <c r="A518" s="6">
        <v>517</v>
      </c>
      <c r="B518" s="7">
        <v>40566</v>
      </c>
      <c r="C518" s="6">
        <v>1</v>
      </c>
      <c r="D518" s="6">
        <v>0</v>
      </c>
      <c r="E518" s="6">
        <v>1</v>
      </c>
      <c r="F518" s="6">
        <v>15</v>
      </c>
      <c r="G518" s="8" t="str">
        <f t="shared" si="16"/>
        <v>Afternoon</v>
      </c>
      <c r="H518" s="8" t="str">
        <f t="shared" si="17"/>
        <v>Normal</v>
      </c>
      <c r="I518" s="9" t="b">
        <v>0</v>
      </c>
      <c r="J518" s="6">
        <v>0</v>
      </c>
      <c r="K518" s="6" t="s">
        <v>25</v>
      </c>
      <c r="L518" s="6">
        <v>1</v>
      </c>
      <c r="M518" s="6" t="s">
        <v>14</v>
      </c>
      <c r="N518" s="6">
        <v>0.16</v>
      </c>
      <c r="O518" s="1"/>
      <c r="P518" s="1"/>
      <c r="Q518" s="1"/>
      <c r="R518" s="1"/>
      <c r="S518" s="1"/>
      <c r="T518" s="1"/>
      <c r="U518" s="1"/>
      <c r="V518" s="1"/>
      <c r="W518" s="1"/>
      <c r="X518" s="1"/>
      <c r="Y518" s="1"/>
      <c r="Z518" s="1"/>
      <c r="AA518" s="1"/>
      <c r="AB518" s="1"/>
      <c r="AC518" s="1"/>
    </row>
    <row r="519" spans="1:29" ht="17.25" thickBot="1">
      <c r="A519" s="6">
        <v>518</v>
      </c>
      <c r="B519" s="7">
        <v>40566</v>
      </c>
      <c r="C519" s="6">
        <v>1</v>
      </c>
      <c r="D519" s="6">
        <v>0</v>
      </c>
      <c r="E519" s="6">
        <v>1</v>
      </c>
      <c r="F519" s="6">
        <v>16</v>
      </c>
      <c r="G519" s="8" t="str">
        <f t="shared" si="16"/>
        <v>Afternoon</v>
      </c>
      <c r="H519" s="8" t="str">
        <f t="shared" si="17"/>
        <v>Normal</v>
      </c>
      <c r="I519" s="9" t="b">
        <v>0</v>
      </c>
      <c r="J519" s="6">
        <v>0</v>
      </c>
      <c r="K519" s="6" t="s">
        <v>25</v>
      </c>
      <c r="L519" s="6">
        <v>1</v>
      </c>
      <c r="M519" s="6" t="s">
        <v>14</v>
      </c>
      <c r="N519" s="6">
        <v>0.16</v>
      </c>
      <c r="O519" s="1"/>
      <c r="P519" s="1"/>
      <c r="Q519" s="1"/>
      <c r="R519" s="1"/>
      <c r="S519" s="1"/>
      <c r="T519" s="1"/>
      <c r="U519" s="1"/>
      <c r="V519" s="1"/>
      <c r="W519" s="1"/>
      <c r="X519" s="1"/>
      <c r="Y519" s="1"/>
      <c r="Z519" s="1"/>
      <c r="AA519" s="1"/>
      <c r="AB519" s="1"/>
      <c r="AC519" s="1"/>
    </row>
    <row r="520" spans="1:29" ht="17.25" thickBot="1">
      <c r="A520" s="6">
        <v>519</v>
      </c>
      <c r="B520" s="7">
        <v>40566</v>
      </c>
      <c r="C520" s="6">
        <v>1</v>
      </c>
      <c r="D520" s="6">
        <v>0</v>
      </c>
      <c r="E520" s="6">
        <v>1</v>
      </c>
      <c r="F520" s="6">
        <v>17</v>
      </c>
      <c r="G520" s="8" t="str">
        <f t="shared" si="16"/>
        <v>Afternoon</v>
      </c>
      <c r="H520" s="8" t="str">
        <f t="shared" si="17"/>
        <v>Rush</v>
      </c>
      <c r="I520" s="9" t="b">
        <v>0</v>
      </c>
      <c r="J520" s="6">
        <v>0</v>
      </c>
      <c r="K520" s="6" t="s">
        <v>25</v>
      </c>
      <c r="L520" s="6">
        <v>1</v>
      </c>
      <c r="M520" s="6" t="s">
        <v>14</v>
      </c>
      <c r="N520" s="6">
        <v>0.14000000000000001</v>
      </c>
      <c r="O520" s="1"/>
      <c r="P520" s="1"/>
      <c r="Q520" s="1"/>
      <c r="R520" s="1"/>
      <c r="S520" s="1"/>
      <c r="T520" s="1"/>
      <c r="U520" s="1"/>
      <c r="V520" s="1"/>
      <c r="W520" s="1"/>
      <c r="X520" s="1"/>
      <c r="Y520" s="1"/>
      <c r="Z520" s="1"/>
      <c r="AA520" s="1"/>
      <c r="AB520" s="1"/>
      <c r="AC520" s="1"/>
    </row>
    <row r="521" spans="1:29" ht="17.25" thickBot="1">
      <c r="A521" s="6">
        <v>520</v>
      </c>
      <c r="B521" s="7">
        <v>40566</v>
      </c>
      <c r="C521" s="6">
        <v>1</v>
      </c>
      <c r="D521" s="6">
        <v>0</v>
      </c>
      <c r="E521" s="6">
        <v>1</v>
      </c>
      <c r="F521" s="6">
        <v>18</v>
      </c>
      <c r="G521" s="8" t="str">
        <f t="shared" si="16"/>
        <v>Evening</v>
      </c>
      <c r="H521" s="8" t="str">
        <f t="shared" si="17"/>
        <v>Rush</v>
      </c>
      <c r="I521" s="9" t="b">
        <v>0</v>
      </c>
      <c r="J521" s="6">
        <v>0</v>
      </c>
      <c r="K521" s="6" t="s">
        <v>25</v>
      </c>
      <c r="L521" s="6">
        <v>1</v>
      </c>
      <c r="M521" s="6" t="s">
        <v>14</v>
      </c>
      <c r="N521" s="6">
        <v>0.12</v>
      </c>
      <c r="O521" s="1"/>
      <c r="P521" s="1"/>
      <c r="Q521" s="1"/>
      <c r="R521" s="1"/>
      <c r="S521" s="1"/>
      <c r="T521" s="1"/>
      <c r="U521" s="1"/>
      <c r="V521" s="1"/>
      <c r="W521" s="1"/>
      <c r="X521" s="1"/>
      <c r="Y521" s="1"/>
      <c r="Z521" s="1"/>
      <c r="AA521" s="1"/>
      <c r="AB521" s="1"/>
      <c r="AC521" s="1"/>
    </row>
    <row r="522" spans="1:29" ht="17.25" thickBot="1">
      <c r="A522" s="6">
        <v>521</v>
      </c>
      <c r="B522" s="7">
        <v>40566</v>
      </c>
      <c r="C522" s="6">
        <v>1</v>
      </c>
      <c r="D522" s="6">
        <v>0</v>
      </c>
      <c r="E522" s="6">
        <v>1</v>
      </c>
      <c r="F522" s="6">
        <v>19</v>
      </c>
      <c r="G522" s="8" t="str">
        <f t="shared" si="16"/>
        <v>Evening</v>
      </c>
      <c r="H522" s="8" t="str">
        <f t="shared" si="17"/>
        <v>Rush</v>
      </c>
      <c r="I522" s="9" t="b">
        <v>0</v>
      </c>
      <c r="J522" s="6">
        <v>0</v>
      </c>
      <c r="K522" s="6" t="s">
        <v>25</v>
      </c>
      <c r="L522" s="6">
        <v>1</v>
      </c>
      <c r="M522" s="6" t="s">
        <v>14</v>
      </c>
      <c r="N522" s="6">
        <v>0.12</v>
      </c>
      <c r="O522" s="1"/>
      <c r="P522" s="1"/>
      <c r="Q522" s="1"/>
      <c r="R522" s="1"/>
      <c r="S522" s="1"/>
      <c r="T522" s="1"/>
      <c r="U522" s="1"/>
      <c r="V522" s="1"/>
      <c r="W522" s="1"/>
      <c r="X522" s="1"/>
      <c r="Y522" s="1"/>
      <c r="Z522" s="1"/>
      <c r="AA522" s="1"/>
      <c r="AB522" s="1"/>
      <c r="AC522" s="1"/>
    </row>
    <row r="523" spans="1:29" ht="17.25" thickBot="1">
      <c r="A523" s="6">
        <v>522</v>
      </c>
      <c r="B523" s="7">
        <v>40566</v>
      </c>
      <c r="C523" s="6">
        <v>1</v>
      </c>
      <c r="D523" s="6">
        <v>0</v>
      </c>
      <c r="E523" s="6">
        <v>1</v>
      </c>
      <c r="F523" s="6">
        <v>20</v>
      </c>
      <c r="G523" s="8" t="str">
        <f t="shared" si="16"/>
        <v>Evening</v>
      </c>
      <c r="H523" s="8" t="str">
        <f t="shared" si="17"/>
        <v>Normal</v>
      </c>
      <c r="I523" s="9" t="b">
        <v>0</v>
      </c>
      <c r="J523" s="6">
        <v>0</v>
      </c>
      <c r="K523" s="6" t="s">
        <v>25</v>
      </c>
      <c r="L523" s="6">
        <v>1</v>
      </c>
      <c r="M523" s="6" t="s">
        <v>14</v>
      </c>
      <c r="N523" s="6">
        <v>0.1</v>
      </c>
      <c r="O523" s="1"/>
      <c r="P523" s="1"/>
      <c r="Q523" s="1"/>
      <c r="R523" s="1"/>
      <c r="S523" s="1"/>
      <c r="T523" s="1"/>
      <c r="U523" s="1"/>
      <c r="V523" s="1"/>
      <c r="W523" s="1"/>
      <c r="X523" s="1"/>
      <c r="Y523" s="1"/>
      <c r="Z523" s="1"/>
      <c r="AA523" s="1"/>
      <c r="AB523" s="1"/>
      <c r="AC523" s="1"/>
    </row>
    <row r="524" spans="1:29" ht="17.25" thickBot="1">
      <c r="A524" s="6">
        <v>523</v>
      </c>
      <c r="B524" s="7">
        <v>40566</v>
      </c>
      <c r="C524" s="6">
        <v>1</v>
      </c>
      <c r="D524" s="6">
        <v>0</v>
      </c>
      <c r="E524" s="6">
        <v>1</v>
      </c>
      <c r="F524" s="6">
        <v>21</v>
      </c>
      <c r="G524" s="8" t="str">
        <f t="shared" si="16"/>
        <v>Evening</v>
      </c>
      <c r="H524" s="8" t="str">
        <f t="shared" si="17"/>
        <v>Normal</v>
      </c>
      <c r="I524" s="9" t="b">
        <v>0</v>
      </c>
      <c r="J524" s="6">
        <v>0</v>
      </c>
      <c r="K524" s="6" t="s">
        <v>25</v>
      </c>
      <c r="L524" s="6">
        <v>1</v>
      </c>
      <c r="M524" s="6" t="s">
        <v>14</v>
      </c>
      <c r="N524" s="6">
        <v>0.1</v>
      </c>
      <c r="O524" s="1"/>
      <c r="P524" s="1"/>
      <c r="Q524" s="1"/>
      <c r="R524" s="1"/>
      <c r="S524" s="1"/>
      <c r="T524" s="1"/>
      <c r="U524" s="1"/>
      <c r="V524" s="1"/>
      <c r="W524" s="1"/>
      <c r="X524" s="1"/>
      <c r="Y524" s="1"/>
      <c r="Z524" s="1"/>
      <c r="AA524" s="1"/>
      <c r="AB524" s="1"/>
      <c r="AC524" s="1"/>
    </row>
    <row r="525" spans="1:29" ht="17.25" thickBot="1">
      <c r="A525" s="6">
        <v>524</v>
      </c>
      <c r="B525" s="7">
        <v>40566</v>
      </c>
      <c r="C525" s="6">
        <v>1</v>
      </c>
      <c r="D525" s="6">
        <v>0</v>
      </c>
      <c r="E525" s="6">
        <v>1</v>
      </c>
      <c r="F525" s="6">
        <v>22</v>
      </c>
      <c r="G525" s="8" t="str">
        <f t="shared" si="16"/>
        <v>Evening</v>
      </c>
      <c r="H525" s="8" t="str">
        <f t="shared" si="17"/>
        <v>Normal</v>
      </c>
      <c r="I525" s="9" t="b">
        <v>0</v>
      </c>
      <c r="J525" s="6">
        <v>0</v>
      </c>
      <c r="K525" s="6" t="s">
        <v>25</v>
      </c>
      <c r="L525" s="6">
        <v>1</v>
      </c>
      <c r="M525" s="6" t="s">
        <v>14</v>
      </c>
      <c r="N525" s="6">
        <v>0.08</v>
      </c>
      <c r="O525" s="1"/>
      <c r="P525" s="1"/>
      <c r="Q525" s="1"/>
      <c r="R525" s="1"/>
      <c r="S525" s="1"/>
      <c r="T525" s="1"/>
      <c r="U525" s="1"/>
      <c r="V525" s="1"/>
      <c r="W525" s="1"/>
      <c r="X525" s="1"/>
      <c r="Y525" s="1"/>
      <c r="Z525" s="1"/>
      <c r="AA525" s="1"/>
      <c r="AB525" s="1"/>
      <c r="AC525" s="1"/>
    </row>
    <row r="526" spans="1:29" ht="17.25" thickBot="1">
      <c r="A526" s="6">
        <v>525</v>
      </c>
      <c r="B526" s="7">
        <v>40566</v>
      </c>
      <c r="C526" s="6">
        <v>1</v>
      </c>
      <c r="D526" s="6">
        <v>0</v>
      </c>
      <c r="E526" s="6">
        <v>1</v>
      </c>
      <c r="F526" s="6">
        <v>23</v>
      </c>
      <c r="G526" s="8" t="str">
        <f t="shared" si="16"/>
        <v>Evening</v>
      </c>
      <c r="H526" s="8" t="str">
        <f t="shared" si="17"/>
        <v>Normal</v>
      </c>
      <c r="I526" s="9" t="b">
        <v>0</v>
      </c>
      <c r="J526" s="6">
        <v>0</v>
      </c>
      <c r="K526" s="6" t="s">
        <v>25</v>
      </c>
      <c r="L526" s="6">
        <v>1</v>
      </c>
      <c r="M526" s="6" t="s">
        <v>14</v>
      </c>
      <c r="N526" s="6">
        <v>0.06</v>
      </c>
      <c r="O526" s="1"/>
      <c r="P526" s="1"/>
      <c r="Q526" s="1"/>
      <c r="R526" s="1"/>
      <c r="S526" s="1"/>
      <c r="T526" s="1"/>
      <c r="U526" s="1"/>
      <c r="V526" s="1"/>
      <c r="W526" s="1"/>
      <c r="X526" s="1"/>
      <c r="Y526" s="1"/>
      <c r="Z526" s="1"/>
      <c r="AA526" s="1"/>
      <c r="AB526" s="1"/>
      <c r="AC526" s="1"/>
    </row>
    <row r="527" spans="1:29" ht="17.25" thickBot="1">
      <c r="A527" s="6">
        <v>526</v>
      </c>
      <c r="B527" s="7">
        <v>40567</v>
      </c>
      <c r="C527" s="6">
        <v>1</v>
      </c>
      <c r="D527" s="6">
        <v>0</v>
      </c>
      <c r="E527" s="6">
        <v>1</v>
      </c>
      <c r="F527" s="6">
        <v>0</v>
      </c>
      <c r="G527" s="8" t="str">
        <f t="shared" si="16"/>
        <v>Night</v>
      </c>
      <c r="H527" s="8" t="str">
        <f t="shared" si="17"/>
        <v>Normal</v>
      </c>
      <c r="I527" s="9" t="b">
        <v>0</v>
      </c>
      <c r="J527" s="6">
        <v>1</v>
      </c>
      <c r="K527" s="6" t="s">
        <v>26</v>
      </c>
      <c r="L527" s="6">
        <v>1</v>
      </c>
      <c r="M527" s="6" t="s">
        <v>14</v>
      </c>
      <c r="N527" s="6">
        <v>0.06</v>
      </c>
      <c r="O527" s="1"/>
      <c r="P527" s="1"/>
      <c r="Q527" s="1"/>
      <c r="R527" s="1"/>
      <c r="S527" s="1"/>
      <c r="T527" s="1"/>
      <c r="U527" s="1"/>
      <c r="V527" s="1"/>
      <c r="W527" s="1"/>
      <c r="X527" s="1"/>
      <c r="Y527" s="1"/>
      <c r="Z527" s="1"/>
      <c r="AA527" s="1"/>
      <c r="AB527" s="1"/>
      <c r="AC527" s="1"/>
    </row>
    <row r="528" spans="1:29" ht="17.25" thickBot="1">
      <c r="A528" s="6">
        <v>527</v>
      </c>
      <c r="B528" s="7">
        <v>40567</v>
      </c>
      <c r="C528" s="6">
        <v>1</v>
      </c>
      <c r="D528" s="6">
        <v>0</v>
      </c>
      <c r="E528" s="6">
        <v>1</v>
      </c>
      <c r="F528" s="6">
        <v>1</v>
      </c>
      <c r="G528" s="8" t="str">
        <f t="shared" si="16"/>
        <v>Night</v>
      </c>
      <c r="H528" s="8" t="str">
        <f t="shared" si="17"/>
        <v>Normal</v>
      </c>
      <c r="I528" s="9" t="b">
        <v>0</v>
      </c>
      <c r="J528" s="6">
        <v>1</v>
      </c>
      <c r="K528" s="6" t="s">
        <v>26</v>
      </c>
      <c r="L528" s="6">
        <v>1</v>
      </c>
      <c r="M528" s="6" t="s">
        <v>14</v>
      </c>
      <c r="N528" s="6">
        <v>0.04</v>
      </c>
      <c r="O528" s="1"/>
      <c r="P528" s="1"/>
      <c r="Q528" s="1"/>
      <c r="R528" s="1"/>
      <c r="S528" s="1"/>
      <c r="T528" s="1"/>
      <c r="U528" s="1"/>
      <c r="V528" s="1"/>
      <c r="W528" s="1"/>
      <c r="X528" s="1"/>
      <c r="Y528" s="1"/>
      <c r="Z528" s="1"/>
      <c r="AA528" s="1"/>
      <c r="AB528" s="1"/>
      <c r="AC528" s="1"/>
    </row>
    <row r="529" spans="1:29" ht="17.25" thickBot="1">
      <c r="A529" s="6">
        <v>528</v>
      </c>
      <c r="B529" s="7">
        <v>40567</v>
      </c>
      <c r="C529" s="6">
        <v>1</v>
      </c>
      <c r="D529" s="6">
        <v>0</v>
      </c>
      <c r="E529" s="6">
        <v>1</v>
      </c>
      <c r="F529" s="6">
        <v>3</v>
      </c>
      <c r="G529" s="8" t="str">
        <f t="shared" si="16"/>
        <v>Night</v>
      </c>
      <c r="H529" s="8" t="str">
        <f t="shared" si="17"/>
        <v>Normal</v>
      </c>
      <c r="I529" s="9" t="b">
        <v>0</v>
      </c>
      <c r="J529" s="6">
        <v>1</v>
      </c>
      <c r="K529" s="6" t="s">
        <v>26</v>
      </c>
      <c r="L529" s="6">
        <v>1</v>
      </c>
      <c r="M529" s="6" t="s">
        <v>14</v>
      </c>
      <c r="N529" s="6">
        <v>0.04</v>
      </c>
      <c r="O529" s="1"/>
      <c r="P529" s="1"/>
      <c r="Q529" s="1"/>
      <c r="R529" s="1"/>
      <c r="S529" s="1"/>
      <c r="T529" s="1"/>
      <c r="U529" s="1"/>
      <c r="V529" s="1"/>
      <c r="W529" s="1"/>
      <c r="X529" s="1"/>
      <c r="Y529" s="1"/>
      <c r="Z529" s="1"/>
      <c r="AA529" s="1"/>
      <c r="AB529" s="1"/>
      <c r="AC529" s="1"/>
    </row>
    <row r="530" spans="1:29" ht="17.25" thickBot="1">
      <c r="A530" s="6">
        <v>529</v>
      </c>
      <c r="B530" s="7">
        <v>40567</v>
      </c>
      <c r="C530" s="6">
        <v>1</v>
      </c>
      <c r="D530" s="6">
        <v>0</v>
      </c>
      <c r="E530" s="6">
        <v>1</v>
      </c>
      <c r="F530" s="6">
        <v>4</v>
      </c>
      <c r="G530" s="8" t="str">
        <f t="shared" si="16"/>
        <v>Night</v>
      </c>
      <c r="H530" s="8" t="str">
        <f t="shared" si="17"/>
        <v>Normal</v>
      </c>
      <c r="I530" s="9" t="b">
        <v>0</v>
      </c>
      <c r="J530" s="6">
        <v>1</v>
      </c>
      <c r="K530" s="6" t="s">
        <v>26</v>
      </c>
      <c r="L530" s="6">
        <v>1</v>
      </c>
      <c r="M530" s="6" t="s">
        <v>14</v>
      </c>
      <c r="N530" s="6">
        <v>0.02</v>
      </c>
      <c r="O530" s="1"/>
      <c r="P530" s="1"/>
      <c r="Q530" s="1"/>
      <c r="R530" s="1"/>
      <c r="S530" s="1"/>
      <c r="T530" s="1"/>
      <c r="U530" s="1"/>
      <c r="V530" s="1"/>
      <c r="W530" s="1"/>
      <c r="X530" s="1"/>
      <c r="Y530" s="1"/>
      <c r="Z530" s="1"/>
      <c r="AA530" s="1"/>
      <c r="AB530" s="1"/>
      <c r="AC530" s="1"/>
    </row>
    <row r="531" spans="1:29" ht="17.25" thickBot="1">
      <c r="A531" s="6">
        <v>530</v>
      </c>
      <c r="B531" s="7">
        <v>40567</v>
      </c>
      <c r="C531" s="6">
        <v>1</v>
      </c>
      <c r="D531" s="6">
        <v>0</v>
      </c>
      <c r="E531" s="6">
        <v>1</v>
      </c>
      <c r="F531" s="6">
        <v>5</v>
      </c>
      <c r="G531" s="8" t="str">
        <f t="shared" si="16"/>
        <v>Night</v>
      </c>
      <c r="H531" s="8" t="str">
        <f t="shared" si="17"/>
        <v>Normal</v>
      </c>
      <c r="I531" s="9" t="b">
        <v>0</v>
      </c>
      <c r="J531" s="6">
        <v>1</v>
      </c>
      <c r="K531" s="6" t="s">
        <v>26</v>
      </c>
      <c r="L531" s="6">
        <v>1</v>
      </c>
      <c r="M531" s="6" t="s">
        <v>14</v>
      </c>
      <c r="N531" s="6">
        <v>0.02</v>
      </c>
      <c r="O531" s="1"/>
      <c r="P531" s="1"/>
      <c r="Q531" s="1"/>
      <c r="R531" s="1"/>
      <c r="S531" s="1"/>
      <c r="T531" s="1"/>
      <c r="U531" s="1"/>
      <c r="V531" s="1"/>
      <c r="W531" s="1"/>
      <c r="X531" s="1"/>
      <c r="Y531" s="1"/>
      <c r="Z531" s="1"/>
      <c r="AA531" s="1"/>
      <c r="AB531" s="1"/>
      <c r="AC531" s="1"/>
    </row>
    <row r="532" spans="1:29" ht="17.25" thickBot="1">
      <c r="A532" s="6">
        <v>531</v>
      </c>
      <c r="B532" s="7">
        <v>40567</v>
      </c>
      <c r="C532" s="6">
        <v>1</v>
      </c>
      <c r="D532" s="6">
        <v>0</v>
      </c>
      <c r="E532" s="6">
        <v>1</v>
      </c>
      <c r="F532" s="6">
        <v>6</v>
      </c>
      <c r="G532" s="8" t="str">
        <f t="shared" si="16"/>
        <v>Morning</v>
      </c>
      <c r="H532" s="8" t="str">
        <f t="shared" si="17"/>
        <v>Normal</v>
      </c>
      <c r="I532" s="9" t="b">
        <v>0</v>
      </c>
      <c r="J532" s="6">
        <v>1</v>
      </c>
      <c r="K532" s="6" t="s">
        <v>26</v>
      </c>
      <c r="L532" s="6">
        <v>1</v>
      </c>
      <c r="M532" s="6" t="s">
        <v>14</v>
      </c>
      <c r="N532" s="6">
        <v>0.02</v>
      </c>
      <c r="O532" s="1"/>
      <c r="P532" s="1"/>
      <c r="Q532" s="1"/>
      <c r="R532" s="1"/>
      <c r="S532" s="1"/>
      <c r="T532" s="1"/>
      <c r="U532" s="1"/>
      <c r="V532" s="1"/>
      <c r="W532" s="1"/>
      <c r="X532" s="1"/>
      <c r="Y532" s="1"/>
      <c r="Z532" s="1"/>
      <c r="AA532" s="1"/>
      <c r="AB532" s="1"/>
      <c r="AC532" s="1"/>
    </row>
    <row r="533" spans="1:29" ht="17.25" thickBot="1">
      <c r="A533" s="6">
        <v>532</v>
      </c>
      <c r="B533" s="7">
        <v>40567</v>
      </c>
      <c r="C533" s="6">
        <v>1</v>
      </c>
      <c r="D533" s="6">
        <v>0</v>
      </c>
      <c r="E533" s="6">
        <v>1</v>
      </c>
      <c r="F533" s="6">
        <v>7</v>
      </c>
      <c r="G533" s="8" t="str">
        <f t="shared" si="16"/>
        <v>Morning</v>
      </c>
      <c r="H533" s="8" t="str">
        <f t="shared" si="17"/>
        <v>Rush</v>
      </c>
      <c r="I533" s="9" t="b">
        <v>0</v>
      </c>
      <c r="J533" s="6">
        <v>1</v>
      </c>
      <c r="K533" s="6" t="s">
        <v>26</v>
      </c>
      <c r="L533" s="6">
        <v>1</v>
      </c>
      <c r="M533" s="6" t="s">
        <v>14</v>
      </c>
      <c r="N533" s="6">
        <v>0.02</v>
      </c>
      <c r="O533" s="1"/>
      <c r="P533" s="1"/>
      <c r="Q533" s="1"/>
      <c r="R533" s="1"/>
      <c r="S533" s="1"/>
      <c r="T533" s="1"/>
      <c r="U533" s="1"/>
      <c r="V533" s="1"/>
      <c r="W533" s="1"/>
      <c r="X533" s="1"/>
      <c r="Y533" s="1"/>
      <c r="Z533" s="1"/>
      <c r="AA533" s="1"/>
      <c r="AB533" s="1"/>
      <c r="AC533" s="1"/>
    </row>
    <row r="534" spans="1:29" ht="17.25" thickBot="1">
      <c r="A534" s="6">
        <v>533</v>
      </c>
      <c r="B534" s="7">
        <v>40567</v>
      </c>
      <c r="C534" s="6">
        <v>1</v>
      </c>
      <c r="D534" s="6">
        <v>0</v>
      </c>
      <c r="E534" s="6">
        <v>1</v>
      </c>
      <c r="F534" s="6">
        <v>8</v>
      </c>
      <c r="G534" s="8" t="str">
        <f t="shared" si="16"/>
        <v>Morning</v>
      </c>
      <c r="H534" s="8" t="str">
        <f t="shared" si="17"/>
        <v>Rush</v>
      </c>
      <c r="I534" s="9" t="b">
        <v>0</v>
      </c>
      <c r="J534" s="6">
        <v>1</v>
      </c>
      <c r="K534" s="6" t="s">
        <v>26</v>
      </c>
      <c r="L534" s="6">
        <v>1</v>
      </c>
      <c r="M534" s="6" t="s">
        <v>14</v>
      </c>
      <c r="N534" s="6">
        <v>0.04</v>
      </c>
      <c r="O534" s="1"/>
      <c r="P534" s="1"/>
      <c r="Q534" s="1"/>
      <c r="R534" s="1"/>
      <c r="S534" s="1"/>
      <c r="T534" s="1"/>
      <c r="U534" s="1"/>
      <c r="V534" s="1"/>
      <c r="W534" s="1"/>
      <c r="X534" s="1"/>
      <c r="Y534" s="1"/>
      <c r="Z534" s="1"/>
      <c r="AA534" s="1"/>
      <c r="AB534" s="1"/>
      <c r="AC534" s="1"/>
    </row>
    <row r="535" spans="1:29" ht="17.25" thickBot="1">
      <c r="A535" s="6">
        <v>534</v>
      </c>
      <c r="B535" s="7">
        <v>40567</v>
      </c>
      <c r="C535" s="6">
        <v>1</v>
      </c>
      <c r="D535" s="6">
        <v>0</v>
      </c>
      <c r="E535" s="6">
        <v>1</v>
      </c>
      <c r="F535" s="6">
        <v>9</v>
      </c>
      <c r="G535" s="8" t="str">
        <f t="shared" si="16"/>
        <v>Morning</v>
      </c>
      <c r="H535" s="8" t="str">
        <f t="shared" si="17"/>
        <v>Rush</v>
      </c>
      <c r="I535" s="9" t="b">
        <v>0</v>
      </c>
      <c r="J535" s="6">
        <v>1</v>
      </c>
      <c r="K535" s="6" t="s">
        <v>26</v>
      </c>
      <c r="L535" s="6">
        <v>1</v>
      </c>
      <c r="M535" s="6" t="s">
        <v>14</v>
      </c>
      <c r="N535" s="6">
        <v>0.06</v>
      </c>
      <c r="O535" s="1"/>
      <c r="P535" s="1"/>
      <c r="Q535" s="1"/>
      <c r="R535" s="1"/>
      <c r="S535" s="1"/>
      <c r="T535" s="1"/>
      <c r="U535" s="1"/>
      <c r="V535" s="1"/>
      <c r="W535" s="1"/>
      <c r="X535" s="1"/>
      <c r="Y535" s="1"/>
      <c r="Z535" s="1"/>
      <c r="AA535" s="1"/>
      <c r="AB535" s="1"/>
      <c r="AC535" s="1"/>
    </row>
    <row r="536" spans="1:29" ht="17.25" thickBot="1">
      <c r="A536" s="6">
        <v>535</v>
      </c>
      <c r="B536" s="7">
        <v>40567</v>
      </c>
      <c r="C536" s="6">
        <v>1</v>
      </c>
      <c r="D536" s="6">
        <v>0</v>
      </c>
      <c r="E536" s="6">
        <v>1</v>
      </c>
      <c r="F536" s="6">
        <v>10</v>
      </c>
      <c r="G536" s="8" t="str">
        <f t="shared" si="16"/>
        <v>Morning</v>
      </c>
      <c r="H536" s="8" t="str">
        <f t="shared" si="17"/>
        <v>Normal</v>
      </c>
      <c r="I536" s="9" t="b">
        <v>0</v>
      </c>
      <c r="J536" s="6">
        <v>1</v>
      </c>
      <c r="K536" s="6" t="s">
        <v>26</v>
      </c>
      <c r="L536" s="6">
        <v>1</v>
      </c>
      <c r="M536" s="6" t="s">
        <v>14</v>
      </c>
      <c r="N536" s="6">
        <v>0.1</v>
      </c>
      <c r="O536" s="1"/>
      <c r="P536" s="1"/>
      <c r="Q536" s="1"/>
      <c r="R536" s="1"/>
      <c r="S536" s="1"/>
      <c r="T536" s="1"/>
      <c r="U536" s="1"/>
      <c r="V536" s="1"/>
      <c r="W536" s="1"/>
      <c r="X536" s="1"/>
      <c r="Y536" s="1"/>
      <c r="Z536" s="1"/>
      <c r="AA536" s="1"/>
      <c r="AB536" s="1"/>
      <c r="AC536" s="1"/>
    </row>
    <row r="537" spans="1:29" ht="17.25" thickBot="1">
      <c r="A537" s="6">
        <v>536</v>
      </c>
      <c r="B537" s="7">
        <v>40567</v>
      </c>
      <c r="C537" s="6">
        <v>1</v>
      </c>
      <c r="D537" s="6">
        <v>0</v>
      </c>
      <c r="E537" s="6">
        <v>1</v>
      </c>
      <c r="F537" s="6">
        <v>11</v>
      </c>
      <c r="G537" s="8" t="str">
        <f t="shared" si="16"/>
        <v>Morning</v>
      </c>
      <c r="H537" s="8" t="str">
        <f t="shared" si="17"/>
        <v>Normal</v>
      </c>
      <c r="I537" s="9" t="b">
        <v>0</v>
      </c>
      <c r="J537" s="6">
        <v>1</v>
      </c>
      <c r="K537" s="6" t="s">
        <v>26</v>
      </c>
      <c r="L537" s="6">
        <v>1</v>
      </c>
      <c r="M537" s="6" t="s">
        <v>14</v>
      </c>
      <c r="N537" s="6">
        <v>0.1</v>
      </c>
      <c r="O537" s="1"/>
      <c r="P537" s="1"/>
      <c r="Q537" s="1"/>
      <c r="R537" s="1"/>
      <c r="S537" s="1"/>
      <c r="T537" s="1"/>
      <c r="U537" s="1"/>
      <c r="V537" s="1"/>
      <c r="W537" s="1"/>
      <c r="X537" s="1"/>
      <c r="Y537" s="1"/>
      <c r="Z537" s="1"/>
      <c r="AA537" s="1"/>
      <c r="AB537" s="1"/>
      <c r="AC537" s="1"/>
    </row>
    <row r="538" spans="1:29" ht="17.25" thickBot="1">
      <c r="A538" s="6">
        <v>537</v>
      </c>
      <c r="B538" s="7">
        <v>40567</v>
      </c>
      <c r="C538" s="6">
        <v>1</v>
      </c>
      <c r="D538" s="6">
        <v>0</v>
      </c>
      <c r="E538" s="6">
        <v>1</v>
      </c>
      <c r="F538" s="6">
        <v>12</v>
      </c>
      <c r="G538" s="8" t="str">
        <f t="shared" si="16"/>
        <v>Afternoon</v>
      </c>
      <c r="H538" s="8" t="str">
        <f t="shared" si="17"/>
        <v>Normal</v>
      </c>
      <c r="I538" s="9" t="b">
        <v>0</v>
      </c>
      <c r="J538" s="6">
        <v>1</v>
      </c>
      <c r="K538" s="6" t="s">
        <v>26</v>
      </c>
      <c r="L538" s="6">
        <v>2</v>
      </c>
      <c r="M538" s="6" t="s">
        <v>21</v>
      </c>
      <c r="N538" s="6">
        <v>0.12</v>
      </c>
      <c r="O538" s="1"/>
      <c r="P538" s="1"/>
      <c r="Q538" s="1"/>
      <c r="R538" s="1"/>
      <c r="S538" s="1"/>
      <c r="T538" s="1"/>
      <c r="U538" s="1"/>
      <c r="V538" s="1"/>
      <c r="W538" s="1"/>
      <c r="X538" s="1"/>
      <c r="Y538" s="1"/>
      <c r="Z538" s="1"/>
      <c r="AA538" s="1"/>
      <c r="AB538" s="1"/>
      <c r="AC538" s="1"/>
    </row>
    <row r="539" spans="1:29" ht="17.25" thickBot="1">
      <c r="A539" s="6">
        <v>538</v>
      </c>
      <c r="B539" s="7">
        <v>40567</v>
      </c>
      <c r="C539" s="6">
        <v>1</v>
      </c>
      <c r="D539" s="6">
        <v>0</v>
      </c>
      <c r="E539" s="6">
        <v>1</v>
      </c>
      <c r="F539" s="6">
        <v>13</v>
      </c>
      <c r="G539" s="8" t="str">
        <f t="shared" si="16"/>
        <v>Afternoon</v>
      </c>
      <c r="H539" s="8" t="str">
        <f t="shared" si="17"/>
        <v>Normal</v>
      </c>
      <c r="I539" s="9" t="b">
        <v>0</v>
      </c>
      <c r="J539" s="6">
        <v>1</v>
      </c>
      <c r="K539" s="6" t="s">
        <v>26</v>
      </c>
      <c r="L539" s="6">
        <v>2</v>
      </c>
      <c r="M539" s="6" t="s">
        <v>21</v>
      </c>
      <c r="N539" s="6">
        <v>0.14000000000000001</v>
      </c>
      <c r="O539" s="1"/>
      <c r="P539" s="1"/>
      <c r="Q539" s="1"/>
      <c r="R539" s="1"/>
      <c r="S539" s="1"/>
      <c r="T539" s="1"/>
      <c r="U539" s="1"/>
      <c r="V539" s="1"/>
      <c r="W539" s="1"/>
      <c r="X539" s="1"/>
      <c r="Y539" s="1"/>
      <c r="Z539" s="1"/>
      <c r="AA539" s="1"/>
      <c r="AB539" s="1"/>
      <c r="AC539" s="1"/>
    </row>
    <row r="540" spans="1:29" ht="17.25" thickBot="1">
      <c r="A540" s="6">
        <v>539</v>
      </c>
      <c r="B540" s="7">
        <v>40567</v>
      </c>
      <c r="C540" s="6">
        <v>1</v>
      </c>
      <c r="D540" s="6">
        <v>0</v>
      </c>
      <c r="E540" s="6">
        <v>1</v>
      </c>
      <c r="F540" s="6">
        <v>14</v>
      </c>
      <c r="G540" s="8" t="str">
        <f t="shared" si="16"/>
        <v>Afternoon</v>
      </c>
      <c r="H540" s="8" t="str">
        <f t="shared" si="17"/>
        <v>Normal</v>
      </c>
      <c r="I540" s="9" t="b">
        <v>0</v>
      </c>
      <c r="J540" s="6">
        <v>1</v>
      </c>
      <c r="K540" s="6" t="s">
        <v>26</v>
      </c>
      <c r="L540" s="6">
        <v>2</v>
      </c>
      <c r="M540" s="6" t="s">
        <v>21</v>
      </c>
      <c r="N540" s="6">
        <v>0.14000000000000001</v>
      </c>
      <c r="O540" s="1"/>
      <c r="P540" s="1"/>
      <c r="Q540" s="1"/>
      <c r="R540" s="1"/>
      <c r="S540" s="1"/>
      <c r="T540" s="1"/>
      <c r="U540" s="1"/>
      <c r="V540" s="1"/>
      <c r="W540" s="1"/>
      <c r="X540" s="1"/>
      <c r="Y540" s="1"/>
      <c r="Z540" s="1"/>
      <c r="AA540" s="1"/>
      <c r="AB540" s="1"/>
      <c r="AC540" s="1"/>
    </row>
    <row r="541" spans="1:29" ht="17.25" thickBot="1">
      <c r="A541" s="6">
        <v>540</v>
      </c>
      <c r="B541" s="7">
        <v>40567</v>
      </c>
      <c r="C541" s="6">
        <v>1</v>
      </c>
      <c r="D541" s="6">
        <v>0</v>
      </c>
      <c r="E541" s="6">
        <v>1</v>
      </c>
      <c r="F541" s="6">
        <v>15</v>
      </c>
      <c r="G541" s="8" t="str">
        <f t="shared" si="16"/>
        <v>Afternoon</v>
      </c>
      <c r="H541" s="8" t="str">
        <f t="shared" si="17"/>
        <v>Normal</v>
      </c>
      <c r="I541" s="9" t="b">
        <v>0</v>
      </c>
      <c r="J541" s="6">
        <v>1</v>
      </c>
      <c r="K541" s="6" t="s">
        <v>26</v>
      </c>
      <c r="L541" s="6">
        <v>1</v>
      </c>
      <c r="M541" s="6" t="s">
        <v>14</v>
      </c>
      <c r="N541" s="6">
        <v>0.16</v>
      </c>
      <c r="O541" s="1"/>
      <c r="P541" s="1"/>
      <c r="Q541" s="1"/>
      <c r="R541" s="1"/>
      <c r="S541" s="1"/>
      <c r="T541" s="1"/>
      <c r="U541" s="1"/>
      <c r="V541" s="1"/>
      <c r="W541" s="1"/>
      <c r="X541" s="1"/>
      <c r="Y541" s="1"/>
      <c r="Z541" s="1"/>
      <c r="AA541" s="1"/>
      <c r="AB541" s="1"/>
      <c r="AC541" s="1"/>
    </row>
    <row r="542" spans="1:29" ht="17.25" thickBot="1">
      <c r="A542" s="6">
        <v>541</v>
      </c>
      <c r="B542" s="7">
        <v>40567</v>
      </c>
      <c r="C542" s="6">
        <v>1</v>
      </c>
      <c r="D542" s="6">
        <v>0</v>
      </c>
      <c r="E542" s="6">
        <v>1</v>
      </c>
      <c r="F542" s="6">
        <v>16</v>
      </c>
      <c r="G542" s="8" t="str">
        <f t="shared" si="16"/>
        <v>Afternoon</v>
      </c>
      <c r="H542" s="8" t="str">
        <f t="shared" si="17"/>
        <v>Normal</v>
      </c>
      <c r="I542" s="9" t="b">
        <v>0</v>
      </c>
      <c r="J542" s="6">
        <v>1</v>
      </c>
      <c r="K542" s="6" t="s">
        <v>26</v>
      </c>
      <c r="L542" s="6">
        <v>1</v>
      </c>
      <c r="M542" s="6" t="s">
        <v>14</v>
      </c>
      <c r="N542" s="6">
        <v>0.16</v>
      </c>
      <c r="O542" s="1"/>
      <c r="P542" s="1"/>
      <c r="Q542" s="1"/>
      <c r="R542" s="1"/>
      <c r="S542" s="1"/>
      <c r="T542" s="1"/>
      <c r="U542" s="1"/>
      <c r="V542" s="1"/>
      <c r="W542" s="1"/>
      <c r="X542" s="1"/>
      <c r="Y542" s="1"/>
      <c r="Z542" s="1"/>
      <c r="AA542" s="1"/>
      <c r="AB542" s="1"/>
      <c r="AC542" s="1"/>
    </row>
    <row r="543" spans="1:29" ht="17.25" thickBot="1">
      <c r="A543" s="6">
        <v>542</v>
      </c>
      <c r="B543" s="7">
        <v>40567</v>
      </c>
      <c r="C543" s="6">
        <v>1</v>
      </c>
      <c r="D543" s="6">
        <v>0</v>
      </c>
      <c r="E543" s="6">
        <v>1</v>
      </c>
      <c r="F543" s="6">
        <v>17</v>
      </c>
      <c r="G543" s="8" t="str">
        <f t="shared" si="16"/>
        <v>Afternoon</v>
      </c>
      <c r="H543" s="8" t="str">
        <f t="shared" si="17"/>
        <v>Rush</v>
      </c>
      <c r="I543" s="9" t="b">
        <v>0</v>
      </c>
      <c r="J543" s="6">
        <v>1</v>
      </c>
      <c r="K543" s="6" t="s">
        <v>26</v>
      </c>
      <c r="L543" s="6">
        <v>1</v>
      </c>
      <c r="M543" s="6" t="s">
        <v>14</v>
      </c>
      <c r="N543" s="6">
        <v>0.14000000000000001</v>
      </c>
      <c r="O543" s="1"/>
      <c r="P543" s="1"/>
      <c r="Q543" s="1"/>
      <c r="R543" s="1"/>
      <c r="S543" s="1"/>
      <c r="T543" s="1"/>
      <c r="U543" s="1"/>
      <c r="V543" s="1"/>
      <c r="W543" s="1"/>
      <c r="X543" s="1"/>
      <c r="Y543" s="1"/>
      <c r="Z543" s="1"/>
      <c r="AA543" s="1"/>
      <c r="AB543" s="1"/>
      <c r="AC543" s="1"/>
    </row>
    <row r="544" spans="1:29" ht="17.25" thickBot="1">
      <c r="A544" s="6">
        <v>543</v>
      </c>
      <c r="B544" s="7">
        <v>40567</v>
      </c>
      <c r="C544" s="6">
        <v>1</v>
      </c>
      <c r="D544" s="6">
        <v>0</v>
      </c>
      <c r="E544" s="6">
        <v>1</v>
      </c>
      <c r="F544" s="6">
        <v>18</v>
      </c>
      <c r="G544" s="8" t="str">
        <f t="shared" si="16"/>
        <v>Evening</v>
      </c>
      <c r="H544" s="8" t="str">
        <f t="shared" si="17"/>
        <v>Rush</v>
      </c>
      <c r="I544" s="9" t="b">
        <v>0</v>
      </c>
      <c r="J544" s="6">
        <v>1</v>
      </c>
      <c r="K544" s="6" t="s">
        <v>26</v>
      </c>
      <c r="L544" s="6">
        <v>1</v>
      </c>
      <c r="M544" s="6" t="s">
        <v>14</v>
      </c>
      <c r="N544" s="6">
        <v>0.14000000000000001</v>
      </c>
      <c r="O544" s="1"/>
      <c r="P544" s="1"/>
      <c r="Q544" s="1"/>
      <c r="R544" s="1"/>
      <c r="S544" s="1"/>
      <c r="T544" s="1"/>
      <c r="U544" s="1"/>
      <c r="V544" s="1"/>
      <c r="W544" s="1"/>
      <c r="X544" s="1"/>
      <c r="Y544" s="1"/>
      <c r="Z544" s="1"/>
      <c r="AA544" s="1"/>
      <c r="AB544" s="1"/>
      <c r="AC544" s="1"/>
    </row>
    <row r="545" spans="1:29" ht="17.25" thickBot="1">
      <c r="A545" s="6">
        <v>544</v>
      </c>
      <c r="B545" s="7">
        <v>40567</v>
      </c>
      <c r="C545" s="6">
        <v>1</v>
      </c>
      <c r="D545" s="6">
        <v>0</v>
      </c>
      <c r="E545" s="6">
        <v>1</v>
      </c>
      <c r="F545" s="6">
        <v>19</v>
      </c>
      <c r="G545" s="8" t="str">
        <f t="shared" si="16"/>
        <v>Evening</v>
      </c>
      <c r="H545" s="8" t="str">
        <f t="shared" si="17"/>
        <v>Rush</v>
      </c>
      <c r="I545" s="9" t="b">
        <v>0</v>
      </c>
      <c r="J545" s="6">
        <v>1</v>
      </c>
      <c r="K545" s="6" t="s">
        <v>26</v>
      </c>
      <c r="L545" s="6">
        <v>1</v>
      </c>
      <c r="M545" s="6" t="s">
        <v>14</v>
      </c>
      <c r="N545" s="6">
        <v>0.14000000000000001</v>
      </c>
      <c r="O545" s="1"/>
      <c r="P545" s="1"/>
      <c r="Q545" s="1"/>
      <c r="R545" s="1"/>
      <c r="S545" s="1"/>
      <c r="T545" s="1"/>
      <c r="U545" s="1"/>
      <c r="V545" s="1"/>
      <c r="W545" s="1"/>
      <c r="X545" s="1"/>
      <c r="Y545" s="1"/>
      <c r="Z545" s="1"/>
      <c r="AA545" s="1"/>
      <c r="AB545" s="1"/>
      <c r="AC545" s="1"/>
    </row>
    <row r="546" spans="1:29" ht="17.25" thickBot="1">
      <c r="A546" s="6">
        <v>545</v>
      </c>
      <c r="B546" s="7">
        <v>40567</v>
      </c>
      <c r="C546" s="6">
        <v>1</v>
      </c>
      <c r="D546" s="6">
        <v>0</v>
      </c>
      <c r="E546" s="6">
        <v>1</v>
      </c>
      <c r="F546" s="6">
        <v>20</v>
      </c>
      <c r="G546" s="8" t="str">
        <f t="shared" si="16"/>
        <v>Evening</v>
      </c>
      <c r="H546" s="8" t="str">
        <f t="shared" si="17"/>
        <v>Normal</v>
      </c>
      <c r="I546" s="9" t="b">
        <v>0</v>
      </c>
      <c r="J546" s="6">
        <v>1</v>
      </c>
      <c r="K546" s="6" t="s">
        <v>26</v>
      </c>
      <c r="L546" s="6">
        <v>1</v>
      </c>
      <c r="M546" s="6" t="s">
        <v>14</v>
      </c>
      <c r="N546" s="6">
        <v>0.14000000000000001</v>
      </c>
      <c r="O546" s="1"/>
      <c r="P546" s="1"/>
      <c r="Q546" s="1"/>
      <c r="R546" s="1"/>
      <c r="S546" s="1"/>
      <c r="T546" s="1"/>
      <c r="U546" s="1"/>
      <c r="V546" s="1"/>
      <c r="W546" s="1"/>
      <c r="X546" s="1"/>
      <c r="Y546" s="1"/>
      <c r="Z546" s="1"/>
      <c r="AA546" s="1"/>
      <c r="AB546" s="1"/>
      <c r="AC546" s="1"/>
    </row>
    <row r="547" spans="1:29" ht="17.25" thickBot="1">
      <c r="A547" s="6">
        <v>546</v>
      </c>
      <c r="B547" s="7">
        <v>40567</v>
      </c>
      <c r="C547" s="6">
        <v>1</v>
      </c>
      <c r="D547" s="6">
        <v>0</v>
      </c>
      <c r="E547" s="6">
        <v>1</v>
      </c>
      <c r="F547" s="6">
        <v>21</v>
      </c>
      <c r="G547" s="8" t="str">
        <f t="shared" si="16"/>
        <v>Evening</v>
      </c>
      <c r="H547" s="8" t="str">
        <f t="shared" si="17"/>
        <v>Normal</v>
      </c>
      <c r="I547" s="9" t="b">
        <v>0</v>
      </c>
      <c r="J547" s="6">
        <v>1</v>
      </c>
      <c r="K547" s="6" t="s">
        <v>26</v>
      </c>
      <c r="L547" s="6">
        <v>1</v>
      </c>
      <c r="M547" s="6" t="s">
        <v>14</v>
      </c>
      <c r="N547" s="6">
        <v>0.14000000000000001</v>
      </c>
      <c r="O547" s="1"/>
      <c r="P547" s="1"/>
      <c r="Q547" s="1"/>
      <c r="R547" s="1"/>
      <c r="S547" s="1"/>
      <c r="T547" s="1"/>
      <c r="U547" s="1"/>
      <c r="V547" s="1"/>
      <c r="W547" s="1"/>
      <c r="X547" s="1"/>
      <c r="Y547" s="1"/>
      <c r="Z547" s="1"/>
      <c r="AA547" s="1"/>
      <c r="AB547" s="1"/>
      <c r="AC547" s="1"/>
    </row>
    <row r="548" spans="1:29" ht="17.25" thickBot="1">
      <c r="A548" s="6">
        <v>547</v>
      </c>
      <c r="B548" s="7">
        <v>40567</v>
      </c>
      <c r="C548" s="6">
        <v>1</v>
      </c>
      <c r="D548" s="6">
        <v>0</v>
      </c>
      <c r="E548" s="6">
        <v>1</v>
      </c>
      <c r="F548" s="6">
        <v>22</v>
      </c>
      <c r="G548" s="8" t="str">
        <f t="shared" si="16"/>
        <v>Evening</v>
      </c>
      <c r="H548" s="8" t="str">
        <f t="shared" si="17"/>
        <v>Normal</v>
      </c>
      <c r="I548" s="9" t="b">
        <v>0</v>
      </c>
      <c r="J548" s="6">
        <v>1</v>
      </c>
      <c r="K548" s="6" t="s">
        <v>26</v>
      </c>
      <c r="L548" s="6">
        <v>2</v>
      </c>
      <c r="M548" s="6" t="s">
        <v>21</v>
      </c>
      <c r="N548" s="6">
        <v>0.14000000000000001</v>
      </c>
      <c r="O548" s="1"/>
      <c r="P548" s="1"/>
      <c r="Q548" s="1"/>
      <c r="R548" s="1"/>
      <c r="S548" s="1"/>
      <c r="T548" s="1"/>
      <c r="U548" s="1"/>
      <c r="V548" s="1"/>
      <c r="W548" s="1"/>
      <c r="X548" s="1"/>
      <c r="Y548" s="1"/>
      <c r="Z548" s="1"/>
      <c r="AA548" s="1"/>
      <c r="AB548" s="1"/>
      <c r="AC548" s="1"/>
    </row>
    <row r="549" spans="1:29" ht="17.25" thickBot="1">
      <c r="A549" s="6">
        <v>548</v>
      </c>
      <c r="B549" s="7">
        <v>40567</v>
      </c>
      <c r="C549" s="6">
        <v>1</v>
      </c>
      <c r="D549" s="6">
        <v>0</v>
      </c>
      <c r="E549" s="6">
        <v>1</v>
      </c>
      <c r="F549" s="6">
        <v>23</v>
      </c>
      <c r="G549" s="8" t="str">
        <f t="shared" si="16"/>
        <v>Evening</v>
      </c>
      <c r="H549" s="8" t="str">
        <f t="shared" si="17"/>
        <v>Normal</v>
      </c>
      <c r="I549" s="9" t="b">
        <v>0</v>
      </c>
      <c r="J549" s="6">
        <v>1</v>
      </c>
      <c r="K549" s="6" t="s">
        <v>26</v>
      </c>
      <c r="L549" s="6">
        <v>2</v>
      </c>
      <c r="M549" s="6" t="s">
        <v>21</v>
      </c>
      <c r="N549" s="6">
        <v>0.16</v>
      </c>
      <c r="O549" s="1"/>
      <c r="P549" s="1"/>
      <c r="Q549" s="1"/>
      <c r="R549" s="1"/>
      <c r="S549" s="1"/>
      <c r="T549" s="1"/>
      <c r="U549" s="1"/>
      <c r="V549" s="1"/>
      <c r="W549" s="1"/>
      <c r="X549" s="1"/>
      <c r="Y549" s="1"/>
      <c r="Z549" s="1"/>
      <c r="AA549" s="1"/>
      <c r="AB549" s="1"/>
      <c r="AC549" s="1"/>
    </row>
    <row r="550" spans="1:29" ht="17.25" thickBot="1">
      <c r="A550" s="6">
        <v>549</v>
      </c>
      <c r="B550" s="7">
        <v>40568</v>
      </c>
      <c r="C550" s="6">
        <v>1</v>
      </c>
      <c r="D550" s="6">
        <v>0</v>
      </c>
      <c r="E550" s="6">
        <v>1</v>
      </c>
      <c r="F550" s="6">
        <v>0</v>
      </c>
      <c r="G550" s="8" t="str">
        <f t="shared" si="16"/>
        <v>Night</v>
      </c>
      <c r="H550" s="8" t="str">
        <f t="shared" si="17"/>
        <v>Normal</v>
      </c>
      <c r="I550" s="9" t="b">
        <v>0</v>
      </c>
      <c r="J550" s="6">
        <v>2</v>
      </c>
      <c r="K550" s="6" t="s">
        <v>27</v>
      </c>
      <c r="L550" s="6">
        <v>2</v>
      </c>
      <c r="M550" s="6" t="s">
        <v>21</v>
      </c>
      <c r="N550" s="6">
        <v>0.16</v>
      </c>
      <c r="O550" s="1"/>
      <c r="P550" s="1"/>
      <c r="Q550" s="1"/>
      <c r="R550" s="1"/>
      <c r="S550" s="1"/>
      <c r="T550" s="1"/>
      <c r="U550" s="1"/>
      <c r="V550" s="1"/>
      <c r="W550" s="1"/>
      <c r="X550" s="1"/>
      <c r="Y550" s="1"/>
      <c r="Z550" s="1"/>
      <c r="AA550" s="1"/>
      <c r="AB550" s="1"/>
      <c r="AC550" s="1"/>
    </row>
    <row r="551" spans="1:29" ht="17.25" thickBot="1">
      <c r="A551" s="6">
        <v>550</v>
      </c>
      <c r="B551" s="7">
        <v>40568</v>
      </c>
      <c r="C551" s="6">
        <v>1</v>
      </c>
      <c r="D551" s="6">
        <v>0</v>
      </c>
      <c r="E551" s="6">
        <v>1</v>
      </c>
      <c r="F551" s="6">
        <v>1</v>
      </c>
      <c r="G551" s="8" t="str">
        <f t="shared" si="16"/>
        <v>Night</v>
      </c>
      <c r="H551" s="8" t="str">
        <f t="shared" si="17"/>
        <v>Normal</v>
      </c>
      <c r="I551" s="9" t="b">
        <v>0</v>
      </c>
      <c r="J551" s="6">
        <v>2</v>
      </c>
      <c r="K551" s="6" t="s">
        <v>27</v>
      </c>
      <c r="L551" s="6">
        <v>2</v>
      </c>
      <c r="M551" s="6" t="s">
        <v>21</v>
      </c>
      <c r="N551" s="6">
        <v>0.16</v>
      </c>
      <c r="O551" s="1"/>
      <c r="P551" s="1"/>
      <c r="Q551" s="1"/>
      <c r="R551" s="1"/>
      <c r="S551" s="1"/>
      <c r="T551" s="1"/>
      <c r="U551" s="1"/>
      <c r="V551" s="1"/>
      <c r="W551" s="1"/>
      <c r="X551" s="1"/>
      <c r="Y551" s="1"/>
      <c r="Z551" s="1"/>
      <c r="AA551" s="1"/>
      <c r="AB551" s="1"/>
      <c r="AC551" s="1"/>
    </row>
    <row r="552" spans="1:29" ht="17.25" thickBot="1">
      <c r="A552" s="6">
        <v>551</v>
      </c>
      <c r="B552" s="7">
        <v>40568</v>
      </c>
      <c r="C552" s="6">
        <v>1</v>
      </c>
      <c r="D552" s="6">
        <v>0</v>
      </c>
      <c r="E552" s="6">
        <v>1</v>
      </c>
      <c r="F552" s="6">
        <v>2</v>
      </c>
      <c r="G552" s="8" t="str">
        <f t="shared" si="16"/>
        <v>Night</v>
      </c>
      <c r="H552" s="8" t="str">
        <f t="shared" si="17"/>
        <v>Normal</v>
      </c>
      <c r="I552" s="9" t="b">
        <v>0</v>
      </c>
      <c r="J552" s="6">
        <v>2</v>
      </c>
      <c r="K552" s="6" t="s">
        <v>27</v>
      </c>
      <c r="L552" s="6">
        <v>1</v>
      </c>
      <c r="M552" s="6" t="s">
        <v>14</v>
      </c>
      <c r="N552" s="6">
        <v>0.16</v>
      </c>
      <c r="O552" s="1"/>
      <c r="P552" s="1"/>
      <c r="Q552" s="1"/>
      <c r="R552" s="1"/>
      <c r="S552" s="1"/>
      <c r="T552" s="1"/>
      <c r="U552" s="1"/>
      <c r="V552" s="1"/>
      <c r="W552" s="1"/>
      <c r="X552" s="1"/>
      <c r="Y552" s="1"/>
      <c r="Z552" s="1"/>
      <c r="AA552" s="1"/>
      <c r="AB552" s="1"/>
      <c r="AC552" s="1"/>
    </row>
    <row r="553" spans="1:29" ht="17.25" thickBot="1">
      <c r="A553" s="6">
        <v>552</v>
      </c>
      <c r="B553" s="7">
        <v>40568</v>
      </c>
      <c r="C553" s="6">
        <v>1</v>
      </c>
      <c r="D553" s="6">
        <v>0</v>
      </c>
      <c r="E553" s="6">
        <v>1</v>
      </c>
      <c r="F553" s="6">
        <v>4</v>
      </c>
      <c r="G553" s="8" t="str">
        <f t="shared" si="16"/>
        <v>Night</v>
      </c>
      <c r="H553" s="8" t="str">
        <f t="shared" si="17"/>
        <v>Normal</v>
      </c>
      <c r="I553" s="9" t="b">
        <v>0</v>
      </c>
      <c r="J553" s="6">
        <v>2</v>
      </c>
      <c r="K553" s="6" t="s">
        <v>27</v>
      </c>
      <c r="L553" s="6">
        <v>1</v>
      </c>
      <c r="M553" s="6" t="s">
        <v>14</v>
      </c>
      <c r="N553" s="6">
        <v>0.14000000000000001</v>
      </c>
      <c r="O553" s="1"/>
      <c r="P553" s="1"/>
      <c r="Q553" s="1"/>
      <c r="R553" s="1"/>
      <c r="S553" s="1"/>
      <c r="T553" s="1"/>
      <c r="U553" s="1"/>
      <c r="V553" s="1"/>
      <c r="W553" s="1"/>
      <c r="X553" s="1"/>
      <c r="Y553" s="1"/>
      <c r="Z553" s="1"/>
      <c r="AA553" s="1"/>
      <c r="AB553" s="1"/>
      <c r="AC553" s="1"/>
    </row>
    <row r="554" spans="1:29" ht="17.25" thickBot="1">
      <c r="A554" s="6">
        <v>553</v>
      </c>
      <c r="B554" s="7">
        <v>40568</v>
      </c>
      <c r="C554" s="6">
        <v>1</v>
      </c>
      <c r="D554" s="6">
        <v>0</v>
      </c>
      <c r="E554" s="6">
        <v>1</v>
      </c>
      <c r="F554" s="6">
        <v>5</v>
      </c>
      <c r="G554" s="8" t="str">
        <f t="shared" si="16"/>
        <v>Night</v>
      </c>
      <c r="H554" s="8" t="str">
        <f t="shared" si="17"/>
        <v>Normal</v>
      </c>
      <c r="I554" s="9" t="b">
        <v>0</v>
      </c>
      <c r="J554" s="6">
        <v>2</v>
      </c>
      <c r="K554" s="6" t="s">
        <v>27</v>
      </c>
      <c r="L554" s="6">
        <v>1</v>
      </c>
      <c r="M554" s="6" t="s">
        <v>14</v>
      </c>
      <c r="N554" s="6">
        <v>0.14000000000000001</v>
      </c>
      <c r="O554" s="1"/>
      <c r="P554" s="1"/>
      <c r="Q554" s="1"/>
      <c r="R554" s="1"/>
      <c r="S554" s="1"/>
      <c r="T554" s="1"/>
      <c r="U554" s="1"/>
      <c r="V554" s="1"/>
      <c r="W554" s="1"/>
      <c r="X554" s="1"/>
      <c r="Y554" s="1"/>
      <c r="Z554" s="1"/>
      <c r="AA554" s="1"/>
      <c r="AB554" s="1"/>
      <c r="AC554" s="1"/>
    </row>
    <row r="555" spans="1:29" ht="17.25" thickBot="1">
      <c r="A555" s="6">
        <v>554</v>
      </c>
      <c r="B555" s="7">
        <v>40568</v>
      </c>
      <c r="C555" s="6">
        <v>1</v>
      </c>
      <c r="D555" s="6">
        <v>0</v>
      </c>
      <c r="E555" s="6">
        <v>1</v>
      </c>
      <c r="F555" s="6">
        <v>6</v>
      </c>
      <c r="G555" s="8" t="str">
        <f t="shared" si="16"/>
        <v>Morning</v>
      </c>
      <c r="H555" s="8" t="str">
        <f t="shared" si="17"/>
        <v>Normal</v>
      </c>
      <c r="I555" s="9" t="b">
        <v>0</v>
      </c>
      <c r="J555" s="6">
        <v>2</v>
      </c>
      <c r="K555" s="6" t="s">
        <v>27</v>
      </c>
      <c r="L555" s="6">
        <v>1</v>
      </c>
      <c r="M555" s="6" t="s">
        <v>14</v>
      </c>
      <c r="N555" s="6">
        <v>0.16</v>
      </c>
      <c r="O555" s="1"/>
      <c r="P555" s="1"/>
      <c r="Q555" s="1"/>
      <c r="R555" s="1"/>
      <c r="S555" s="1"/>
      <c r="T555" s="1"/>
      <c r="U555" s="1"/>
      <c r="V555" s="1"/>
      <c r="W555" s="1"/>
      <c r="X555" s="1"/>
      <c r="Y555" s="1"/>
      <c r="Z555" s="1"/>
      <c r="AA555" s="1"/>
      <c r="AB555" s="1"/>
      <c r="AC555" s="1"/>
    </row>
    <row r="556" spans="1:29" ht="17.25" thickBot="1">
      <c r="A556" s="6">
        <v>555</v>
      </c>
      <c r="B556" s="7">
        <v>40568</v>
      </c>
      <c r="C556" s="6">
        <v>1</v>
      </c>
      <c r="D556" s="6">
        <v>0</v>
      </c>
      <c r="E556" s="6">
        <v>1</v>
      </c>
      <c r="F556" s="6">
        <v>7</v>
      </c>
      <c r="G556" s="8" t="str">
        <f t="shared" si="16"/>
        <v>Morning</v>
      </c>
      <c r="H556" s="8" t="str">
        <f t="shared" si="17"/>
        <v>Rush</v>
      </c>
      <c r="I556" s="9" t="b">
        <v>0</v>
      </c>
      <c r="J556" s="6">
        <v>2</v>
      </c>
      <c r="K556" s="6" t="s">
        <v>27</v>
      </c>
      <c r="L556" s="6">
        <v>1</v>
      </c>
      <c r="M556" s="6" t="s">
        <v>14</v>
      </c>
      <c r="N556" s="6">
        <v>0.16</v>
      </c>
      <c r="O556" s="1"/>
      <c r="P556" s="1"/>
      <c r="Q556" s="1"/>
      <c r="R556" s="1"/>
      <c r="S556" s="1"/>
      <c r="T556" s="1"/>
      <c r="U556" s="1"/>
      <c r="V556" s="1"/>
      <c r="W556" s="1"/>
      <c r="X556" s="1"/>
      <c r="Y556" s="1"/>
      <c r="Z556" s="1"/>
      <c r="AA556" s="1"/>
      <c r="AB556" s="1"/>
      <c r="AC556" s="1"/>
    </row>
    <row r="557" spans="1:29" ht="17.25" thickBot="1">
      <c r="A557" s="6">
        <v>556</v>
      </c>
      <c r="B557" s="7">
        <v>40568</v>
      </c>
      <c r="C557" s="6">
        <v>1</v>
      </c>
      <c r="D557" s="6">
        <v>0</v>
      </c>
      <c r="E557" s="6">
        <v>1</v>
      </c>
      <c r="F557" s="6">
        <v>8</v>
      </c>
      <c r="G557" s="8" t="str">
        <f t="shared" si="16"/>
        <v>Morning</v>
      </c>
      <c r="H557" s="8" t="str">
        <f t="shared" si="17"/>
        <v>Rush</v>
      </c>
      <c r="I557" s="9" t="b">
        <v>0</v>
      </c>
      <c r="J557" s="6">
        <v>2</v>
      </c>
      <c r="K557" s="6" t="s">
        <v>27</v>
      </c>
      <c r="L557" s="6">
        <v>2</v>
      </c>
      <c r="M557" s="6" t="s">
        <v>21</v>
      </c>
      <c r="N557" s="6">
        <v>0.16</v>
      </c>
      <c r="O557" s="1"/>
      <c r="P557" s="1"/>
      <c r="Q557" s="1"/>
      <c r="R557" s="1"/>
      <c r="S557" s="1"/>
      <c r="T557" s="1"/>
      <c r="U557" s="1"/>
      <c r="V557" s="1"/>
      <c r="W557" s="1"/>
      <c r="X557" s="1"/>
      <c r="Y557" s="1"/>
      <c r="Z557" s="1"/>
      <c r="AA557" s="1"/>
      <c r="AB557" s="1"/>
      <c r="AC557" s="1"/>
    </row>
    <row r="558" spans="1:29" ht="17.25" thickBot="1">
      <c r="A558" s="6">
        <v>557</v>
      </c>
      <c r="B558" s="7">
        <v>40568</v>
      </c>
      <c r="C558" s="6">
        <v>1</v>
      </c>
      <c r="D558" s="6">
        <v>0</v>
      </c>
      <c r="E558" s="6">
        <v>1</v>
      </c>
      <c r="F558" s="6">
        <v>9</v>
      </c>
      <c r="G558" s="8" t="str">
        <f t="shared" si="16"/>
        <v>Morning</v>
      </c>
      <c r="H558" s="8" t="str">
        <f t="shared" si="17"/>
        <v>Rush</v>
      </c>
      <c r="I558" s="9" t="b">
        <v>0</v>
      </c>
      <c r="J558" s="6">
        <v>2</v>
      </c>
      <c r="K558" s="6" t="s">
        <v>27</v>
      </c>
      <c r="L558" s="6">
        <v>2</v>
      </c>
      <c r="M558" s="6" t="s">
        <v>21</v>
      </c>
      <c r="N558" s="6">
        <v>0.2</v>
      </c>
      <c r="O558" s="1"/>
      <c r="P558" s="1"/>
      <c r="Q558" s="1"/>
      <c r="R558" s="1"/>
      <c r="S558" s="1"/>
      <c r="T558" s="1"/>
      <c r="U558" s="1"/>
      <c r="V558" s="1"/>
      <c r="W558" s="1"/>
      <c r="X558" s="1"/>
      <c r="Y558" s="1"/>
      <c r="Z558" s="1"/>
      <c r="AA558" s="1"/>
      <c r="AB558" s="1"/>
      <c r="AC558" s="1"/>
    </row>
    <row r="559" spans="1:29" ht="17.25" thickBot="1">
      <c r="A559" s="6">
        <v>558</v>
      </c>
      <c r="B559" s="7">
        <v>40568</v>
      </c>
      <c r="C559" s="6">
        <v>1</v>
      </c>
      <c r="D559" s="6">
        <v>0</v>
      </c>
      <c r="E559" s="6">
        <v>1</v>
      </c>
      <c r="F559" s="6">
        <v>10</v>
      </c>
      <c r="G559" s="8" t="str">
        <f t="shared" si="16"/>
        <v>Morning</v>
      </c>
      <c r="H559" s="8" t="str">
        <f t="shared" si="17"/>
        <v>Normal</v>
      </c>
      <c r="I559" s="9" t="b">
        <v>0</v>
      </c>
      <c r="J559" s="6">
        <v>2</v>
      </c>
      <c r="K559" s="6" t="s">
        <v>27</v>
      </c>
      <c r="L559" s="6">
        <v>2</v>
      </c>
      <c r="M559" s="6" t="s">
        <v>21</v>
      </c>
      <c r="N559" s="6">
        <v>0.22</v>
      </c>
      <c r="O559" s="1"/>
      <c r="P559" s="1"/>
      <c r="Q559" s="1"/>
      <c r="R559" s="1"/>
      <c r="S559" s="1"/>
      <c r="T559" s="1"/>
      <c r="U559" s="1"/>
      <c r="V559" s="1"/>
      <c r="W559" s="1"/>
      <c r="X559" s="1"/>
      <c r="Y559" s="1"/>
      <c r="Z559" s="1"/>
      <c r="AA559" s="1"/>
      <c r="AB559" s="1"/>
      <c r="AC559" s="1"/>
    </row>
    <row r="560" spans="1:29" ht="17.25" thickBot="1">
      <c r="A560" s="6">
        <v>559</v>
      </c>
      <c r="B560" s="7">
        <v>40568</v>
      </c>
      <c r="C560" s="6">
        <v>1</v>
      </c>
      <c r="D560" s="6">
        <v>0</v>
      </c>
      <c r="E560" s="6">
        <v>1</v>
      </c>
      <c r="F560" s="6">
        <v>11</v>
      </c>
      <c r="G560" s="8" t="str">
        <f t="shared" si="16"/>
        <v>Morning</v>
      </c>
      <c r="H560" s="8" t="str">
        <f t="shared" si="17"/>
        <v>Normal</v>
      </c>
      <c r="I560" s="9" t="b">
        <v>0</v>
      </c>
      <c r="J560" s="6">
        <v>2</v>
      </c>
      <c r="K560" s="6" t="s">
        <v>27</v>
      </c>
      <c r="L560" s="6">
        <v>2</v>
      </c>
      <c r="M560" s="6" t="s">
        <v>21</v>
      </c>
      <c r="N560" s="6">
        <v>0.24</v>
      </c>
      <c r="O560" s="1"/>
      <c r="P560" s="1"/>
      <c r="Q560" s="1"/>
      <c r="R560" s="1"/>
      <c r="S560" s="1"/>
      <c r="T560" s="1"/>
      <c r="U560" s="1"/>
      <c r="V560" s="1"/>
      <c r="W560" s="1"/>
      <c r="X560" s="1"/>
      <c r="Y560" s="1"/>
      <c r="Z560" s="1"/>
      <c r="AA560" s="1"/>
      <c r="AB560" s="1"/>
      <c r="AC560" s="1"/>
    </row>
    <row r="561" spans="1:29" ht="17.25" thickBot="1">
      <c r="A561" s="6">
        <v>560</v>
      </c>
      <c r="B561" s="7">
        <v>40568</v>
      </c>
      <c r="C561" s="6">
        <v>1</v>
      </c>
      <c r="D561" s="6">
        <v>0</v>
      </c>
      <c r="E561" s="6">
        <v>1</v>
      </c>
      <c r="F561" s="6">
        <v>12</v>
      </c>
      <c r="G561" s="8" t="str">
        <f t="shared" si="16"/>
        <v>Afternoon</v>
      </c>
      <c r="H561" s="8" t="str">
        <f t="shared" si="17"/>
        <v>Normal</v>
      </c>
      <c r="I561" s="9" t="b">
        <v>0</v>
      </c>
      <c r="J561" s="6">
        <v>2</v>
      </c>
      <c r="K561" s="6" t="s">
        <v>27</v>
      </c>
      <c r="L561" s="6">
        <v>2</v>
      </c>
      <c r="M561" s="6" t="s">
        <v>21</v>
      </c>
      <c r="N561" s="6">
        <v>0.26</v>
      </c>
      <c r="O561" s="1"/>
      <c r="P561" s="1"/>
      <c r="Q561" s="1"/>
      <c r="R561" s="1"/>
      <c r="S561" s="1"/>
      <c r="T561" s="1"/>
      <c r="U561" s="1"/>
      <c r="V561" s="1"/>
      <c r="W561" s="1"/>
      <c r="X561" s="1"/>
      <c r="Y561" s="1"/>
      <c r="Z561" s="1"/>
      <c r="AA561" s="1"/>
      <c r="AB561" s="1"/>
      <c r="AC561" s="1"/>
    </row>
    <row r="562" spans="1:29" ht="17.25" thickBot="1">
      <c r="A562" s="6">
        <v>561</v>
      </c>
      <c r="B562" s="7">
        <v>40568</v>
      </c>
      <c r="C562" s="6">
        <v>1</v>
      </c>
      <c r="D562" s="6">
        <v>0</v>
      </c>
      <c r="E562" s="6">
        <v>1</v>
      </c>
      <c r="F562" s="6">
        <v>13</v>
      </c>
      <c r="G562" s="8" t="str">
        <f t="shared" si="16"/>
        <v>Afternoon</v>
      </c>
      <c r="H562" s="8" t="str">
        <f t="shared" si="17"/>
        <v>Normal</v>
      </c>
      <c r="I562" s="9" t="b">
        <v>0</v>
      </c>
      <c r="J562" s="6">
        <v>2</v>
      </c>
      <c r="K562" s="6" t="s">
        <v>27</v>
      </c>
      <c r="L562" s="6">
        <v>2</v>
      </c>
      <c r="M562" s="6" t="s">
        <v>21</v>
      </c>
      <c r="N562" s="6">
        <v>0.26</v>
      </c>
      <c r="O562" s="1"/>
      <c r="P562" s="1"/>
      <c r="Q562" s="1"/>
      <c r="R562" s="1"/>
      <c r="S562" s="1"/>
      <c r="T562" s="1"/>
      <c r="U562" s="1"/>
      <c r="V562" s="1"/>
      <c r="W562" s="1"/>
      <c r="X562" s="1"/>
      <c r="Y562" s="1"/>
      <c r="Z562" s="1"/>
      <c r="AA562" s="1"/>
      <c r="AB562" s="1"/>
      <c r="AC562" s="1"/>
    </row>
    <row r="563" spans="1:29" ht="17.25" thickBot="1">
      <c r="A563" s="6">
        <v>562</v>
      </c>
      <c r="B563" s="7">
        <v>40568</v>
      </c>
      <c r="C563" s="6">
        <v>1</v>
      </c>
      <c r="D563" s="6">
        <v>0</v>
      </c>
      <c r="E563" s="6">
        <v>1</v>
      </c>
      <c r="F563" s="6">
        <v>14</v>
      </c>
      <c r="G563" s="8" t="str">
        <f t="shared" si="16"/>
        <v>Afternoon</v>
      </c>
      <c r="H563" s="8" t="str">
        <f t="shared" si="17"/>
        <v>Normal</v>
      </c>
      <c r="I563" s="9" t="b">
        <v>0</v>
      </c>
      <c r="J563" s="6">
        <v>2</v>
      </c>
      <c r="K563" s="6" t="s">
        <v>27</v>
      </c>
      <c r="L563" s="6">
        <v>2</v>
      </c>
      <c r="M563" s="6" t="s">
        <v>21</v>
      </c>
      <c r="N563" s="6">
        <v>0.3</v>
      </c>
      <c r="O563" s="1"/>
      <c r="P563" s="1"/>
      <c r="Q563" s="1"/>
      <c r="R563" s="1"/>
      <c r="S563" s="1"/>
      <c r="T563" s="1"/>
      <c r="U563" s="1"/>
      <c r="V563" s="1"/>
      <c r="W563" s="1"/>
      <c r="X563" s="1"/>
      <c r="Y563" s="1"/>
      <c r="Z563" s="1"/>
      <c r="AA563" s="1"/>
      <c r="AB563" s="1"/>
      <c r="AC563" s="1"/>
    </row>
    <row r="564" spans="1:29" ht="17.25" thickBot="1">
      <c r="A564" s="6">
        <v>563</v>
      </c>
      <c r="B564" s="7">
        <v>40568</v>
      </c>
      <c r="C564" s="6">
        <v>1</v>
      </c>
      <c r="D564" s="6">
        <v>0</v>
      </c>
      <c r="E564" s="6">
        <v>1</v>
      </c>
      <c r="F564" s="6">
        <v>15</v>
      </c>
      <c r="G564" s="8" t="str">
        <f t="shared" si="16"/>
        <v>Afternoon</v>
      </c>
      <c r="H564" s="8" t="str">
        <f t="shared" si="17"/>
        <v>Normal</v>
      </c>
      <c r="I564" s="9" t="b">
        <v>0</v>
      </c>
      <c r="J564" s="6">
        <v>2</v>
      </c>
      <c r="K564" s="6" t="s">
        <v>27</v>
      </c>
      <c r="L564" s="6">
        <v>2</v>
      </c>
      <c r="M564" s="6" t="s">
        <v>21</v>
      </c>
      <c r="N564" s="6">
        <v>0.32</v>
      </c>
      <c r="O564" s="1"/>
      <c r="P564" s="1"/>
      <c r="Q564" s="1"/>
      <c r="R564" s="1"/>
      <c r="S564" s="1"/>
      <c r="T564" s="1"/>
      <c r="U564" s="1"/>
      <c r="V564" s="1"/>
      <c r="W564" s="1"/>
      <c r="X564" s="1"/>
      <c r="Y564" s="1"/>
      <c r="Z564" s="1"/>
      <c r="AA564" s="1"/>
      <c r="AB564" s="1"/>
      <c r="AC564" s="1"/>
    </row>
    <row r="565" spans="1:29" ht="17.25" thickBot="1">
      <c r="A565" s="6">
        <v>564</v>
      </c>
      <c r="B565" s="7">
        <v>40568</v>
      </c>
      <c r="C565" s="6">
        <v>1</v>
      </c>
      <c r="D565" s="6">
        <v>0</v>
      </c>
      <c r="E565" s="6">
        <v>1</v>
      </c>
      <c r="F565" s="6">
        <v>16</v>
      </c>
      <c r="G565" s="8" t="str">
        <f t="shared" si="16"/>
        <v>Afternoon</v>
      </c>
      <c r="H565" s="8" t="str">
        <f t="shared" si="17"/>
        <v>Normal</v>
      </c>
      <c r="I565" s="9" t="b">
        <v>0</v>
      </c>
      <c r="J565" s="6">
        <v>2</v>
      </c>
      <c r="K565" s="6" t="s">
        <v>27</v>
      </c>
      <c r="L565" s="6">
        <v>2</v>
      </c>
      <c r="M565" s="6" t="s">
        <v>21</v>
      </c>
      <c r="N565" s="6">
        <v>0.32</v>
      </c>
      <c r="O565" s="1"/>
      <c r="P565" s="1"/>
      <c r="Q565" s="1"/>
      <c r="R565" s="1"/>
      <c r="S565" s="1"/>
      <c r="T565" s="1"/>
      <c r="U565" s="1"/>
      <c r="V565" s="1"/>
      <c r="W565" s="1"/>
      <c r="X565" s="1"/>
      <c r="Y565" s="1"/>
      <c r="Z565" s="1"/>
      <c r="AA565" s="1"/>
      <c r="AB565" s="1"/>
      <c r="AC565" s="1"/>
    </row>
    <row r="566" spans="1:29" ht="17.25" thickBot="1">
      <c r="A566" s="6">
        <v>565</v>
      </c>
      <c r="B566" s="7">
        <v>40568</v>
      </c>
      <c r="C566" s="6">
        <v>1</v>
      </c>
      <c r="D566" s="6">
        <v>0</v>
      </c>
      <c r="E566" s="6">
        <v>1</v>
      </c>
      <c r="F566" s="6">
        <v>17</v>
      </c>
      <c r="G566" s="8" t="str">
        <f t="shared" si="16"/>
        <v>Afternoon</v>
      </c>
      <c r="H566" s="8" t="str">
        <f t="shared" si="17"/>
        <v>Rush</v>
      </c>
      <c r="I566" s="9" t="b">
        <v>0</v>
      </c>
      <c r="J566" s="6">
        <v>2</v>
      </c>
      <c r="K566" s="6" t="s">
        <v>27</v>
      </c>
      <c r="L566" s="6">
        <v>1</v>
      </c>
      <c r="M566" s="6" t="s">
        <v>14</v>
      </c>
      <c r="N566" s="6">
        <v>0.3</v>
      </c>
      <c r="O566" s="1"/>
      <c r="P566" s="1"/>
      <c r="Q566" s="1"/>
      <c r="R566" s="1"/>
      <c r="S566" s="1"/>
      <c r="T566" s="1"/>
      <c r="U566" s="1"/>
      <c r="V566" s="1"/>
      <c r="W566" s="1"/>
      <c r="X566" s="1"/>
      <c r="Y566" s="1"/>
      <c r="Z566" s="1"/>
      <c r="AA566" s="1"/>
      <c r="AB566" s="1"/>
      <c r="AC566" s="1"/>
    </row>
    <row r="567" spans="1:29" ht="17.25" thickBot="1">
      <c r="A567" s="6">
        <v>566</v>
      </c>
      <c r="B567" s="7">
        <v>40568</v>
      </c>
      <c r="C567" s="6">
        <v>1</v>
      </c>
      <c r="D567" s="6">
        <v>0</v>
      </c>
      <c r="E567" s="6">
        <v>1</v>
      </c>
      <c r="F567" s="6">
        <v>18</v>
      </c>
      <c r="G567" s="8" t="str">
        <f t="shared" si="16"/>
        <v>Evening</v>
      </c>
      <c r="H567" s="8" t="str">
        <f t="shared" si="17"/>
        <v>Rush</v>
      </c>
      <c r="I567" s="9" t="b">
        <v>0</v>
      </c>
      <c r="J567" s="6">
        <v>2</v>
      </c>
      <c r="K567" s="6" t="s">
        <v>27</v>
      </c>
      <c r="L567" s="6">
        <v>2</v>
      </c>
      <c r="M567" s="6" t="s">
        <v>21</v>
      </c>
      <c r="N567" s="6">
        <v>0.3</v>
      </c>
      <c r="O567" s="1"/>
      <c r="P567" s="1"/>
      <c r="Q567" s="1"/>
      <c r="R567" s="1"/>
      <c r="S567" s="1"/>
      <c r="T567" s="1"/>
      <c r="U567" s="1"/>
      <c r="V567" s="1"/>
      <c r="W567" s="1"/>
      <c r="X567" s="1"/>
      <c r="Y567" s="1"/>
      <c r="Z567" s="1"/>
      <c r="AA567" s="1"/>
      <c r="AB567" s="1"/>
      <c r="AC567" s="1"/>
    </row>
    <row r="568" spans="1:29" ht="17.25" thickBot="1">
      <c r="A568" s="6">
        <v>567</v>
      </c>
      <c r="B568" s="7">
        <v>40568</v>
      </c>
      <c r="C568" s="6">
        <v>1</v>
      </c>
      <c r="D568" s="6">
        <v>0</v>
      </c>
      <c r="E568" s="6">
        <v>1</v>
      </c>
      <c r="F568" s="6">
        <v>19</v>
      </c>
      <c r="G568" s="8" t="str">
        <f t="shared" si="16"/>
        <v>Evening</v>
      </c>
      <c r="H568" s="8" t="str">
        <f t="shared" si="17"/>
        <v>Rush</v>
      </c>
      <c r="I568" s="9" t="b">
        <v>0</v>
      </c>
      <c r="J568" s="6">
        <v>2</v>
      </c>
      <c r="K568" s="6" t="s">
        <v>27</v>
      </c>
      <c r="L568" s="6">
        <v>2</v>
      </c>
      <c r="M568" s="6" t="s">
        <v>21</v>
      </c>
      <c r="N568" s="6">
        <v>0.26</v>
      </c>
      <c r="O568" s="1"/>
      <c r="P568" s="1"/>
      <c r="Q568" s="1"/>
      <c r="R568" s="1"/>
      <c r="S568" s="1"/>
      <c r="T568" s="1"/>
      <c r="U568" s="1"/>
      <c r="V568" s="1"/>
      <c r="W568" s="1"/>
      <c r="X568" s="1"/>
      <c r="Y568" s="1"/>
      <c r="Z568" s="1"/>
      <c r="AA568" s="1"/>
      <c r="AB568" s="1"/>
      <c r="AC568" s="1"/>
    </row>
    <row r="569" spans="1:29" ht="17.25" thickBot="1">
      <c r="A569" s="6">
        <v>568</v>
      </c>
      <c r="B569" s="7">
        <v>40568</v>
      </c>
      <c r="C569" s="6">
        <v>1</v>
      </c>
      <c r="D569" s="6">
        <v>0</v>
      </c>
      <c r="E569" s="6">
        <v>1</v>
      </c>
      <c r="F569" s="6">
        <v>20</v>
      </c>
      <c r="G569" s="8" t="str">
        <f t="shared" si="16"/>
        <v>Evening</v>
      </c>
      <c r="H569" s="8" t="str">
        <f t="shared" si="17"/>
        <v>Normal</v>
      </c>
      <c r="I569" s="9" t="b">
        <v>0</v>
      </c>
      <c r="J569" s="6">
        <v>2</v>
      </c>
      <c r="K569" s="6" t="s">
        <v>27</v>
      </c>
      <c r="L569" s="6">
        <v>1</v>
      </c>
      <c r="M569" s="6" t="s">
        <v>14</v>
      </c>
      <c r="N569" s="6">
        <v>0.24</v>
      </c>
      <c r="O569" s="1"/>
      <c r="P569" s="1"/>
      <c r="Q569" s="1"/>
      <c r="R569" s="1"/>
      <c r="S569" s="1"/>
      <c r="T569" s="1"/>
      <c r="U569" s="1"/>
      <c r="V569" s="1"/>
      <c r="W569" s="1"/>
      <c r="X569" s="1"/>
      <c r="Y569" s="1"/>
      <c r="Z569" s="1"/>
      <c r="AA569" s="1"/>
      <c r="AB569" s="1"/>
      <c r="AC569" s="1"/>
    </row>
    <row r="570" spans="1:29" ht="17.25" thickBot="1">
      <c r="A570" s="6">
        <v>569</v>
      </c>
      <c r="B570" s="7">
        <v>40568</v>
      </c>
      <c r="C570" s="6">
        <v>1</v>
      </c>
      <c r="D570" s="6">
        <v>0</v>
      </c>
      <c r="E570" s="6">
        <v>1</v>
      </c>
      <c r="F570" s="6">
        <v>21</v>
      </c>
      <c r="G570" s="8" t="str">
        <f t="shared" si="16"/>
        <v>Evening</v>
      </c>
      <c r="H570" s="8" t="str">
        <f t="shared" si="17"/>
        <v>Normal</v>
      </c>
      <c r="I570" s="9" t="b">
        <v>0</v>
      </c>
      <c r="J570" s="6">
        <v>2</v>
      </c>
      <c r="K570" s="6" t="s">
        <v>27</v>
      </c>
      <c r="L570" s="6">
        <v>1</v>
      </c>
      <c r="M570" s="6" t="s">
        <v>14</v>
      </c>
      <c r="N570" s="6">
        <v>0.24</v>
      </c>
      <c r="O570" s="1"/>
      <c r="P570" s="1"/>
      <c r="Q570" s="1"/>
      <c r="R570" s="1"/>
      <c r="S570" s="1"/>
      <c r="T570" s="1"/>
      <c r="U570" s="1"/>
      <c r="V570" s="1"/>
      <c r="W570" s="1"/>
      <c r="X570" s="1"/>
      <c r="Y570" s="1"/>
      <c r="Z570" s="1"/>
      <c r="AA570" s="1"/>
      <c r="AB570" s="1"/>
      <c r="AC570" s="1"/>
    </row>
    <row r="571" spans="1:29" ht="17.25" thickBot="1">
      <c r="A571" s="6">
        <v>570</v>
      </c>
      <c r="B571" s="7">
        <v>40568</v>
      </c>
      <c r="C571" s="6">
        <v>1</v>
      </c>
      <c r="D571" s="6">
        <v>0</v>
      </c>
      <c r="E571" s="6">
        <v>1</v>
      </c>
      <c r="F571" s="6">
        <v>22</v>
      </c>
      <c r="G571" s="8" t="str">
        <f t="shared" si="16"/>
        <v>Evening</v>
      </c>
      <c r="H571" s="8" t="str">
        <f t="shared" si="17"/>
        <v>Normal</v>
      </c>
      <c r="I571" s="9" t="b">
        <v>0</v>
      </c>
      <c r="J571" s="6">
        <v>2</v>
      </c>
      <c r="K571" s="6" t="s">
        <v>27</v>
      </c>
      <c r="L571" s="6">
        <v>1</v>
      </c>
      <c r="M571" s="6" t="s">
        <v>14</v>
      </c>
      <c r="N571" s="6">
        <v>0.22</v>
      </c>
      <c r="O571" s="1"/>
      <c r="P571" s="1"/>
      <c r="Q571" s="1"/>
      <c r="R571" s="1"/>
      <c r="S571" s="1"/>
      <c r="T571" s="1"/>
      <c r="U571" s="1"/>
      <c r="V571" s="1"/>
      <c r="W571" s="1"/>
      <c r="X571" s="1"/>
      <c r="Y571" s="1"/>
      <c r="Z571" s="1"/>
      <c r="AA571" s="1"/>
      <c r="AB571" s="1"/>
      <c r="AC571" s="1"/>
    </row>
    <row r="572" spans="1:29" ht="17.25" thickBot="1">
      <c r="A572" s="6">
        <v>571</v>
      </c>
      <c r="B572" s="7">
        <v>40568</v>
      </c>
      <c r="C572" s="6">
        <v>1</v>
      </c>
      <c r="D572" s="6">
        <v>0</v>
      </c>
      <c r="E572" s="6">
        <v>1</v>
      </c>
      <c r="F572" s="6">
        <v>23</v>
      </c>
      <c r="G572" s="8" t="str">
        <f t="shared" si="16"/>
        <v>Evening</v>
      </c>
      <c r="H572" s="8" t="str">
        <f t="shared" si="17"/>
        <v>Normal</v>
      </c>
      <c r="I572" s="9" t="b">
        <v>0</v>
      </c>
      <c r="J572" s="6">
        <v>2</v>
      </c>
      <c r="K572" s="6" t="s">
        <v>27</v>
      </c>
      <c r="L572" s="6">
        <v>2</v>
      </c>
      <c r="M572" s="6" t="s">
        <v>21</v>
      </c>
      <c r="N572" s="6">
        <v>0.22</v>
      </c>
      <c r="O572" s="1"/>
      <c r="P572" s="1"/>
      <c r="Q572" s="1"/>
      <c r="R572" s="1"/>
      <c r="S572" s="1"/>
      <c r="T572" s="1"/>
      <c r="U572" s="1"/>
      <c r="V572" s="1"/>
      <c r="W572" s="1"/>
      <c r="X572" s="1"/>
      <c r="Y572" s="1"/>
      <c r="Z572" s="1"/>
      <c r="AA572" s="1"/>
      <c r="AB572" s="1"/>
      <c r="AC572" s="1"/>
    </row>
    <row r="573" spans="1:29" ht="17.25" thickBot="1">
      <c r="A573" s="6">
        <v>572</v>
      </c>
      <c r="B573" s="7">
        <v>40569</v>
      </c>
      <c r="C573" s="6">
        <v>1</v>
      </c>
      <c r="D573" s="6">
        <v>0</v>
      </c>
      <c r="E573" s="6">
        <v>1</v>
      </c>
      <c r="F573" s="6">
        <v>0</v>
      </c>
      <c r="G573" s="8" t="str">
        <f t="shared" si="16"/>
        <v>Night</v>
      </c>
      <c r="H573" s="8" t="str">
        <f t="shared" si="17"/>
        <v>Normal</v>
      </c>
      <c r="I573" s="9" t="b">
        <v>0</v>
      </c>
      <c r="J573" s="6">
        <v>3</v>
      </c>
      <c r="K573" s="6" t="s">
        <v>28</v>
      </c>
      <c r="L573" s="6">
        <v>2</v>
      </c>
      <c r="M573" s="6" t="s">
        <v>21</v>
      </c>
      <c r="N573" s="6">
        <v>0.22</v>
      </c>
      <c r="O573" s="1"/>
      <c r="P573" s="1"/>
      <c r="Q573" s="1"/>
      <c r="R573" s="1"/>
      <c r="S573" s="1"/>
      <c r="T573" s="1"/>
      <c r="U573" s="1"/>
      <c r="V573" s="1"/>
      <c r="W573" s="1"/>
      <c r="X573" s="1"/>
      <c r="Y573" s="1"/>
      <c r="Z573" s="1"/>
      <c r="AA573" s="1"/>
      <c r="AB573" s="1"/>
      <c r="AC573" s="1"/>
    </row>
    <row r="574" spans="1:29" ht="17.25" thickBot="1">
      <c r="A574" s="6">
        <v>573</v>
      </c>
      <c r="B574" s="7">
        <v>40569</v>
      </c>
      <c r="C574" s="6">
        <v>1</v>
      </c>
      <c r="D574" s="6">
        <v>0</v>
      </c>
      <c r="E574" s="6">
        <v>1</v>
      </c>
      <c r="F574" s="6">
        <v>1</v>
      </c>
      <c r="G574" s="8" t="str">
        <f t="shared" si="16"/>
        <v>Night</v>
      </c>
      <c r="H574" s="8" t="str">
        <f t="shared" si="17"/>
        <v>Normal</v>
      </c>
      <c r="I574" s="9" t="b">
        <v>0</v>
      </c>
      <c r="J574" s="6">
        <v>3</v>
      </c>
      <c r="K574" s="6" t="s">
        <v>28</v>
      </c>
      <c r="L574" s="6">
        <v>2</v>
      </c>
      <c r="M574" s="6" t="s">
        <v>21</v>
      </c>
      <c r="N574" s="6">
        <v>0.24</v>
      </c>
      <c r="O574" s="1"/>
      <c r="P574" s="1"/>
      <c r="Q574" s="1"/>
      <c r="R574" s="1"/>
      <c r="S574" s="1"/>
      <c r="T574" s="1"/>
      <c r="U574" s="1"/>
      <c r="V574" s="1"/>
      <c r="W574" s="1"/>
      <c r="X574" s="1"/>
      <c r="Y574" s="1"/>
      <c r="Z574" s="1"/>
      <c r="AA574" s="1"/>
      <c r="AB574" s="1"/>
      <c r="AC574" s="1"/>
    </row>
    <row r="575" spans="1:29" ht="17.25" thickBot="1">
      <c r="A575" s="6">
        <v>574</v>
      </c>
      <c r="B575" s="7">
        <v>40569</v>
      </c>
      <c r="C575" s="6">
        <v>1</v>
      </c>
      <c r="D575" s="6">
        <v>0</v>
      </c>
      <c r="E575" s="6">
        <v>1</v>
      </c>
      <c r="F575" s="6">
        <v>2</v>
      </c>
      <c r="G575" s="8" t="str">
        <f t="shared" si="16"/>
        <v>Night</v>
      </c>
      <c r="H575" s="8" t="str">
        <f t="shared" si="17"/>
        <v>Normal</v>
      </c>
      <c r="I575" s="9" t="b">
        <v>0</v>
      </c>
      <c r="J575" s="6">
        <v>3</v>
      </c>
      <c r="K575" s="6" t="s">
        <v>28</v>
      </c>
      <c r="L575" s="6">
        <v>3</v>
      </c>
      <c r="M575" s="6" t="s">
        <v>24</v>
      </c>
      <c r="N575" s="6">
        <v>0.22</v>
      </c>
      <c r="O575" s="1"/>
      <c r="P575" s="1"/>
      <c r="Q575" s="1"/>
      <c r="R575" s="1"/>
      <c r="S575" s="1"/>
      <c r="T575" s="1"/>
      <c r="U575" s="1"/>
      <c r="V575" s="1"/>
      <c r="W575" s="1"/>
      <c r="X575" s="1"/>
      <c r="Y575" s="1"/>
      <c r="Z575" s="1"/>
      <c r="AA575" s="1"/>
      <c r="AB575" s="1"/>
      <c r="AC575" s="1"/>
    </row>
    <row r="576" spans="1:29" ht="17.25" thickBot="1">
      <c r="A576" s="6">
        <v>575</v>
      </c>
      <c r="B576" s="7">
        <v>40569</v>
      </c>
      <c r="C576" s="6">
        <v>1</v>
      </c>
      <c r="D576" s="6">
        <v>0</v>
      </c>
      <c r="E576" s="6">
        <v>1</v>
      </c>
      <c r="F576" s="6">
        <v>5</v>
      </c>
      <c r="G576" s="8" t="str">
        <f t="shared" si="16"/>
        <v>Night</v>
      </c>
      <c r="H576" s="8" t="str">
        <f t="shared" si="17"/>
        <v>Normal</v>
      </c>
      <c r="I576" s="9" t="b">
        <v>0</v>
      </c>
      <c r="J576" s="6">
        <v>3</v>
      </c>
      <c r="K576" s="6" t="s">
        <v>28</v>
      </c>
      <c r="L576" s="6">
        <v>3</v>
      </c>
      <c r="M576" s="6" t="s">
        <v>24</v>
      </c>
      <c r="N576" s="6">
        <v>0.2</v>
      </c>
      <c r="O576" s="1"/>
      <c r="P576" s="1"/>
      <c r="Q576" s="1"/>
      <c r="R576" s="1"/>
      <c r="S576" s="1"/>
      <c r="T576" s="1"/>
      <c r="U576" s="1"/>
      <c r="V576" s="1"/>
      <c r="W576" s="1"/>
      <c r="X576" s="1"/>
      <c r="Y576" s="1"/>
      <c r="Z576" s="1"/>
      <c r="AA576" s="1"/>
      <c r="AB576" s="1"/>
      <c r="AC576" s="1"/>
    </row>
    <row r="577" spans="1:29" ht="17.25" thickBot="1">
      <c r="A577" s="6">
        <v>576</v>
      </c>
      <c r="B577" s="7">
        <v>40569</v>
      </c>
      <c r="C577" s="6">
        <v>1</v>
      </c>
      <c r="D577" s="6">
        <v>0</v>
      </c>
      <c r="E577" s="6">
        <v>1</v>
      </c>
      <c r="F577" s="6">
        <v>6</v>
      </c>
      <c r="G577" s="8" t="str">
        <f t="shared" si="16"/>
        <v>Morning</v>
      </c>
      <c r="H577" s="8" t="str">
        <f t="shared" si="17"/>
        <v>Normal</v>
      </c>
      <c r="I577" s="9" t="b">
        <v>0</v>
      </c>
      <c r="J577" s="6">
        <v>3</v>
      </c>
      <c r="K577" s="6" t="s">
        <v>28</v>
      </c>
      <c r="L577" s="6">
        <v>3</v>
      </c>
      <c r="M577" s="6" t="s">
        <v>24</v>
      </c>
      <c r="N577" s="6">
        <v>0.2</v>
      </c>
      <c r="O577" s="1"/>
      <c r="P577" s="1"/>
      <c r="Q577" s="1"/>
      <c r="R577" s="1"/>
      <c r="S577" s="1"/>
      <c r="T577" s="1"/>
      <c r="U577" s="1"/>
      <c r="V577" s="1"/>
      <c r="W577" s="1"/>
      <c r="X577" s="1"/>
      <c r="Y577" s="1"/>
      <c r="Z577" s="1"/>
      <c r="AA577" s="1"/>
      <c r="AB577" s="1"/>
      <c r="AC577" s="1"/>
    </row>
    <row r="578" spans="1:29" ht="17.25" thickBot="1">
      <c r="A578" s="6">
        <v>577</v>
      </c>
      <c r="B578" s="7">
        <v>40569</v>
      </c>
      <c r="C578" s="6">
        <v>1</v>
      </c>
      <c r="D578" s="6">
        <v>0</v>
      </c>
      <c r="E578" s="6">
        <v>1</v>
      </c>
      <c r="F578" s="6">
        <v>7</v>
      </c>
      <c r="G578" s="8" t="str">
        <f t="shared" si="16"/>
        <v>Morning</v>
      </c>
      <c r="H578" s="8" t="str">
        <f t="shared" si="17"/>
        <v>Rush</v>
      </c>
      <c r="I578" s="9" t="b">
        <v>0</v>
      </c>
      <c r="J578" s="6">
        <v>3</v>
      </c>
      <c r="K578" s="6" t="s">
        <v>28</v>
      </c>
      <c r="L578" s="6">
        <v>3</v>
      </c>
      <c r="M578" s="6" t="s">
        <v>24</v>
      </c>
      <c r="N578" s="6">
        <v>0.22</v>
      </c>
      <c r="O578" s="1"/>
      <c r="P578" s="1"/>
      <c r="Q578" s="1"/>
      <c r="R578" s="1"/>
      <c r="S578" s="1"/>
      <c r="T578" s="1"/>
      <c r="U578" s="1"/>
      <c r="V578" s="1"/>
      <c r="W578" s="1"/>
      <c r="X578" s="1"/>
      <c r="Y578" s="1"/>
      <c r="Z578" s="1"/>
      <c r="AA578" s="1"/>
      <c r="AB578" s="1"/>
      <c r="AC578" s="1"/>
    </row>
    <row r="579" spans="1:29" ht="17.25" thickBot="1">
      <c r="A579" s="6">
        <v>578</v>
      </c>
      <c r="B579" s="7">
        <v>40569</v>
      </c>
      <c r="C579" s="6">
        <v>1</v>
      </c>
      <c r="D579" s="6">
        <v>0</v>
      </c>
      <c r="E579" s="6">
        <v>1</v>
      </c>
      <c r="F579" s="6">
        <v>8</v>
      </c>
      <c r="G579" s="8" t="str">
        <f t="shared" ref="G579:G611" si="18">IF(F579&lt;6,"Night", IF(F579&lt;12,"Morning", IF(F579&lt;18,"Afternoon","Evening")))</f>
        <v>Morning</v>
      </c>
      <c r="H579" s="8" t="str">
        <f t="shared" ref="H579:H611" si="19">IF(OR(AND(F579&gt;=7,F579&lt;=9), AND(F579&gt;=17,F579&lt;=19)), "Rush", "Normal")</f>
        <v>Rush</v>
      </c>
      <c r="I579" s="9" t="b">
        <v>0</v>
      </c>
      <c r="J579" s="6">
        <v>3</v>
      </c>
      <c r="K579" s="6" t="s">
        <v>28</v>
      </c>
      <c r="L579" s="6">
        <v>3</v>
      </c>
      <c r="M579" s="6" t="s">
        <v>24</v>
      </c>
      <c r="N579" s="6">
        <v>0.22</v>
      </c>
      <c r="O579" s="1"/>
      <c r="P579" s="1"/>
      <c r="Q579" s="1"/>
      <c r="R579" s="1"/>
      <c r="S579" s="1"/>
      <c r="T579" s="1"/>
      <c r="U579" s="1"/>
      <c r="V579" s="1"/>
      <c r="W579" s="1"/>
      <c r="X579" s="1"/>
      <c r="Y579" s="1"/>
      <c r="Z579" s="1"/>
      <c r="AA579" s="1"/>
      <c r="AB579" s="1"/>
      <c r="AC579" s="1"/>
    </row>
    <row r="580" spans="1:29" ht="17.25" thickBot="1">
      <c r="A580" s="6">
        <v>579</v>
      </c>
      <c r="B580" s="7">
        <v>40569</v>
      </c>
      <c r="C580" s="6">
        <v>1</v>
      </c>
      <c r="D580" s="6">
        <v>0</v>
      </c>
      <c r="E580" s="6">
        <v>1</v>
      </c>
      <c r="F580" s="6">
        <v>9</v>
      </c>
      <c r="G580" s="8" t="str">
        <f t="shared" si="18"/>
        <v>Morning</v>
      </c>
      <c r="H580" s="8" t="str">
        <f t="shared" si="19"/>
        <v>Rush</v>
      </c>
      <c r="I580" s="9" t="b">
        <v>0</v>
      </c>
      <c r="J580" s="6">
        <v>3</v>
      </c>
      <c r="K580" s="6" t="s">
        <v>28</v>
      </c>
      <c r="L580" s="6">
        <v>3</v>
      </c>
      <c r="M580" s="6" t="s">
        <v>24</v>
      </c>
      <c r="N580" s="6">
        <v>0.22</v>
      </c>
      <c r="O580" s="1"/>
      <c r="P580" s="1"/>
      <c r="Q580" s="1"/>
      <c r="R580" s="1"/>
      <c r="S580" s="1"/>
      <c r="T580" s="1"/>
      <c r="U580" s="1"/>
      <c r="V580" s="1"/>
      <c r="W580" s="1"/>
      <c r="X580" s="1"/>
      <c r="Y580" s="1"/>
      <c r="Z580" s="1"/>
      <c r="AA580" s="1"/>
      <c r="AB580" s="1"/>
      <c r="AC580" s="1"/>
    </row>
    <row r="581" spans="1:29" ht="17.25" thickBot="1">
      <c r="A581" s="6">
        <v>580</v>
      </c>
      <c r="B581" s="7">
        <v>40569</v>
      </c>
      <c r="C581" s="6">
        <v>1</v>
      </c>
      <c r="D581" s="6">
        <v>0</v>
      </c>
      <c r="E581" s="6">
        <v>1</v>
      </c>
      <c r="F581" s="6">
        <v>10</v>
      </c>
      <c r="G581" s="8" t="str">
        <f t="shared" si="18"/>
        <v>Morning</v>
      </c>
      <c r="H581" s="8" t="str">
        <f t="shared" si="19"/>
        <v>Normal</v>
      </c>
      <c r="I581" s="9" t="b">
        <v>0</v>
      </c>
      <c r="J581" s="6">
        <v>3</v>
      </c>
      <c r="K581" s="6" t="s">
        <v>28</v>
      </c>
      <c r="L581" s="6">
        <v>3</v>
      </c>
      <c r="M581" s="6" t="s">
        <v>24</v>
      </c>
      <c r="N581" s="6">
        <v>0.22</v>
      </c>
      <c r="O581" s="1"/>
      <c r="P581" s="1"/>
      <c r="Q581" s="1"/>
      <c r="R581" s="1"/>
      <c r="S581" s="1"/>
      <c r="T581" s="1"/>
      <c r="U581" s="1"/>
      <c r="V581" s="1"/>
      <c r="W581" s="1"/>
      <c r="X581" s="1"/>
      <c r="Y581" s="1"/>
      <c r="Z581" s="1"/>
      <c r="AA581" s="1"/>
      <c r="AB581" s="1"/>
      <c r="AC581" s="1"/>
    </row>
    <row r="582" spans="1:29" ht="17.25" thickBot="1">
      <c r="A582" s="6">
        <v>581</v>
      </c>
      <c r="B582" s="7">
        <v>40569</v>
      </c>
      <c r="C582" s="6">
        <v>1</v>
      </c>
      <c r="D582" s="6">
        <v>0</v>
      </c>
      <c r="E582" s="6">
        <v>1</v>
      </c>
      <c r="F582" s="6">
        <v>11</v>
      </c>
      <c r="G582" s="8" t="str">
        <f t="shared" si="18"/>
        <v>Morning</v>
      </c>
      <c r="H582" s="8" t="str">
        <f t="shared" si="19"/>
        <v>Normal</v>
      </c>
      <c r="I582" s="9" t="b">
        <v>0</v>
      </c>
      <c r="J582" s="6">
        <v>3</v>
      </c>
      <c r="K582" s="6" t="s">
        <v>28</v>
      </c>
      <c r="L582" s="6">
        <v>3</v>
      </c>
      <c r="M582" s="6" t="s">
        <v>24</v>
      </c>
      <c r="N582" s="6">
        <v>0.22</v>
      </c>
      <c r="O582" s="1"/>
      <c r="P582" s="1"/>
      <c r="Q582" s="1"/>
      <c r="R582" s="1"/>
      <c r="S582" s="1"/>
      <c r="T582" s="1"/>
      <c r="U582" s="1"/>
      <c r="V582" s="1"/>
      <c r="W582" s="1"/>
      <c r="X582" s="1"/>
      <c r="Y582" s="1"/>
      <c r="Z582" s="1"/>
      <c r="AA582" s="1"/>
      <c r="AB582" s="1"/>
      <c r="AC582" s="1"/>
    </row>
    <row r="583" spans="1:29" ht="17.25" thickBot="1">
      <c r="A583" s="6">
        <v>582</v>
      </c>
      <c r="B583" s="7">
        <v>40569</v>
      </c>
      <c r="C583" s="6">
        <v>1</v>
      </c>
      <c r="D583" s="6">
        <v>0</v>
      </c>
      <c r="E583" s="6">
        <v>1</v>
      </c>
      <c r="F583" s="6">
        <v>12</v>
      </c>
      <c r="G583" s="8" t="str">
        <f t="shared" si="18"/>
        <v>Afternoon</v>
      </c>
      <c r="H583" s="8" t="str">
        <f t="shared" si="19"/>
        <v>Normal</v>
      </c>
      <c r="I583" s="9" t="b">
        <v>0</v>
      </c>
      <c r="J583" s="6">
        <v>3</v>
      </c>
      <c r="K583" s="6" t="s">
        <v>28</v>
      </c>
      <c r="L583" s="6">
        <v>3</v>
      </c>
      <c r="M583" s="6" t="s">
        <v>24</v>
      </c>
      <c r="N583" s="6">
        <v>0.22</v>
      </c>
      <c r="O583" s="1"/>
      <c r="P583" s="1"/>
      <c r="Q583" s="1"/>
      <c r="R583" s="1"/>
      <c r="S583" s="1"/>
      <c r="T583" s="1"/>
      <c r="U583" s="1"/>
      <c r="V583" s="1"/>
      <c r="W583" s="1"/>
      <c r="X583" s="1"/>
      <c r="Y583" s="1"/>
      <c r="Z583" s="1"/>
      <c r="AA583" s="1"/>
      <c r="AB583" s="1"/>
      <c r="AC583" s="1"/>
    </row>
    <row r="584" spans="1:29" ht="17.25" thickBot="1">
      <c r="A584" s="6">
        <v>583</v>
      </c>
      <c r="B584" s="7">
        <v>40569</v>
      </c>
      <c r="C584" s="6">
        <v>1</v>
      </c>
      <c r="D584" s="6">
        <v>0</v>
      </c>
      <c r="E584" s="6">
        <v>1</v>
      </c>
      <c r="F584" s="6">
        <v>13</v>
      </c>
      <c r="G584" s="8" t="str">
        <f t="shared" si="18"/>
        <v>Afternoon</v>
      </c>
      <c r="H584" s="8" t="str">
        <f t="shared" si="19"/>
        <v>Normal</v>
      </c>
      <c r="I584" s="9" t="b">
        <v>0</v>
      </c>
      <c r="J584" s="6">
        <v>3</v>
      </c>
      <c r="K584" s="6" t="s">
        <v>28</v>
      </c>
      <c r="L584" s="6">
        <v>3</v>
      </c>
      <c r="M584" s="6" t="s">
        <v>24</v>
      </c>
      <c r="N584" s="6">
        <v>0.22</v>
      </c>
      <c r="O584" s="1"/>
      <c r="P584" s="1"/>
      <c r="Q584" s="1"/>
      <c r="R584" s="1"/>
      <c r="S584" s="1"/>
      <c r="T584" s="1"/>
      <c r="U584" s="1"/>
      <c r="V584" s="1"/>
      <c r="W584" s="1"/>
      <c r="X584" s="1"/>
      <c r="Y584" s="1"/>
      <c r="Z584" s="1"/>
      <c r="AA584" s="1"/>
      <c r="AB584" s="1"/>
      <c r="AC584" s="1"/>
    </row>
    <row r="585" spans="1:29" ht="17.25" thickBot="1">
      <c r="A585" s="6">
        <v>584</v>
      </c>
      <c r="B585" s="7">
        <v>40569</v>
      </c>
      <c r="C585" s="6">
        <v>1</v>
      </c>
      <c r="D585" s="6">
        <v>0</v>
      </c>
      <c r="E585" s="6">
        <v>1</v>
      </c>
      <c r="F585" s="6">
        <v>14</v>
      </c>
      <c r="G585" s="8" t="str">
        <f t="shared" si="18"/>
        <v>Afternoon</v>
      </c>
      <c r="H585" s="8" t="str">
        <f t="shared" si="19"/>
        <v>Normal</v>
      </c>
      <c r="I585" s="9" t="b">
        <v>0</v>
      </c>
      <c r="J585" s="6">
        <v>3</v>
      </c>
      <c r="K585" s="6" t="s">
        <v>28</v>
      </c>
      <c r="L585" s="6">
        <v>3</v>
      </c>
      <c r="M585" s="6" t="s">
        <v>24</v>
      </c>
      <c r="N585" s="6">
        <v>0.22</v>
      </c>
      <c r="O585" s="1"/>
      <c r="P585" s="1"/>
      <c r="Q585" s="1"/>
      <c r="R585" s="1"/>
      <c r="S585" s="1"/>
      <c r="T585" s="1"/>
      <c r="U585" s="1"/>
      <c r="V585" s="1"/>
      <c r="W585" s="1"/>
      <c r="X585" s="1"/>
      <c r="Y585" s="1"/>
      <c r="Z585" s="1"/>
      <c r="AA585" s="1"/>
      <c r="AB585" s="1"/>
      <c r="AC585" s="1"/>
    </row>
    <row r="586" spans="1:29" ht="17.25" thickBot="1">
      <c r="A586" s="6">
        <v>585</v>
      </c>
      <c r="B586" s="7">
        <v>40569</v>
      </c>
      <c r="C586" s="6">
        <v>1</v>
      </c>
      <c r="D586" s="6">
        <v>0</v>
      </c>
      <c r="E586" s="6">
        <v>1</v>
      </c>
      <c r="F586" s="6">
        <v>15</v>
      </c>
      <c r="G586" s="8" t="str">
        <f t="shared" si="18"/>
        <v>Afternoon</v>
      </c>
      <c r="H586" s="8" t="str">
        <f t="shared" si="19"/>
        <v>Normal</v>
      </c>
      <c r="I586" s="9" t="b">
        <v>0</v>
      </c>
      <c r="J586" s="6">
        <v>3</v>
      </c>
      <c r="K586" s="6" t="s">
        <v>28</v>
      </c>
      <c r="L586" s="6">
        <v>3</v>
      </c>
      <c r="M586" s="6" t="s">
        <v>24</v>
      </c>
      <c r="N586" s="6">
        <v>0.22</v>
      </c>
      <c r="O586" s="1"/>
      <c r="P586" s="1"/>
      <c r="Q586" s="1"/>
      <c r="R586" s="1"/>
      <c r="S586" s="1"/>
      <c r="T586" s="1"/>
      <c r="U586" s="1"/>
      <c r="V586" s="1"/>
      <c r="W586" s="1"/>
      <c r="X586" s="1"/>
      <c r="Y586" s="1"/>
      <c r="Z586" s="1"/>
      <c r="AA586" s="1"/>
      <c r="AB586" s="1"/>
      <c r="AC586" s="1"/>
    </row>
    <row r="587" spans="1:29" ht="17.25" thickBot="1">
      <c r="A587" s="19">
        <v>586</v>
      </c>
      <c r="B587" s="20">
        <v>40569</v>
      </c>
      <c r="C587" s="19">
        <v>1</v>
      </c>
      <c r="D587" s="19">
        <v>0</v>
      </c>
      <c r="E587" s="19">
        <v>1</v>
      </c>
      <c r="F587" s="19">
        <v>16</v>
      </c>
      <c r="G587" s="21" t="str">
        <f t="shared" si="18"/>
        <v>Afternoon</v>
      </c>
      <c r="H587" s="21" t="str">
        <f t="shared" si="19"/>
        <v>Normal</v>
      </c>
      <c r="I587" s="22" t="b">
        <v>0</v>
      </c>
      <c r="J587" s="19">
        <v>3</v>
      </c>
      <c r="K587" s="19" t="s">
        <v>28</v>
      </c>
      <c r="L587" s="19">
        <v>4</v>
      </c>
      <c r="M587" s="19" t="s">
        <v>31</v>
      </c>
      <c r="N587" s="19">
        <v>0.22</v>
      </c>
      <c r="O587" s="1"/>
      <c r="P587" s="1"/>
      <c r="Q587" s="1"/>
      <c r="R587" s="1"/>
      <c r="S587" s="1"/>
      <c r="T587" s="1"/>
      <c r="U587" s="1"/>
      <c r="V587" s="1"/>
      <c r="W587" s="1"/>
      <c r="X587" s="1"/>
      <c r="Y587" s="1"/>
      <c r="Z587" s="1"/>
      <c r="AA587" s="1"/>
      <c r="AB587" s="1"/>
      <c r="AC587" s="1"/>
    </row>
    <row r="588" spans="1:29" ht="17.25" thickBot="1">
      <c r="A588" s="6">
        <v>587</v>
      </c>
      <c r="B588" s="7">
        <v>40569</v>
      </c>
      <c r="C588" s="6">
        <v>1</v>
      </c>
      <c r="D588" s="6">
        <v>0</v>
      </c>
      <c r="E588" s="6">
        <v>1</v>
      </c>
      <c r="F588" s="6">
        <v>17</v>
      </c>
      <c r="G588" s="8" t="str">
        <f t="shared" si="18"/>
        <v>Afternoon</v>
      </c>
      <c r="H588" s="8" t="str">
        <f t="shared" si="19"/>
        <v>Rush</v>
      </c>
      <c r="I588" s="9" t="b">
        <v>0</v>
      </c>
      <c r="J588" s="6">
        <v>3</v>
      </c>
      <c r="K588" s="6" t="s">
        <v>28</v>
      </c>
      <c r="L588" s="6">
        <v>3</v>
      </c>
      <c r="M588" s="6" t="s">
        <v>24</v>
      </c>
      <c r="N588" s="6">
        <v>0.2</v>
      </c>
      <c r="O588" s="1"/>
      <c r="P588" s="1"/>
      <c r="Q588" s="1"/>
      <c r="R588" s="1"/>
      <c r="S588" s="1"/>
      <c r="T588" s="1"/>
      <c r="U588" s="1"/>
      <c r="V588" s="1"/>
      <c r="W588" s="1"/>
      <c r="X588" s="1"/>
      <c r="Y588" s="1"/>
      <c r="Z588" s="1"/>
      <c r="AA588" s="1"/>
      <c r="AB588" s="1"/>
      <c r="AC588" s="1"/>
    </row>
    <row r="589" spans="1:29" ht="17.25" thickBot="1">
      <c r="A589" s="6">
        <v>588</v>
      </c>
      <c r="B589" s="7">
        <v>40570</v>
      </c>
      <c r="C589" s="6">
        <v>1</v>
      </c>
      <c r="D589" s="6">
        <v>0</v>
      </c>
      <c r="E589" s="6">
        <v>1</v>
      </c>
      <c r="F589" s="6">
        <v>16</v>
      </c>
      <c r="G589" s="8" t="str">
        <f t="shared" si="18"/>
        <v>Afternoon</v>
      </c>
      <c r="H589" s="8" t="str">
        <f t="shared" si="19"/>
        <v>Normal</v>
      </c>
      <c r="I589" s="9" t="b">
        <v>0</v>
      </c>
      <c r="J589" s="6">
        <v>4</v>
      </c>
      <c r="K589" s="6" t="s">
        <v>29</v>
      </c>
      <c r="L589" s="6">
        <v>1</v>
      </c>
      <c r="M589" s="6" t="s">
        <v>14</v>
      </c>
      <c r="N589" s="6">
        <v>0.22</v>
      </c>
      <c r="O589" s="1"/>
      <c r="P589" s="1"/>
      <c r="Q589" s="1"/>
      <c r="R589" s="1"/>
      <c r="S589" s="1"/>
      <c r="T589" s="1"/>
      <c r="U589" s="1"/>
      <c r="V589" s="1"/>
      <c r="W589" s="1"/>
      <c r="X589" s="1"/>
      <c r="Y589" s="1"/>
      <c r="Z589" s="1"/>
      <c r="AA589" s="1"/>
      <c r="AB589" s="1"/>
      <c r="AC589" s="1"/>
    </row>
    <row r="590" spans="1:29" ht="17.25" thickBot="1">
      <c r="A590" s="6">
        <v>589</v>
      </c>
      <c r="B590" s="7">
        <v>40570</v>
      </c>
      <c r="C590" s="6">
        <v>1</v>
      </c>
      <c r="D590" s="6">
        <v>0</v>
      </c>
      <c r="E590" s="6">
        <v>1</v>
      </c>
      <c r="F590" s="6">
        <v>17</v>
      </c>
      <c r="G590" s="8" t="str">
        <f t="shared" si="18"/>
        <v>Afternoon</v>
      </c>
      <c r="H590" s="8" t="str">
        <f t="shared" si="19"/>
        <v>Rush</v>
      </c>
      <c r="I590" s="9" t="b">
        <v>0</v>
      </c>
      <c r="J590" s="6">
        <v>4</v>
      </c>
      <c r="K590" s="6" t="s">
        <v>29</v>
      </c>
      <c r="L590" s="6">
        <v>1</v>
      </c>
      <c r="M590" s="6" t="s">
        <v>14</v>
      </c>
      <c r="N590" s="6">
        <v>0.22</v>
      </c>
      <c r="O590" s="1"/>
      <c r="P590" s="1"/>
      <c r="Q590" s="1"/>
      <c r="R590" s="1"/>
      <c r="S590" s="1"/>
      <c r="T590" s="1"/>
      <c r="U590" s="1"/>
      <c r="V590" s="1"/>
      <c r="W590" s="1"/>
      <c r="X590" s="1"/>
      <c r="Y590" s="1"/>
      <c r="Z590" s="1"/>
      <c r="AA590" s="1"/>
      <c r="AB590" s="1"/>
      <c r="AC590" s="1"/>
    </row>
    <row r="591" spans="1:29" ht="17.25" thickBot="1">
      <c r="A591" s="6">
        <v>590</v>
      </c>
      <c r="B591" s="7">
        <v>40570</v>
      </c>
      <c r="C591" s="6">
        <v>1</v>
      </c>
      <c r="D591" s="6">
        <v>0</v>
      </c>
      <c r="E591" s="6">
        <v>1</v>
      </c>
      <c r="F591" s="6">
        <v>18</v>
      </c>
      <c r="G591" s="8" t="str">
        <f t="shared" si="18"/>
        <v>Evening</v>
      </c>
      <c r="H591" s="8" t="str">
        <f t="shared" si="19"/>
        <v>Rush</v>
      </c>
      <c r="I591" s="9" t="b">
        <v>0</v>
      </c>
      <c r="J591" s="6">
        <v>4</v>
      </c>
      <c r="K591" s="6" t="s">
        <v>29</v>
      </c>
      <c r="L591" s="6">
        <v>1</v>
      </c>
      <c r="M591" s="6" t="s">
        <v>14</v>
      </c>
      <c r="N591" s="6">
        <v>0.2</v>
      </c>
      <c r="O591" s="1"/>
      <c r="P591" s="1"/>
      <c r="Q591" s="1"/>
      <c r="R591" s="1"/>
      <c r="S591" s="1"/>
      <c r="T591" s="1"/>
      <c r="U591" s="1"/>
      <c r="V591" s="1"/>
      <c r="W591" s="1"/>
      <c r="X591" s="1"/>
      <c r="Y591" s="1"/>
      <c r="Z591" s="1"/>
      <c r="AA591" s="1"/>
      <c r="AB591" s="1"/>
      <c r="AC591" s="1"/>
    </row>
    <row r="592" spans="1:29" ht="17.25" thickBot="1">
      <c r="A592" s="6">
        <v>591</v>
      </c>
      <c r="B592" s="7">
        <v>40570</v>
      </c>
      <c r="C592" s="6">
        <v>1</v>
      </c>
      <c r="D592" s="6">
        <v>0</v>
      </c>
      <c r="E592" s="6">
        <v>1</v>
      </c>
      <c r="F592" s="6">
        <v>19</v>
      </c>
      <c r="G592" s="8" t="str">
        <f t="shared" si="18"/>
        <v>Evening</v>
      </c>
      <c r="H592" s="8" t="str">
        <f t="shared" si="19"/>
        <v>Rush</v>
      </c>
      <c r="I592" s="9" t="b">
        <v>0</v>
      </c>
      <c r="J592" s="6">
        <v>4</v>
      </c>
      <c r="K592" s="6" t="s">
        <v>29</v>
      </c>
      <c r="L592" s="6">
        <v>1</v>
      </c>
      <c r="M592" s="6" t="s">
        <v>14</v>
      </c>
      <c r="N592" s="6">
        <v>0.2</v>
      </c>
      <c r="O592" s="1"/>
      <c r="P592" s="1"/>
      <c r="Q592" s="1"/>
      <c r="R592" s="1"/>
      <c r="S592" s="1"/>
      <c r="T592" s="1"/>
      <c r="U592" s="1"/>
      <c r="V592" s="1"/>
      <c r="W592" s="1"/>
      <c r="X592" s="1"/>
      <c r="Y592" s="1"/>
      <c r="Z592" s="1"/>
      <c r="AA592" s="1"/>
      <c r="AB592" s="1"/>
      <c r="AC592" s="1"/>
    </row>
    <row r="593" spans="1:29" ht="17.25" thickBot="1">
      <c r="A593" s="6">
        <v>592</v>
      </c>
      <c r="B593" s="7">
        <v>40570</v>
      </c>
      <c r="C593" s="6">
        <v>1</v>
      </c>
      <c r="D593" s="6">
        <v>0</v>
      </c>
      <c r="E593" s="6">
        <v>1</v>
      </c>
      <c r="F593" s="6">
        <v>20</v>
      </c>
      <c r="G593" s="8" t="str">
        <f t="shared" si="18"/>
        <v>Evening</v>
      </c>
      <c r="H593" s="8" t="str">
        <f t="shared" si="19"/>
        <v>Normal</v>
      </c>
      <c r="I593" s="9" t="b">
        <v>0</v>
      </c>
      <c r="J593" s="6">
        <v>4</v>
      </c>
      <c r="K593" s="6" t="s">
        <v>29</v>
      </c>
      <c r="L593" s="6">
        <v>1</v>
      </c>
      <c r="M593" s="6" t="s">
        <v>14</v>
      </c>
      <c r="N593" s="6">
        <v>0.18</v>
      </c>
      <c r="O593" s="1"/>
      <c r="P593" s="1"/>
      <c r="Q593" s="1"/>
      <c r="R593" s="1"/>
      <c r="S593" s="1"/>
      <c r="T593" s="1"/>
      <c r="U593" s="1"/>
      <c r="V593" s="1"/>
      <c r="W593" s="1"/>
      <c r="X593" s="1"/>
      <c r="Y593" s="1"/>
      <c r="Z593" s="1"/>
      <c r="AA593" s="1"/>
      <c r="AB593" s="1"/>
      <c r="AC593" s="1"/>
    </row>
    <row r="594" spans="1:29" ht="17.25" thickBot="1">
      <c r="A594" s="6">
        <v>593</v>
      </c>
      <c r="B594" s="7">
        <v>40570</v>
      </c>
      <c r="C594" s="6">
        <v>1</v>
      </c>
      <c r="D594" s="6">
        <v>0</v>
      </c>
      <c r="E594" s="6">
        <v>1</v>
      </c>
      <c r="F594" s="6">
        <v>21</v>
      </c>
      <c r="G594" s="8" t="str">
        <f t="shared" si="18"/>
        <v>Evening</v>
      </c>
      <c r="H594" s="8" t="str">
        <f t="shared" si="19"/>
        <v>Normal</v>
      </c>
      <c r="I594" s="9" t="b">
        <v>0</v>
      </c>
      <c r="J594" s="6">
        <v>4</v>
      </c>
      <c r="K594" s="6" t="s">
        <v>29</v>
      </c>
      <c r="L594" s="6">
        <v>1</v>
      </c>
      <c r="M594" s="6" t="s">
        <v>14</v>
      </c>
      <c r="N594" s="6">
        <v>0.18</v>
      </c>
      <c r="O594" s="1"/>
      <c r="P594" s="1"/>
      <c r="Q594" s="1"/>
      <c r="R594" s="1"/>
      <c r="S594" s="1"/>
      <c r="T594" s="1"/>
      <c r="U594" s="1"/>
      <c r="V594" s="1"/>
      <c r="W594" s="1"/>
      <c r="X594" s="1"/>
      <c r="Y594" s="1"/>
      <c r="Z594" s="1"/>
      <c r="AA594" s="1"/>
      <c r="AB594" s="1"/>
      <c r="AC594" s="1"/>
    </row>
    <row r="595" spans="1:29" ht="17.25" thickBot="1">
      <c r="A595" s="6">
        <v>594</v>
      </c>
      <c r="B595" s="7">
        <v>40570</v>
      </c>
      <c r="C595" s="6">
        <v>1</v>
      </c>
      <c r="D595" s="6">
        <v>0</v>
      </c>
      <c r="E595" s="6">
        <v>1</v>
      </c>
      <c r="F595" s="6">
        <v>22</v>
      </c>
      <c r="G595" s="8" t="str">
        <f t="shared" si="18"/>
        <v>Evening</v>
      </c>
      <c r="H595" s="8" t="str">
        <f t="shared" si="19"/>
        <v>Normal</v>
      </c>
      <c r="I595" s="9" t="b">
        <v>0</v>
      </c>
      <c r="J595" s="6">
        <v>4</v>
      </c>
      <c r="K595" s="6" t="s">
        <v>29</v>
      </c>
      <c r="L595" s="6">
        <v>1</v>
      </c>
      <c r="M595" s="6" t="s">
        <v>14</v>
      </c>
      <c r="N595" s="6">
        <v>0.18</v>
      </c>
      <c r="O595" s="1"/>
      <c r="P595" s="1"/>
      <c r="Q595" s="1"/>
      <c r="R595" s="1"/>
      <c r="S595" s="1"/>
      <c r="T595" s="1"/>
      <c r="U595" s="1"/>
      <c r="V595" s="1"/>
      <c r="W595" s="1"/>
      <c r="X595" s="1"/>
      <c r="Y595" s="1"/>
      <c r="Z595" s="1"/>
      <c r="AA595" s="1"/>
      <c r="AB595" s="1"/>
      <c r="AC595" s="1"/>
    </row>
    <row r="596" spans="1:29" ht="17.25" thickBot="1">
      <c r="A596" s="6">
        <v>595</v>
      </c>
      <c r="B596" s="7">
        <v>40570</v>
      </c>
      <c r="C596" s="6">
        <v>1</v>
      </c>
      <c r="D596" s="6">
        <v>0</v>
      </c>
      <c r="E596" s="6">
        <v>1</v>
      </c>
      <c r="F596" s="6">
        <v>23</v>
      </c>
      <c r="G596" s="8" t="str">
        <f t="shared" si="18"/>
        <v>Evening</v>
      </c>
      <c r="H596" s="8" t="str">
        <f t="shared" si="19"/>
        <v>Normal</v>
      </c>
      <c r="I596" s="9" t="b">
        <v>0</v>
      </c>
      <c r="J596" s="6">
        <v>4</v>
      </c>
      <c r="K596" s="6" t="s">
        <v>29</v>
      </c>
      <c r="L596" s="6">
        <v>1</v>
      </c>
      <c r="M596" s="6" t="s">
        <v>14</v>
      </c>
      <c r="N596" s="6">
        <v>0.18</v>
      </c>
      <c r="O596" s="1"/>
      <c r="P596" s="1"/>
      <c r="Q596" s="1"/>
      <c r="R596" s="1"/>
      <c r="S596" s="1"/>
      <c r="T596" s="1"/>
      <c r="U596" s="1"/>
      <c r="V596" s="1"/>
      <c r="W596" s="1"/>
      <c r="X596" s="1"/>
      <c r="Y596" s="1"/>
      <c r="Z596" s="1"/>
      <c r="AA596" s="1"/>
      <c r="AB596" s="1"/>
      <c r="AC596" s="1"/>
    </row>
    <row r="597" spans="1:29" ht="17.25" thickBot="1">
      <c r="A597" s="6">
        <v>596</v>
      </c>
      <c r="B597" s="7">
        <v>40571</v>
      </c>
      <c r="C597" s="6">
        <v>1</v>
      </c>
      <c r="D597" s="6">
        <v>0</v>
      </c>
      <c r="E597" s="6">
        <v>1</v>
      </c>
      <c r="F597" s="6">
        <v>0</v>
      </c>
      <c r="G597" s="8" t="str">
        <f t="shared" si="18"/>
        <v>Night</v>
      </c>
      <c r="H597" s="8" t="str">
        <f t="shared" si="19"/>
        <v>Normal</v>
      </c>
      <c r="I597" s="9" t="b">
        <v>0</v>
      </c>
      <c r="J597" s="6">
        <v>5</v>
      </c>
      <c r="K597" s="6" t="s">
        <v>30</v>
      </c>
      <c r="L597" s="6">
        <v>2</v>
      </c>
      <c r="M597" s="6" t="s">
        <v>21</v>
      </c>
      <c r="N597" s="6">
        <v>0.2</v>
      </c>
      <c r="O597" s="1"/>
      <c r="P597" s="1"/>
      <c r="Q597" s="1"/>
      <c r="R597" s="1"/>
      <c r="S597" s="1"/>
      <c r="T597" s="1"/>
      <c r="U597" s="1"/>
      <c r="V597" s="1"/>
      <c r="W597" s="1"/>
      <c r="X597" s="1"/>
      <c r="Y597" s="1"/>
      <c r="Z597" s="1"/>
      <c r="AA597" s="1"/>
      <c r="AB597" s="1"/>
      <c r="AC597" s="1"/>
    </row>
    <row r="598" spans="1:29" ht="17.25" thickBot="1">
      <c r="A598" s="6">
        <v>597</v>
      </c>
      <c r="B598" s="7">
        <v>40571</v>
      </c>
      <c r="C598" s="6">
        <v>1</v>
      </c>
      <c r="D598" s="6">
        <v>0</v>
      </c>
      <c r="E598" s="6">
        <v>1</v>
      </c>
      <c r="F598" s="6">
        <v>1</v>
      </c>
      <c r="G598" s="8" t="str">
        <f t="shared" si="18"/>
        <v>Night</v>
      </c>
      <c r="H598" s="8" t="str">
        <f t="shared" si="19"/>
        <v>Normal</v>
      </c>
      <c r="I598" s="9" t="b">
        <v>0</v>
      </c>
      <c r="J598" s="6">
        <v>5</v>
      </c>
      <c r="K598" s="6" t="s">
        <v>30</v>
      </c>
      <c r="L598" s="6">
        <v>2</v>
      </c>
      <c r="M598" s="6" t="s">
        <v>21</v>
      </c>
      <c r="N598" s="6">
        <v>0.2</v>
      </c>
      <c r="O598" s="1"/>
      <c r="P598" s="1"/>
      <c r="Q598" s="1"/>
      <c r="R598" s="1"/>
      <c r="S598" s="1"/>
      <c r="T598" s="1"/>
      <c r="U598" s="1"/>
      <c r="V598" s="1"/>
      <c r="W598" s="1"/>
      <c r="X598" s="1"/>
      <c r="Y598" s="1"/>
      <c r="Z598" s="1"/>
      <c r="AA598" s="1"/>
      <c r="AB598" s="1"/>
      <c r="AC598" s="1"/>
    </row>
    <row r="599" spans="1:29" ht="17.25" thickBot="1">
      <c r="A599" s="6">
        <v>598</v>
      </c>
      <c r="B599" s="7">
        <v>40571</v>
      </c>
      <c r="C599" s="6">
        <v>1</v>
      </c>
      <c r="D599" s="6">
        <v>0</v>
      </c>
      <c r="E599" s="6">
        <v>1</v>
      </c>
      <c r="F599" s="6">
        <v>2</v>
      </c>
      <c r="G599" s="8" t="str">
        <f t="shared" si="18"/>
        <v>Night</v>
      </c>
      <c r="H599" s="8" t="str">
        <f t="shared" si="19"/>
        <v>Normal</v>
      </c>
      <c r="I599" s="9" t="b">
        <v>0</v>
      </c>
      <c r="J599" s="6">
        <v>5</v>
      </c>
      <c r="K599" s="6" t="s">
        <v>30</v>
      </c>
      <c r="L599" s="6">
        <v>2</v>
      </c>
      <c r="M599" s="6" t="s">
        <v>21</v>
      </c>
      <c r="N599" s="6">
        <v>0.2</v>
      </c>
      <c r="O599" s="1"/>
      <c r="P599" s="1"/>
      <c r="Q599" s="1"/>
      <c r="R599" s="1"/>
      <c r="S599" s="1"/>
      <c r="T599" s="1"/>
      <c r="U599" s="1"/>
      <c r="V599" s="1"/>
      <c r="W599" s="1"/>
      <c r="X599" s="1"/>
      <c r="Y599" s="1"/>
      <c r="Z599" s="1"/>
      <c r="AA599" s="1"/>
      <c r="AB599" s="1"/>
      <c r="AC599" s="1"/>
    </row>
    <row r="600" spans="1:29" ht="17.25" thickBot="1">
      <c r="A600" s="6">
        <v>599</v>
      </c>
      <c r="B600" s="7">
        <v>40571</v>
      </c>
      <c r="C600" s="6">
        <v>1</v>
      </c>
      <c r="D600" s="6">
        <v>0</v>
      </c>
      <c r="E600" s="6">
        <v>1</v>
      </c>
      <c r="F600" s="6">
        <v>3</v>
      </c>
      <c r="G600" s="8" t="str">
        <f t="shared" si="18"/>
        <v>Night</v>
      </c>
      <c r="H600" s="8" t="str">
        <f t="shared" si="19"/>
        <v>Normal</v>
      </c>
      <c r="I600" s="9" t="b">
        <v>0</v>
      </c>
      <c r="J600" s="6">
        <v>5</v>
      </c>
      <c r="K600" s="6" t="s">
        <v>30</v>
      </c>
      <c r="L600" s="6">
        <v>2</v>
      </c>
      <c r="M600" s="6" t="s">
        <v>21</v>
      </c>
      <c r="N600" s="6">
        <v>0.2</v>
      </c>
      <c r="O600" s="1"/>
      <c r="P600" s="1"/>
      <c r="Q600" s="1"/>
      <c r="R600" s="1"/>
      <c r="S600" s="1"/>
      <c r="T600" s="1"/>
      <c r="U600" s="1"/>
      <c r="V600" s="1"/>
      <c r="W600" s="1"/>
      <c r="X600" s="1"/>
      <c r="Y600" s="1"/>
      <c r="Z600" s="1"/>
      <c r="AA600" s="1"/>
      <c r="AB600" s="1"/>
      <c r="AC600" s="1"/>
    </row>
    <row r="601" spans="1:29" ht="17.25" thickBot="1">
      <c r="A601" s="6">
        <v>600</v>
      </c>
      <c r="B601" s="7">
        <v>40571</v>
      </c>
      <c r="C601" s="6">
        <v>1</v>
      </c>
      <c r="D601" s="6">
        <v>0</v>
      </c>
      <c r="E601" s="6">
        <v>1</v>
      </c>
      <c r="F601" s="6">
        <v>5</v>
      </c>
      <c r="G601" s="8" t="str">
        <f t="shared" si="18"/>
        <v>Night</v>
      </c>
      <c r="H601" s="8" t="str">
        <f t="shared" si="19"/>
        <v>Normal</v>
      </c>
      <c r="I601" s="9" t="b">
        <v>0</v>
      </c>
      <c r="J601" s="6">
        <v>5</v>
      </c>
      <c r="K601" s="6" t="s">
        <v>30</v>
      </c>
      <c r="L601" s="6">
        <v>2</v>
      </c>
      <c r="M601" s="6" t="s">
        <v>21</v>
      </c>
      <c r="N601" s="6">
        <v>0.18</v>
      </c>
      <c r="O601" s="1"/>
      <c r="P601" s="1"/>
      <c r="Q601" s="1"/>
      <c r="R601" s="1"/>
      <c r="S601" s="1"/>
      <c r="T601" s="1"/>
      <c r="U601" s="1"/>
      <c r="V601" s="1"/>
      <c r="W601" s="1"/>
      <c r="X601" s="1"/>
      <c r="Y601" s="1"/>
      <c r="Z601" s="1"/>
      <c r="AA601" s="1"/>
      <c r="AB601" s="1"/>
      <c r="AC601" s="1"/>
    </row>
    <row r="602" spans="1:29" ht="17.25" thickBot="1">
      <c r="A602" s="6">
        <v>601</v>
      </c>
      <c r="B602" s="7">
        <v>40571</v>
      </c>
      <c r="C602" s="6">
        <v>1</v>
      </c>
      <c r="D602" s="6">
        <v>0</v>
      </c>
      <c r="E602" s="6">
        <v>1</v>
      </c>
      <c r="F602" s="6">
        <v>6</v>
      </c>
      <c r="G602" s="8" t="str">
        <f t="shared" si="18"/>
        <v>Morning</v>
      </c>
      <c r="H602" s="8" t="str">
        <f t="shared" si="19"/>
        <v>Normal</v>
      </c>
      <c r="I602" s="9" t="b">
        <v>0</v>
      </c>
      <c r="J602" s="6">
        <v>5</v>
      </c>
      <c r="K602" s="6" t="s">
        <v>30</v>
      </c>
      <c r="L602" s="6">
        <v>2</v>
      </c>
      <c r="M602" s="6" t="s">
        <v>21</v>
      </c>
      <c r="N602" s="6">
        <v>0.18</v>
      </c>
      <c r="O602" s="1"/>
      <c r="P602" s="1"/>
      <c r="Q602" s="1"/>
      <c r="R602" s="1"/>
      <c r="S602" s="1"/>
      <c r="T602" s="1"/>
      <c r="U602" s="1"/>
      <c r="V602" s="1"/>
      <c r="W602" s="1"/>
      <c r="X602" s="1"/>
      <c r="Y602" s="1"/>
      <c r="Z602" s="1"/>
      <c r="AA602" s="1"/>
      <c r="AB602" s="1"/>
      <c r="AC602" s="1"/>
    </row>
    <row r="603" spans="1:29" ht="17.25" thickBot="1">
      <c r="A603" s="6">
        <v>602</v>
      </c>
      <c r="B603" s="7">
        <v>40571</v>
      </c>
      <c r="C603" s="6">
        <v>1</v>
      </c>
      <c r="D603" s="6">
        <v>0</v>
      </c>
      <c r="E603" s="6">
        <v>1</v>
      </c>
      <c r="F603" s="6">
        <v>7</v>
      </c>
      <c r="G603" s="8" t="str">
        <f t="shared" si="18"/>
        <v>Morning</v>
      </c>
      <c r="H603" s="8" t="str">
        <f t="shared" si="19"/>
        <v>Rush</v>
      </c>
      <c r="I603" s="9" t="b">
        <v>0</v>
      </c>
      <c r="J603" s="6">
        <v>5</v>
      </c>
      <c r="K603" s="6" t="s">
        <v>30</v>
      </c>
      <c r="L603" s="6">
        <v>2</v>
      </c>
      <c r="M603" s="6" t="s">
        <v>21</v>
      </c>
      <c r="N603" s="6">
        <v>0.16</v>
      </c>
      <c r="O603" s="1"/>
      <c r="P603" s="1"/>
      <c r="Q603" s="1"/>
      <c r="R603" s="1"/>
      <c r="S603" s="1"/>
      <c r="T603" s="1"/>
      <c r="U603" s="1"/>
      <c r="V603" s="1"/>
      <c r="W603" s="1"/>
      <c r="X603" s="1"/>
      <c r="Y603" s="1"/>
      <c r="Z603" s="1"/>
      <c r="AA603" s="1"/>
      <c r="AB603" s="1"/>
      <c r="AC603" s="1"/>
    </row>
    <row r="604" spans="1:29" ht="17.25" thickBot="1">
      <c r="A604" s="6">
        <v>603</v>
      </c>
      <c r="B604" s="7">
        <v>40571</v>
      </c>
      <c r="C604" s="6">
        <v>1</v>
      </c>
      <c r="D604" s="6">
        <v>0</v>
      </c>
      <c r="E604" s="6">
        <v>1</v>
      </c>
      <c r="F604" s="6">
        <v>8</v>
      </c>
      <c r="G604" s="8" t="str">
        <f t="shared" si="18"/>
        <v>Morning</v>
      </c>
      <c r="H604" s="8" t="str">
        <f t="shared" si="19"/>
        <v>Rush</v>
      </c>
      <c r="I604" s="9" t="b">
        <v>0</v>
      </c>
      <c r="J604" s="6">
        <v>5</v>
      </c>
      <c r="K604" s="6" t="s">
        <v>30</v>
      </c>
      <c r="L604" s="6">
        <v>2</v>
      </c>
      <c r="M604" s="6" t="s">
        <v>21</v>
      </c>
      <c r="N604" s="6">
        <v>0.16</v>
      </c>
      <c r="O604" s="1"/>
      <c r="P604" s="1"/>
      <c r="Q604" s="1"/>
      <c r="R604" s="1"/>
      <c r="S604" s="1"/>
      <c r="T604" s="1"/>
      <c r="U604" s="1"/>
      <c r="V604" s="1"/>
      <c r="W604" s="1"/>
      <c r="X604" s="1"/>
      <c r="Y604" s="1"/>
      <c r="Z604" s="1"/>
      <c r="AA604" s="1"/>
      <c r="AB604" s="1"/>
      <c r="AC604" s="1"/>
    </row>
    <row r="605" spans="1:29" ht="17.25" thickBot="1">
      <c r="A605" s="6">
        <v>604</v>
      </c>
      <c r="B605" s="7">
        <v>40571</v>
      </c>
      <c r="C605" s="6">
        <v>1</v>
      </c>
      <c r="D605" s="6">
        <v>0</v>
      </c>
      <c r="E605" s="6">
        <v>1</v>
      </c>
      <c r="F605" s="6">
        <v>9</v>
      </c>
      <c r="G605" s="8" t="str">
        <f t="shared" si="18"/>
        <v>Morning</v>
      </c>
      <c r="H605" s="8" t="str">
        <f t="shared" si="19"/>
        <v>Rush</v>
      </c>
      <c r="I605" s="9" t="b">
        <v>0</v>
      </c>
      <c r="J605" s="6">
        <v>5</v>
      </c>
      <c r="K605" s="6" t="s">
        <v>30</v>
      </c>
      <c r="L605" s="6">
        <v>3</v>
      </c>
      <c r="M605" s="6" t="s">
        <v>24</v>
      </c>
      <c r="N605" s="6">
        <v>0.18</v>
      </c>
      <c r="O605" s="1"/>
      <c r="P605" s="1"/>
      <c r="Q605" s="1"/>
      <c r="R605" s="1"/>
      <c r="S605" s="1"/>
      <c r="T605" s="1"/>
      <c r="U605" s="1"/>
      <c r="V605" s="1"/>
      <c r="W605" s="1"/>
      <c r="X605" s="1"/>
      <c r="Y605" s="1"/>
      <c r="Z605" s="1"/>
      <c r="AA605" s="1"/>
      <c r="AB605" s="1"/>
      <c r="AC605" s="1"/>
    </row>
    <row r="606" spans="1:29" ht="17.25" thickBot="1">
      <c r="A606" s="6">
        <v>605</v>
      </c>
      <c r="B606" s="7">
        <v>40571</v>
      </c>
      <c r="C606" s="6">
        <v>1</v>
      </c>
      <c r="D606" s="6">
        <v>0</v>
      </c>
      <c r="E606" s="6">
        <v>1</v>
      </c>
      <c r="F606" s="6">
        <v>10</v>
      </c>
      <c r="G606" s="8" t="str">
        <f t="shared" si="18"/>
        <v>Morning</v>
      </c>
      <c r="H606" s="8" t="str">
        <f t="shared" si="19"/>
        <v>Normal</v>
      </c>
      <c r="I606" s="9" t="b">
        <v>0</v>
      </c>
      <c r="J606" s="6">
        <v>5</v>
      </c>
      <c r="K606" s="6" t="s">
        <v>30</v>
      </c>
      <c r="L606" s="6">
        <v>3</v>
      </c>
      <c r="M606" s="6" t="s">
        <v>24</v>
      </c>
      <c r="N606" s="6">
        <v>0.18</v>
      </c>
      <c r="O606" s="1"/>
      <c r="P606" s="1"/>
      <c r="Q606" s="1"/>
      <c r="R606" s="1"/>
      <c r="S606" s="1"/>
      <c r="T606" s="1"/>
      <c r="U606" s="1"/>
      <c r="V606" s="1"/>
      <c r="W606" s="1"/>
      <c r="X606" s="1"/>
      <c r="Y606" s="1"/>
      <c r="Z606" s="1"/>
      <c r="AA606" s="1"/>
      <c r="AB606" s="1"/>
      <c r="AC606" s="1"/>
    </row>
    <row r="607" spans="1:29" ht="17.25" thickBot="1">
      <c r="A607" s="6">
        <v>606</v>
      </c>
      <c r="B607" s="7">
        <v>40571</v>
      </c>
      <c r="C607" s="6">
        <v>1</v>
      </c>
      <c r="D607" s="6">
        <v>0</v>
      </c>
      <c r="E607" s="6">
        <v>1</v>
      </c>
      <c r="F607" s="6">
        <v>11</v>
      </c>
      <c r="G607" s="8" t="str">
        <f t="shared" si="18"/>
        <v>Morning</v>
      </c>
      <c r="H607" s="8" t="str">
        <f t="shared" si="19"/>
        <v>Normal</v>
      </c>
      <c r="I607" s="9" t="b">
        <v>0</v>
      </c>
      <c r="J607" s="6">
        <v>5</v>
      </c>
      <c r="K607" s="6" t="s">
        <v>30</v>
      </c>
      <c r="L607" s="6">
        <v>3</v>
      </c>
      <c r="M607" s="6" t="s">
        <v>24</v>
      </c>
      <c r="N607" s="6">
        <v>0.18</v>
      </c>
      <c r="O607" s="1"/>
      <c r="P607" s="1"/>
      <c r="Q607" s="1"/>
      <c r="R607" s="1"/>
      <c r="S607" s="1"/>
      <c r="T607" s="1"/>
      <c r="U607" s="1"/>
      <c r="V607" s="1"/>
      <c r="W607" s="1"/>
      <c r="X607" s="1"/>
      <c r="Y607" s="1"/>
      <c r="Z607" s="1"/>
      <c r="AA607" s="1"/>
      <c r="AB607" s="1"/>
      <c r="AC607" s="1"/>
    </row>
    <row r="608" spans="1:29" ht="17.25" thickBot="1">
      <c r="A608" s="6">
        <v>607</v>
      </c>
      <c r="B608" s="7">
        <v>40571</v>
      </c>
      <c r="C608" s="6">
        <v>1</v>
      </c>
      <c r="D608" s="6">
        <v>0</v>
      </c>
      <c r="E608" s="6">
        <v>1</v>
      </c>
      <c r="F608" s="6">
        <v>12</v>
      </c>
      <c r="G608" s="8" t="str">
        <f t="shared" si="18"/>
        <v>Afternoon</v>
      </c>
      <c r="H608" s="8" t="str">
        <f t="shared" si="19"/>
        <v>Normal</v>
      </c>
      <c r="I608" s="9" t="b">
        <v>0</v>
      </c>
      <c r="J608" s="6">
        <v>5</v>
      </c>
      <c r="K608" s="6" t="s">
        <v>30</v>
      </c>
      <c r="L608" s="6">
        <v>3</v>
      </c>
      <c r="M608" s="6" t="s">
        <v>24</v>
      </c>
      <c r="N608" s="6">
        <v>0.18</v>
      </c>
      <c r="O608" s="1"/>
      <c r="P608" s="1"/>
      <c r="Q608" s="1"/>
      <c r="R608" s="1"/>
      <c r="S608" s="1"/>
      <c r="T608" s="1"/>
      <c r="U608" s="1"/>
      <c r="V608" s="1"/>
      <c r="W608" s="1"/>
      <c r="X608" s="1"/>
      <c r="Y608" s="1"/>
      <c r="Z608" s="1"/>
      <c r="AA608" s="1"/>
      <c r="AB608" s="1"/>
      <c r="AC608" s="1"/>
    </row>
    <row r="609" spans="1:29" ht="17.25" thickBot="1">
      <c r="A609" s="6">
        <v>608</v>
      </c>
      <c r="B609" s="7">
        <v>40571</v>
      </c>
      <c r="C609" s="6">
        <v>1</v>
      </c>
      <c r="D609" s="6">
        <v>0</v>
      </c>
      <c r="E609" s="6">
        <v>1</v>
      </c>
      <c r="F609" s="6">
        <v>13</v>
      </c>
      <c r="G609" s="8" t="str">
        <f t="shared" si="18"/>
        <v>Afternoon</v>
      </c>
      <c r="H609" s="8" t="str">
        <f t="shared" si="19"/>
        <v>Normal</v>
      </c>
      <c r="I609" s="9" t="b">
        <v>0</v>
      </c>
      <c r="J609" s="6">
        <v>5</v>
      </c>
      <c r="K609" s="6" t="s">
        <v>30</v>
      </c>
      <c r="L609" s="6">
        <v>3</v>
      </c>
      <c r="M609" s="6" t="s">
        <v>24</v>
      </c>
      <c r="N609" s="6">
        <v>0.18</v>
      </c>
      <c r="O609" s="1"/>
      <c r="P609" s="1"/>
      <c r="Q609" s="1"/>
      <c r="R609" s="1"/>
      <c r="S609" s="1"/>
      <c r="T609" s="1"/>
      <c r="U609" s="1"/>
      <c r="V609" s="1"/>
      <c r="W609" s="1"/>
      <c r="X609" s="1"/>
      <c r="Y609" s="1"/>
      <c r="Z609" s="1"/>
      <c r="AA609" s="1"/>
      <c r="AB609" s="1"/>
      <c r="AC609" s="1"/>
    </row>
    <row r="610" spans="1:29" ht="17.25" thickBot="1">
      <c r="A610" s="6">
        <v>609</v>
      </c>
      <c r="B610" s="7">
        <v>40571</v>
      </c>
      <c r="C610" s="6">
        <v>1</v>
      </c>
      <c r="D610" s="6">
        <v>0</v>
      </c>
      <c r="E610" s="6">
        <v>1</v>
      </c>
      <c r="F610" s="6">
        <v>14</v>
      </c>
      <c r="G610" s="8" t="str">
        <f t="shared" si="18"/>
        <v>Afternoon</v>
      </c>
      <c r="H610" s="8" t="str">
        <f t="shared" si="19"/>
        <v>Normal</v>
      </c>
      <c r="I610" s="9" t="b">
        <v>0</v>
      </c>
      <c r="J610" s="6">
        <v>5</v>
      </c>
      <c r="K610" s="6" t="s">
        <v>30</v>
      </c>
      <c r="L610" s="6">
        <v>3</v>
      </c>
      <c r="M610" s="6" t="s">
        <v>24</v>
      </c>
      <c r="N610" s="6">
        <v>0.22</v>
      </c>
      <c r="O610" s="1"/>
      <c r="P610" s="1"/>
      <c r="Q610" s="1"/>
      <c r="R610" s="1"/>
      <c r="S610" s="1"/>
      <c r="T610" s="1"/>
      <c r="U610" s="1"/>
      <c r="V610" s="1"/>
      <c r="W610" s="1"/>
      <c r="X610" s="1"/>
      <c r="Y610" s="1"/>
      <c r="Z610" s="1"/>
      <c r="AA610" s="1"/>
      <c r="AB610" s="1"/>
      <c r="AC610" s="1"/>
    </row>
    <row r="611" spans="1:29" ht="17.25" thickBot="1">
      <c r="A611" s="6">
        <v>610</v>
      </c>
      <c r="B611" s="7">
        <v>40571</v>
      </c>
      <c r="C611" s="6">
        <v>1</v>
      </c>
      <c r="D611" s="6">
        <v>0</v>
      </c>
      <c r="E611" s="6">
        <v>1</v>
      </c>
      <c r="F611" s="6">
        <v>15</v>
      </c>
      <c r="G611" s="8" t="str">
        <f t="shared" si="18"/>
        <v>Afternoon</v>
      </c>
      <c r="H611" s="8" t="str">
        <f t="shared" si="19"/>
        <v>Normal</v>
      </c>
      <c r="I611" s="9" t="b">
        <v>0</v>
      </c>
      <c r="J611" s="6">
        <v>5</v>
      </c>
      <c r="K611" s="6" t="s">
        <v>30</v>
      </c>
      <c r="L611" s="6">
        <v>2</v>
      </c>
      <c r="M611" s="6" t="s">
        <v>21</v>
      </c>
      <c r="N611" s="6">
        <v>0.2</v>
      </c>
      <c r="O611" s="1"/>
      <c r="P611" s="1"/>
      <c r="Q611" s="1"/>
      <c r="R611" s="1"/>
      <c r="S611" s="1"/>
      <c r="T611" s="1"/>
      <c r="U611" s="1"/>
      <c r="V611" s="1"/>
      <c r="W611" s="1"/>
      <c r="X611" s="1"/>
      <c r="Y611" s="1"/>
      <c r="Z611" s="1"/>
      <c r="AA611" s="1"/>
      <c r="AB611" s="1"/>
      <c r="AC611" s="1"/>
    </row>
    <row r="612" spans="1:29" ht="17.25" thickBo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c r="B613"/>
    </row>
    <row r="614" spans="1:29">
      <c r="B614"/>
    </row>
    <row r="615" spans="1:29">
      <c r="B615"/>
    </row>
    <row r="616" spans="1:29">
      <c r="B616"/>
    </row>
    <row r="617" spans="1:29">
      <c r="B617"/>
    </row>
    <row r="618" spans="1:29">
      <c r="B618"/>
    </row>
    <row r="619" spans="1:29">
      <c r="B619"/>
    </row>
    <row r="620" spans="1:29">
      <c r="B620"/>
    </row>
    <row r="621" spans="1:29">
      <c r="B621"/>
    </row>
    <row r="622" spans="1:29">
      <c r="B622"/>
    </row>
    <row r="623" spans="1:29">
      <c r="B623"/>
    </row>
    <row r="624" spans="1:29">
      <c r="B624"/>
    </row>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row r="969" customFormat="1"/>
    <row r="970" customFormat="1"/>
    <row r="971" customFormat="1"/>
    <row r="972" customFormat="1"/>
    <row r="973" customFormat="1"/>
    <row r="974" customFormat="1"/>
    <row r="975" customFormat="1"/>
    <row r="976" customFormat="1"/>
    <row r="977" customFormat="1"/>
    <row r="978" customFormat="1"/>
    <row r="979" customFormat="1"/>
    <row r="980" customFormat="1"/>
    <row r="981" customFormat="1"/>
    <row r="982" customFormat="1"/>
    <row r="983" customFormat="1"/>
    <row r="984" customFormat="1"/>
    <row r="985" customFormat="1"/>
    <row r="986" customFormat="1"/>
    <row r="987" customFormat="1"/>
    <row r="988" customFormat="1"/>
    <row r="989" customFormat="1"/>
    <row r="990" customFormat="1"/>
    <row r="991" customFormat="1"/>
    <row r="992" customFormat="1"/>
    <row r="993" customFormat="1"/>
    <row r="994" customFormat="1"/>
    <row r="995" customFormat="1"/>
    <row r="996" customFormat="1"/>
    <row r="997" customFormat="1"/>
    <row r="998" customFormat="1"/>
    <row r="999" customFormat="1"/>
    <row r="1000" customFormat="1"/>
  </sheetData>
  <autoFilter ref="A1:N1" xr:uid="{141F989E-0F02-4A9F-BE44-21E44CFC1B2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Final D Week Vs Demand HeadMap</vt:lpstr>
      <vt:lpstr>Final D Temparature Bin</vt:lpstr>
      <vt:lpstr>Fin D Actual VS Forecasted</vt:lpstr>
      <vt:lpstr>Final D Demand forcusting</vt:lpstr>
      <vt:lpstr>Final d Rides by hour </vt:lpstr>
      <vt:lpstr>Final D Rides by Weather</vt:lpstr>
      <vt:lpstr>FinalD RidesVsWeekday&amp;Demand</vt:lpstr>
      <vt:lpstr>FinalD Times of a day</vt:lpstr>
      <vt:lpstr>Final D Dashboard</vt:lpstr>
      <vt:lpstr>FiDAverage Rides by Hour of Day</vt:lpstr>
      <vt:lpstr>FinDOve Average Rides by Weekda</vt:lpstr>
      <vt:lpstr>FinDAvgRidesinHigh-Demand Hours</vt:lpstr>
      <vt:lpstr>finD Avg Rid by Weath Con</vt:lpstr>
      <vt:lpstr>FinD RiderVolBy WeatheStach</vt:lpstr>
      <vt:lpstr>FinD AVG Rides by temp Band</vt:lpstr>
      <vt:lpstr>FinD Total Rides by Time of Day</vt:lpstr>
      <vt:lpstr>FinD Corelation Coeff VS Rides</vt:lpstr>
      <vt:lpstr>FinD CorrelationTable</vt:lpstr>
      <vt:lpstr>FinD Rash Hour Vs Normal Hour</vt:lpstr>
      <vt:lpstr>Fin D Corelation</vt:lpstr>
      <vt:lpstr>Final Dataset</vt:lpstr>
      <vt:lpstr>D1How Many Hours weather occ</vt:lpstr>
      <vt:lpstr>D3 Demand By Hour</vt:lpstr>
      <vt:lpstr>D3Demand by Weather</vt:lpstr>
      <vt:lpstr>D 3Demand by weekday</vt:lpstr>
      <vt:lpstr>D3 Hr Vs Day Vs Avg Cnt</vt:lpstr>
      <vt:lpstr>D3Register Vs Casual</vt:lpstr>
      <vt:lpstr>DatasetA CNT Count VS Day time </vt:lpstr>
      <vt:lpstr>DatasetA Ridesby Hour</vt:lpstr>
      <vt:lpstr>DatasetA Rides by Weather</vt:lpstr>
      <vt:lpstr>DatasetA Rides by Weekday</vt:lpstr>
      <vt:lpstr>DatasetA Dashboard</vt:lpstr>
      <vt:lpstr>Dataset A</vt:lpstr>
      <vt:lpstr>Dataset3</vt:lpstr>
      <vt:lpstr>D2 HUM VS CNT</vt:lpstr>
      <vt:lpstr>D2ATEMP VS CNT</vt:lpstr>
      <vt:lpstr>Dataset2</vt:lpstr>
      <vt:lpstr>D1 Rash Hour Count</vt:lpstr>
      <vt:lpstr>D1 Temp Varies Across Day</vt:lpstr>
      <vt:lpstr>Dataset1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subhransu sekhar Kanji</cp:lastModifiedBy>
  <dcterms:created xsi:type="dcterms:W3CDTF">2026-07-02T10:19:36Z</dcterms:created>
  <dcterms:modified xsi:type="dcterms:W3CDTF">2026-07-16T07:34:39Z</dcterms:modified>
</cp:coreProperties>
</file>