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I.Belomestov\Downloads\"/>
    </mc:Choice>
  </mc:AlternateContent>
  <bookViews>
    <workbookView xWindow="0" yWindow="0" windowWidth="28800" windowHeight="12300"/>
  </bookViews>
  <sheets>
    <sheet name="Лист1" sheetId="1" r:id="rId1"/>
  </sheets>
  <definedNames>
    <definedName name="_xlchart.v1.0" hidden="1">Лист1!$G$26:$G$38</definedName>
    <definedName name="_xlchart.v1.1" hidden="1">Лист1!$H$26:$H$38</definedName>
    <definedName name="_xlchart.v1.2" hidden="1">Лист1!$G$26:$G$38</definedName>
    <definedName name="_xlchart.v1.3" hidden="1">Лист1!$H$26:$H$38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1" l="1"/>
  <c r="N47" i="1"/>
  <c r="N45" i="1"/>
  <c r="L45" i="1"/>
  <c r="L46" i="1"/>
  <c r="L47" i="1"/>
  <c r="F50" i="1"/>
  <c r="F45" i="1"/>
  <c r="F46" i="1" l="1"/>
  <c r="F47" i="1"/>
  <c r="F44" i="1"/>
  <c r="C38" i="1"/>
  <c r="C37" i="1"/>
  <c r="C36" i="1"/>
  <c r="C35" i="1"/>
  <c r="C34" i="1"/>
  <c r="C33" i="1"/>
  <c r="C32" i="1"/>
  <c r="C31" i="1"/>
  <c r="C30" i="1"/>
  <c r="C29" i="1"/>
  <c r="C28" i="1"/>
  <c r="C27" i="1"/>
  <c r="N22" i="1"/>
  <c r="D24" i="1"/>
  <c r="E24" i="1"/>
  <c r="F24" i="1"/>
  <c r="G24" i="1"/>
  <c r="H24" i="1"/>
  <c r="I24" i="1"/>
  <c r="J24" i="1"/>
  <c r="K24" i="1"/>
  <c r="L24" i="1"/>
  <c r="M24" i="1"/>
  <c r="N24" i="1"/>
  <c r="C24" i="1"/>
  <c r="D22" i="1"/>
  <c r="C22" i="1"/>
  <c r="E22" i="1"/>
  <c r="F18" i="1"/>
  <c r="G18" i="1"/>
  <c r="H18" i="1" s="1"/>
  <c r="I18" i="1" s="1"/>
  <c r="J18" i="1" s="1"/>
  <c r="K18" i="1" s="1"/>
  <c r="L18" i="1" s="1"/>
  <c r="M18" i="1" s="1"/>
  <c r="E18" i="1"/>
  <c r="D18" i="1"/>
  <c r="C18" i="1"/>
  <c r="C16" i="1"/>
  <c r="C15" i="1"/>
  <c r="C13" i="1"/>
  <c r="C14" i="1" s="1"/>
  <c r="C12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C10" i="1"/>
  <c r="F51" i="1" l="1"/>
  <c r="F22" i="1"/>
  <c r="N18" i="1"/>
  <c r="O18" i="1" s="1"/>
  <c r="I22" i="1"/>
  <c r="J22" i="1"/>
  <c r="H22" i="1"/>
  <c r="G22" i="1"/>
  <c r="L22" i="1"/>
  <c r="K22" i="1"/>
  <c r="M22" i="1" l="1"/>
</calcChain>
</file>

<file path=xl/sharedStrings.xml><?xml version="1.0" encoding="utf-8"?>
<sst xmlns="http://schemas.openxmlformats.org/spreadsheetml/2006/main" count="69" uniqueCount="66">
  <si>
    <t>Вариационный ряд</t>
  </si>
  <si>
    <t>Wi</t>
  </si>
  <si>
    <t>Варианты (Xi)</t>
  </si>
  <si>
    <t>Частота(Ni)</t>
  </si>
  <si>
    <t>Xmin</t>
  </si>
  <si>
    <t>Xmax</t>
  </si>
  <si>
    <t>R</t>
  </si>
  <si>
    <t>Количество частичных интервалов (k)</t>
  </si>
  <si>
    <t>Шаг интервального ряда (h)</t>
  </si>
  <si>
    <t xml:space="preserve">Промежутки </t>
  </si>
  <si>
    <t>Ni</t>
  </si>
  <si>
    <t>[1,2;1,7]</t>
  </si>
  <si>
    <t>[1,7;1,96]</t>
  </si>
  <si>
    <t>[1,96;2,21]</t>
  </si>
  <si>
    <t>[2,21;2,46]</t>
  </si>
  <si>
    <t>[2,46;2,71]</t>
  </si>
  <si>
    <t>[2,71;2,97]</t>
  </si>
  <si>
    <t>[2,97;3,22]</t>
  </si>
  <si>
    <t>[3,22;3,47]</t>
  </si>
  <si>
    <t>[3,47;3,72]</t>
  </si>
  <si>
    <t>[3,72;3,97]</t>
  </si>
  <si>
    <t>[3,97;4,23]</t>
  </si>
  <si>
    <t>[4,23;4,48]</t>
  </si>
  <si>
    <t>Середина интервала (Xi)</t>
  </si>
  <si>
    <t>n</t>
  </si>
  <si>
    <t>x&lt;1.2</t>
  </si>
  <si>
    <t>1,2&lt;= x&lt;= 1,7</t>
  </si>
  <si>
    <t>1,7&lt;= x&lt;= 1,96</t>
  </si>
  <si>
    <t>1,96&lt;= x&lt;=2,21</t>
  </si>
  <si>
    <t>2,21&lt;= x&lt;= 2,46</t>
  </si>
  <si>
    <t>2,46&lt;= x&lt;= 2,71</t>
  </si>
  <si>
    <t>2,71&lt;= x&lt;= 2,97</t>
  </si>
  <si>
    <t>2,97&lt;= x&lt;=3,22</t>
  </si>
  <si>
    <t>3,22&lt;= x&lt;= 3,47</t>
  </si>
  <si>
    <t>3,47&lt;= x&lt;= 3,72</t>
  </si>
  <si>
    <t>3,97&lt;= x&lt;= 4,23</t>
  </si>
  <si>
    <t>4,23&lt;= x&lt;= 4,48</t>
  </si>
  <si>
    <t>3,72&lt;= x&lt;= 3,97</t>
  </si>
  <si>
    <t>F(x)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</si>
  <si>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</si>
  <si>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</si>
  <si>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</si>
  <si>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</si>
  <si>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</si>
  <si>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</si>
  <si>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</si>
  <si>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</si>
  <si>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</si>
  <si>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</si>
  <si>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</si>
  <si>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</si>
  <si>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</si>
  <si>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1я часть</t>
  </si>
  <si>
    <t>2я часть</t>
  </si>
  <si>
    <t>Выборочное среднее (Точечная оценка мат.ожидания M(X))</t>
  </si>
  <si>
    <t>Точечная оценка генеральной десперсии (D~)</t>
  </si>
  <si>
    <t>Мода (Mo)</t>
  </si>
  <si>
    <t>Медиана (Me)</t>
  </si>
  <si>
    <t>Размах варьирования ®</t>
  </si>
  <si>
    <t>Среднее абсолютное отклонение (Ø)</t>
  </si>
  <si>
    <t>Коэффициент вариации (V)</t>
  </si>
  <si>
    <t xml:space="preserve">t1 = </t>
  </si>
  <si>
    <t xml:space="preserve">t2 = </t>
  </si>
  <si>
    <t>t3 =</t>
  </si>
  <si>
    <t>&lt; 2,51 &lt;</t>
  </si>
  <si>
    <r>
      <rPr>
        <b/>
        <sz val="11"/>
        <color theme="1"/>
        <rFont val="Calibri"/>
        <family val="2"/>
        <charset val="204"/>
      </rPr>
      <t>Сигма (</t>
    </r>
    <r>
      <rPr>
        <b/>
        <sz val="12"/>
        <color theme="1"/>
        <rFont val="Calibri"/>
        <family val="2"/>
        <charset val="204"/>
      </rPr>
      <t>Θ</t>
    </r>
    <r>
      <rPr>
        <b/>
        <sz val="11"/>
        <color theme="1"/>
        <rFont val="Calibri"/>
        <family val="2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</si>
</sst>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thin">
        <color indexed="64"/>
      </bottom>
      <diagonal/>
    </border>
    <border>
      <left/>
      <right/>
      <top style="medium">
        <color rgb="FFCCCCCC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167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 wrapText="1"/>
    </xf>
    <xf numFmtId="0" fontId="3" fillId="6" borderId="14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3" fillId="6" borderId="15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6" borderId="16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16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1" fillId="0" borderId="0" xfId="1" applyFill="1" applyBorder="1"/>
    <xf numFmtId="0" fontId="1" fillId="0" borderId="0" xfId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wrapText="1"/>
    </xf>
    <xf numFmtId="0" fontId="3" fillId="0" borderId="16" xfId="0" applyFont="1" applyBorder="1" applyAlignment="1">
      <alignment wrapText="1"/>
    </xf>
    <xf numFmtId="2" fontId="3" fillId="5" borderId="2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right" wrapText="1"/>
    </xf>
    <xf numFmtId="0" fontId="3" fillId="8" borderId="1" xfId="0" applyFont="1" applyFill="1" applyBorder="1" applyAlignment="1">
      <alignment horizontal="right" wrapText="1"/>
    </xf>
    <xf numFmtId="0" fontId="11" fillId="4" borderId="2" xfId="0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7" fillId="5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Частота(Ni)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Лист1!$C$8:$S$8</c:f>
              <c:numCache>
                <c:formatCode>General</c:formatCode>
                <c:ptCount val="17"/>
                <c:pt idx="0">
                  <c:v>1.2</c:v>
                </c:pt>
                <c:pt idx="1">
                  <c:v>1.6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2.9</c:v>
                </c:pt>
                <c:pt idx="13">
                  <c:v>3.1</c:v>
                </c:pt>
                <c:pt idx="14">
                  <c:v>3.3</c:v>
                </c:pt>
                <c:pt idx="15">
                  <c:v>3.9</c:v>
                </c:pt>
                <c:pt idx="16">
                  <c:v>4.3</c:v>
                </c:pt>
              </c:numCache>
            </c:numRef>
          </c:cat>
          <c:val>
            <c:numRef>
              <c:f>Лист1!$C$9:$S$9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E-4366-A4FE-F637D14F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0630656"/>
        <c:axId val="748585232"/>
      </c:barChart>
      <c:catAx>
        <c:axId val="80063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585232"/>
        <c:crosses val="autoZero"/>
        <c:auto val="1"/>
        <c:lblAlgn val="ctr"/>
        <c:lblOffset val="100"/>
        <c:noMultiLvlLbl val="0"/>
      </c:catAx>
      <c:valAx>
        <c:axId val="748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6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Полигоны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Частота(Ni)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Лист1!$C$8:$S$8</c:f>
              <c:numCache>
                <c:formatCode>General</c:formatCode>
                <c:ptCount val="17"/>
                <c:pt idx="0">
                  <c:v>1.2</c:v>
                </c:pt>
                <c:pt idx="1">
                  <c:v>1.6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2.9</c:v>
                </c:pt>
                <c:pt idx="13">
                  <c:v>3.1</c:v>
                </c:pt>
                <c:pt idx="14">
                  <c:v>3.3</c:v>
                </c:pt>
                <c:pt idx="15">
                  <c:v>3.9</c:v>
                </c:pt>
                <c:pt idx="16">
                  <c:v>4.3</c:v>
                </c:pt>
              </c:numCache>
            </c:numRef>
          </c:cat>
          <c:val>
            <c:numRef>
              <c:f>Лист1!$C$9:$S$9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9-4B0E-8E79-DD2B6FB0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630656"/>
        <c:axId val="748585232"/>
      </c:lineChart>
      <c:catAx>
        <c:axId val="80063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585232"/>
        <c:crosses val="autoZero"/>
        <c:auto val="1"/>
        <c:lblAlgn val="ctr"/>
        <c:lblOffset val="100"/>
        <c:noMultiLvlLbl val="0"/>
      </c:catAx>
      <c:valAx>
        <c:axId val="748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6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Полигоны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Частота(Ni)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Лист1!$C$8:$S$8</c:f>
              <c:numCache>
                <c:formatCode>General</c:formatCode>
                <c:ptCount val="17"/>
                <c:pt idx="0">
                  <c:v>1.2</c:v>
                </c:pt>
                <c:pt idx="1">
                  <c:v>1.6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2.9</c:v>
                </c:pt>
                <c:pt idx="13">
                  <c:v>3.1</c:v>
                </c:pt>
                <c:pt idx="14">
                  <c:v>3.3</c:v>
                </c:pt>
                <c:pt idx="15">
                  <c:v>3.9</c:v>
                </c:pt>
                <c:pt idx="16">
                  <c:v>4.3</c:v>
                </c:pt>
              </c:numCache>
            </c:numRef>
          </c:cat>
          <c:val>
            <c:numRef>
              <c:f>Лист1!$C$9:$S$9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4-4FA0-901D-3FF34095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630656"/>
        <c:axId val="748585232"/>
      </c:lineChart>
      <c:catAx>
        <c:axId val="80063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585232"/>
        <c:crosses val="autoZero"/>
        <c:auto val="1"/>
        <c:lblAlgn val="ctr"/>
        <c:lblOffset val="100"/>
        <c:noMultiLvlLbl val="0"/>
      </c:catAx>
      <c:valAx>
        <c:axId val="748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6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Эмперическая Функция</a:t>
            </a:r>
          </a:p>
        </cx:rich>
      </cx:tx>
    </cx:title>
    <cx:plotArea>
      <cx:plotAreaRegion>
        <cx:series layoutId="waterfall" uniqueId="{15B7D5D9-F838-4F7C-B5B0-65FB9B2D1D6C}">
          <cx:dataLabels pos="in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10</xdr:row>
      <xdr:rowOff>51289</xdr:rowOff>
    </xdr:from>
    <xdr:to>
      <xdr:col>16</xdr:col>
      <xdr:colOff>428626</xdr:colOff>
      <xdr:row>16</xdr:row>
      <xdr:rowOff>139212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B9995E-FD78-44E7-BA17-0B4FCF8AA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10</xdr:row>
      <xdr:rowOff>74225</xdr:rowOff>
    </xdr:from>
    <xdr:to>
      <xdr:col>9</xdr:col>
      <xdr:colOff>600074</xdr:colOff>
      <xdr:row>16</xdr:row>
      <xdr:rowOff>154821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2CC84B1-FFE8-4658-97C7-BB5065C1D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828675</xdr:colOff>
      <xdr:row>25</xdr:row>
      <xdr:rowOff>0</xdr:rowOff>
    </xdr:from>
    <xdr:to>
      <xdr:col>1</xdr:col>
      <xdr:colOff>1209675</xdr:colOff>
      <xdr:row>37</xdr:row>
      <xdr:rowOff>190500</xdr:rowOff>
    </xdr:to>
    <xdr:sp macro="" textlink="">
      <xdr:nvSpPr>
        <xdr:cNvPr id="4" name="Левая фигурная скобка 3">
          <a:extLst>
            <a:ext uri="{FF2B5EF4-FFF2-40B4-BE49-F238E27FC236}">
              <a16:creationId xmlns:a16="http://schemas.microsoft.com/office/drawing/2014/main" id="{379CD086-BA8E-4D9B-AF01-15FFB76AAF86}"/>
            </a:ext>
          </a:extLst>
        </xdr:cNvPr>
        <xdr:cNvSpPr/>
      </xdr:nvSpPr>
      <xdr:spPr>
        <a:xfrm>
          <a:off x="1276350" y="5724525"/>
          <a:ext cx="381000" cy="2590800"/>
        </a:xfrm>
        <a:prstGeom prst="leftBrace">
          <a:avLst>
            <a:gd name="adj1" fmla="val 8333"/>
            <a:gd name="adj2" fmla="val 4963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804862</xdr:colOff>
      <xdr:row>25</xdr:row>
      <xdr:rowOff>0</xdr:rowOff>
    </xdr:from>
    <xdr:to>
      <xdr:col>15</xdr:col>
      <xdr:colOff>157162</xdr:colOff>
      <xdr:row>38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CC770DAD-DCE5-4E04-973A-A98D92E1B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546651</xdr:colOff>
      <xdr:row>12</xdr:row>
      <xdr:rowOff>165652</xdr:rowOff>
    </xdr:from>
    <xdr:to>
      <xdr:col>4</xdr:col>
      <xdr:colOff>554934</xdr:colOff>
      <xdr:row>15</xdr:row>
      <xdr:rowOff>132522</xdr:rowOff>
    </xdr:to>
    <xdr:cxnSp macro="">
      <xdr:nvCxnSpPr>
        <xdr:cNvPr id="7" name="Прямая соединительная линия 6"/>
        <xdr:cNvCxnSpPr/>
      </xdr:nvCxnSpPr>
      <xdr:spPr>
        <a:xfrm>
          <a:off x="4472608" y="2559326"/>
          <a:ext cx="8283" cy="861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748393</xdr:colOff>
      <xdr:row>48</xdr:row>
      <xdr:rowOff>13607</xdr:rowOff>
    </xdr:from>
    <xdr:to>
      <xdr:col>14</xdr:col>
      <xdr:colOff>0</xdr:colOff>
      <xdr:row>56</xdr:row>
      <xdr:rowOff>190500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2CC84B1-FFE8-4658-97C7-BB5065C1D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0.87069</cdr:x>
      <cdr:y>0.23496</cdr:y>
    </cdr:from>
    <cdr:to>
      <cdr:x>0.87069</cdr:x>
      <cdr:y>0.73556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4709907" y="439296"/>
          <a:ext cx="0" cy="93593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0.77996</cdr:x>
      <cdr:y>0.26396</cdr:y>
    </cdr:from>
    <cdr:to>
      <cdr:x>0.77996</cdr:x>
      <cdr:y>0.76456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4211272" y="495387"/>
          <a:ext cx="0" cy="93949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0.25638</cdr:x>
      <cdr:y>0.26633</cdr:y>
    </cdr:from>
    <cdr:to>
      <cdr:x>0.25706</cdr:x>
      <cdr:y>0.74679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>
          <a:off x="1384300" y="499835"/>
          <a:ext cx="3628" cy="9017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topLeftCell="A4" zoomScale="70" zoomScaleNormal="70" workbookViewId="0">
      <selection activeCell="C10" sqref="C10"/>
    </sheetView>
  </sheetViews>
  <sheetFormatPr defaultRowHeight="15" x14ac:dyDescent="0.25"/>
  <cols>
    <col min="1" max="1" width="3.85546875" customWidth="1"/>
    <col min="2" max="2" width="18.42578125" customWidth="1"/>
    <col min="3" max="3" width="20.85546875" customWidth="1"/>
    <col min="4" max="4" width="15.7109375" customWidth="1"/>
    <col min="5" max="5" width="12" customWidth="1"/>
    <col min="6" max="6" width="13.42578125" customWidth="1"/>
    <col min="7" max="7" width="11.28515625" customWidth="1"/>
    <col min="8" max="8" width="11.42578125" customWidth="1"/>
    <col min="9" max="9" width="12.28515625" customWidth="1"/>
    <col min="10" max="10" width="12.42578125" customWidth="1"/>
    <col min="11" max="11" width="10.7109375" customWidth="1"/>
    <col min="12" max="12" width="11" customWidth="1"/>
    <col min="13" max="13" width="11.85546875" customWidth="1"/>
    <col min="14" max="14" width="10.85546875" customWidth="1"/>
    <col min="20" max="20" width="3.5703125" customWidth="1"/>
  </cols>
  <sheetData>
    <row r="1" spans="1:30" ht="15.75" thickBot="1" x14ac:dyDescent="0.3">
      <c r="C1" s="64">
        <v>3.9</v>
      </c>
      <c r="D1" s="64">
        <v>2.6</v>
      </c>
      <c r="E1" s="64">
        <v>2.5</v>
      </c>
      <c r="F1" s="64">
        <v>2.4</v>
      </c>
      <c r="G1" s="64">
        <v>4.3</v>
      </c>
      <c r="H1" s="64">
        <v>2.9</v>
      </c>
      <c r="I1" s="64">
        <v>2.8</v>
      </c>
      <c r="J1" s="64">
        <v>2.2000000000000002</v>
      </c>
      <c r="K1" s="64">
        <v>2.8</v>
      </c>
      <c r="L1" s="64">
        <v>2.2999999999999998</v>
      </c>
      <c r="M1" s="64">
        <v>2.2000000000000002</v>
      </c>
      <c r="N1" s="64">
        <v>2.5</v>
      </c>
      <c r="O1" s="64">
        <v>2.2999999999999998</v>
      </c>
      <c r="P1" s="64">
        <v>2</v>
      </c>
      <c r="Q1" s="64">
        <v>2.5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thickBot="1" x14ac:dyDescent="0.3">
      <c r="C2" s="64">
        <v>2.6</v>
      </c>
      <c r="D2" s="64">
        <v>2.1</v>
      </c>
      <c r="E2" s="64">
        <v>3.1</v>
      </c>
      <c r="F2" s="64">
        <v>2.8</v>
      </c>
      <c r="G2" s="64">
        <v>3.3</v>
      </c>
      <c r="H2" s="64">
        <v>2.5</v>
      </c>
      <c r="I2" s="64">
        <v>2.2000000000000002</v>
      </c>
      <c r="J2" s="64">
        <v>1.2</v>
      </c>
      <c r="K2" s="64">
        <v>2.2000000000000002</v>
      </c>
      <c r="L2" s="64">
        <v>2.1</v>
      </c>
      <c r="M2" s="64">
        <v>1.6</v>
      </c>
      <c r="N2" s="64">
        <v>2.7</v>
      </c>
      <c r="O2" s="64">
        <v>2.5</v>
      </c>
      <c r="P2" s="64">
        <v>1.9</v>
      </c>
      <c r="Q2" s="64">
        <v>2.2000000000000002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thickBot="1" x14ac:dyDescent="0.3"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thickBot="1" x14ac:dyDescent="0.3">
      <c r="C4" s="63">
        <v>1.2</v>
      </c>
      <c r="D4" s="63">
        <v>1.6</v>
      </c>
      <c r="E4" s="63">
        <v>1.9</v>
      </c>
      <c r="F4" s="63">
        <v>2</v>
      </c>
      <c r="G4" s="63">
        <v>2.1</v>
      </c>
      <c r="H4" s="63">
        <v>2.1</v>
      </c>
      <c r="I4" s="63">
        <v>2.2000000000000002</v>
      </c>
      <c r="J4" s="63">
        <v>2.2000000000000002</v>
      </c>
      <c r="K4" s="63">
        <v>2.2000000000000002</v>
      </c>
      <c r="L4" s="63">
        <v>2.2000000000000002</v>
      </c>
      <c r="M4" s="63">
        <v>2.2000000000000002</v>
      </c>
      <c r="N4" s="63">
        <v>2.2999999999999998</v>
      </c>
      <c r="O4" s="63">
        <v>2.2999999999999998</v>
      </c>
      <c r="P4" s="63">
        <v>2.4</v>
      </c>
      <c r="Q4" s="63">
        <v>2.5</v>
      </c>
    </row>
    <row r="5" spans="1:30" ht="15.75" thickBot="1" x14ac:dyDescent="0.3">
      <c r="C5" s="63">
        <v>2.5</v>
      </c>
      <c r="D5" s="63">
        <v>2.5</v>
      </c>
      <c r="E5" s="63">
        <v>2.5</v>
      </c>
      <c r="F5" s="63">
        <v>2.5</v>
      </c>
      <c r="G5" s="63">
        <v>2.6</v>
      </c>
      <c r="H5" s="63">
        <v>2.6</v>
      </c>
      <c r="I5" s="63">
        <v>2.7</v>
      </c>
      <c r="J5" s="63">
        <v>2.8</v>
      </c>
      <c r="K5" s="63">
        <v>2.8</v>
      </c>
      <c r="L5" s="63">
        <v>2.8</v>
      </c>
      <c r="M5" s="63">
        <v>2.9</v>
      </c>
      <c r="N5" s="63">
        <v>3.1</v>
      </c>
      <c r="O5" s="63">
        <v>3.3</v>
      </c>
      <c r="P5" s="63">
        <v>3.9</v>
      </c>
      <c r="Q5" s="63">
        <v>4.3</v>
      </c>
      <c r="R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6.5" thickBot="1" x14ac:dyDescent="0.3">
      <c r="A6" s="43"/>
      <c r="B6" s="37" t="s">
        <v>52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9"/>
      <c r="T6" s="40"/>
      <c r="U6" s="3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 thickBot="1" x14ac:dyDescent="0.3">
      <c r="A7" s="44"/>
      <c r="B7" s="5"/>
      <c r="C7" s="36" t="s">
        <v>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41"/>
      <c r="U7" s="4"/>
      <c r="V7" s="1"/>
      <c r="W7" s="1"/>
      <c r="X7" s="1"/>
      <c r="Y7" s="1"/>
      <c r="Z7" s="1"/>
      <c r="AA7" s="1"/>
      <c r="AB7" s="1"/>
      <c r="AC7" s="1"/>
      <c r="AD7" s="1"/>
    </row>
    <row r="8" spans="1:30" ht="15.75" thickBot="1" x14ac:dyDescent="0.3">
      <c r="A8" s="44"/>
      <c r="B8" s="30" t="s">
        <v>2</v>
      </c>
      <c r="C8" s="5">
        <v>1.2</v>
      </c>
      <c r="D8" s="5">
        <v>1.6</v>
      </c>
      <c r="E8" s="5">
        <v>1.9</v>
      </c>
      <c r="F8" s="5">
        <v>2</v>
      </c>
      <c r="G8" s="5">
        <v>2.1</v>
      </c>
      <c r="H8" s="5">
        <v>2.2000000000000002</v>
      </c>
      <c r="I8" s="5">
        <v>2.2999999999999998</v>
      </c>
      <c r="J8" s="5">
        <v>2.4</v>
      </c>
      <c r="K8" s="5">
        <v>2.5</v>
      </c>
      <c r="L8" s="5">
        <v>2.6</v>
      </c>
      <c r="M8" s="5">
        <v>2.7</v>
      </c>
      <c r="N8" s="5">
        <v>2.8</v>
      </c>
      <c r="O8" s="5">
        <v>2.9</v>
      </c>
      <c r="P8" s="5">
        <v>3.1</v>
      </c>
      <c r="Q8" s="5">
        <v>3.3</v>
      </c>
      <c r="R8" s="5">
        <v>3.9</v>
      </c>
      <c r="S8" s="5">
        <v>4.3</v>
      </c>
      <c r="T8" s="4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thickBot="1" x14ac:dyDescent="0.3">
      <c r="A9" s="44"/>
      <c r="B9" s="30" t="s">
        <v>3</v>
      </c>
      <c r="C9" s="5">
        <v>1</v>
      </c>
      <c r="D9" s="5">
        <v>1</v>
      </c>
      <c r="E9" s="5">
        <v>1</v>
      </c>
      <c r="F9" s="5">
        <v>1</v>
      </c>
      <c r="G9" s="5">
        <v>2</v>
      </c>
      <c r="H9" s="5">
        <v>5</v>
      </c>
      <c r="I9" s="5">
        <v>2</v>
      </c>
      <c r="J9" s="5">
        <v>1</v>
      </c>
      <c r="K9" s="5">
        <v>5</v>
      </c>
      <c r="L9" s="5">
        <v>2</v>
      </c>
      <c r="M9" s="5">
        <v>1</v>
      </c>
      <c r="N9" s="5">
        <v>3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4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thickBot="1" x14ac:dyDescent="0.3">
      <c r="A10" s="44"/>
      <c r="B10" s="30" t="s">
        <v>1</v>
      </c>
      <c r="C10" s="6">
        <f>C9/30</f>
        <v>3.3333333333333333E-2</v>
      </c>
      <c r="D10" s="6">
        <f t="shared" ref="D10:S10" si="0">D9/30</f>
        <v>3.3333333333333333E-2</v>
      </c>
      <c r="E10" s="6">
        <f t="shared" si="0"/>
        <v>3.3333333333333333E-2</v>
      </c>
      <c r="F10" s="6">
        <f t="shared" si="0"/>
        <v>3.3333333333333333E-2</v>
      </c>
      <c r="G10" s="6">
        <f t="shared" si="0"/>
        <v>6.6666666666666666E-2</v>
      </c>
      <c r="H10" s="6">
        <f t="shared" si="0"/>
        <v>0.16666666666666666</v>
      </c>
      <c r="I10" s="6">
        <f t="shared" si="0"/>
        <v>6.6666666666666666E-2</v>
      </c>
      <c r="J10" s="6">
        <f t="shared" si="0"/>
        <v>3.3333333333333333E-2</v>
      </c>
      <c r="K10" s="6">
        <f t="shared" si="0"/>
        <v>0.16666666666666666</v>
      </c>
      <c r="L10" s="6">
        <f t="shared" si="0"/>
        <v>6.6666666666666666E-2</v>
      </c>
      <c r="M10" s="6">
        <f t="shared" si="0"/>
        <v>3.3333333333333333E-2</v>
      </c>
      <c r="N10" s="6">
        <f t="shared" si="0"/>
        <v>0.1</v>
      </c>
      <c r="O10" s="6">
        <f t="shared" si="0"/>
        <v>3.3333333333333333E-2</v>
      </c>
      <c r="P10" s="6">
        <f t="shared" si="0"/>
        <v>3.3333333333333333E-2</v>
      </c>
      <c r="Q10" s="6">
        <f t="shared" si="0"/>
        <v>3.3333333333333333E-2</v>
      </c>
      <c r="R10" s="6">
        <f t="shared" si="0"/>
        <v>3.3333333333333333E-2</v>
      </c>
      <c r="S10" s="6">
        <f t="shared" si="0"/>
        <v>3.3333333333333333E-2</v>
      </c>
      <c r="T10" s="4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thickBot="1" x14ac:dyDescent="0.3">
      <c r="A11" s="44"/>
      <c r="B11" s="31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4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thickBot="1" x14ac:dyDescent="0.3">
      <c r="A12" s="44"/>
      <c r="B12" s="30" t="s">
        <v>4</v>
      </c>
      <c r="C12" s="5">
        <f>C4</f>
        <v>1.2</v>
      </c>
      <c r="D12" s="1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4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thickBot="1" x14ac:dyDescent="0.3">
      <c r="A13" s="44"/>
      <c r="B13" s="30" t="s">
        <v>5</v>
      </c>
      <c r="C13" s="5">
        <f>Q5</f>
        <v>4.3</v>
      </c>
      <c r="D13" s="15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4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thickBot="1" x14ac:dyDescent="0.3">
      <c r="A14" s="44"/>
      <c r="B14" s="30" t="s">
        <v>6</v>
      </c>
      <c r="C14" s="5">
        <f>C13-C12</f>
        <v>3.0999999999999996</v>
      </c>
      <c r="D14" s="1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4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39" thickBot="1" x14ac:dyDescent="0.3">
      <c r="A15" s="44"/>
      <c r="B15" s="30" t="s">
        <v>7</v>
      </c>
      <c r="C15" s="6">
        <f>1+3.32*LN(30)</f>
        <v>12.291975307118356</v>
      </c>
      <c r="D15" s="15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4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39" thickBot="1" x14ac:dyDescent="0.3">
      <c r="A16" s="44"/>
      <c r="B16" s="30" t="s">
        <v>8</v>
      </c>
      <c r="C16" s="6">
        <f>C14/C15</f>
        <v>0.25219705723007524</v>
      </c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4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thickBot="1" x14ac:dyDescent="0.3">
      <c r="A17" s="44"/>
      <c r="B17" s="31"/>
      <c r="C17" s="13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7"/>
      <c r="Q17" s="7"/>
      <c r="R17" s="7"/>
      <c r="S17" s="7"/>
      <c r="T17" s="4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thickBot="1" x14ac:dyDescent="0.3">
      <c r="A18" s="44"/>
      <c r="B18" s="32"/>
      <c r="C18" s="17">
        <f>$C$12+$C$16</f>
        <v>1.4521970572300753</v>
      </c>
      <c r="D18" s="17">
        <f>C18+$C$16</f>
        <v>1.7043941144601504</v>
      </c>
      <c r="E18" s="17">
        <f>D18+$C$16</f>
        <v>1.9565911716902256</v>
      </c>
      <c r="F18" s="17">
        <f t="shared" ref="F18:M18" si="1">E18+$C$16</f>
        <v>2.2087882289203007</v>
      </c>
      <c r="G18" s="17">
        <f t="shared" si="1"/>
        <v>2.4609852861503758</v>
      </c>
      <c r="H18" s="17">
        <f t="shared" si="1"/>
        <v>2.7131823433804509</v>
      </c>
      <c r="I18" s="17">
        <f t="shared" si="1"/>
        <v>2.9653794006105261</v>
      </c>
      <c r="J18" s="17">
        <f t="shared" si="1"/>
        <v>3.2175764578406012</v>
      </c>
      <c r="K18" s="17">
        <f t="shared" si="1"/>
        <v>3.4697735150706763</v>
      </c>
      <c r="L18" s="17">
        <f t="shared" si="1"/>
        <v>3.7219705723007515</v>
      </c>
      <c r="M18" s="17">
        <f t="shared" si="1"/>
        <v>3.9741676295308266</v>
      </c>
      <c r="N18" s="17">
        <f>M18+$C$16</f>
        <v>4.2263646867609017</v>
      </c>
      <c r="O18" s="21">
        <f>N18+$C$16</f>
        <v>4.4785617439909773</v>
      </c>
      <c r="P18" s="18"/>
      <c r="Q18" s="20"/>
      <c r="R18" s="19"/>
      <c r="S18" s="19"/>
      <c r="T18" s="4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thickBot="1" x14ac:dyDescent="0.3">
      <c r="A19" s="44"/>
      <c r="B19" s="30" t="s">
        <v>9</v>
      </c>
      <c r="C19" s="12" t="s">
        <v>11</v>
      </c>
      <c r="D19" s="12" t="s">
        <v>12</v>
      </c>
      <c r="E19" s="12" t="s">
        <v>13</v>
      </c>
      <c r="F19" s="12" t="s">
        <v>14</v>
      </c>
      <c r="G19" s="12" t="s">
        <v>15</v>
      </c>
      <c r="H19" s="12" t="s">
        <v>16</v>
      </c>
      <c r="I19" s="12" t="s">
        <v>17</v>
      </c>
      <c r="J19" s="12" t="s">
        <v>18</v>
      </c>
      <c r="K19" s="12" t="s">
        <v>19</v>
      </c>
      <c r="L19" s="12" t="s">
        <v>20</v>
      </c>
      <c r="M19" s="12" t="s">
        <v>21</v>
      </c>
      <c r="N19" s="12" t="s">
        <v>22</v>
      </c>
      <c r="O19" s="11"/>
      <c r="P19" s="11"/>
      <c r="R19" s="11"/>
      <c r="S19" s="11"/>
      <c r="T19" s="4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thickBot="1" x14ac:dyDescent="0.3">
      <c r="A20" s="44"/>
      <c r="B20" s="30" t="s">
        <v>10</v>
      </c>
      <c r="C20" s="5">
        <v>2</v>
      </c>
      <c r="D20" s="5">
        <v>2</v>
      </c>
      <c r="E20" s="5">
        <v>8</v>
      </c>
      <c r="F20" s="5">
        <v>3</v>
      </c>
      <c r="G20" s="5">
        <v>7</v>
      </c>
      <c r="H20" s="5">
        <v>4</v>
      </c>
      <c r="I20" s="5">
        <v>1</v>
      </c>
      <c r="J20" s="5">
        <v>1</v>
      </c>
      <c r="K20" s="5">
        <v>0</v>
      </c>
      <c r="L20" s="5">
        <v>1</v>
      </c>
      <c r="M20" s="5">
        <v>0</v>
      </c>
      <c r="N20" s="5">
        <v>1</v>
      </c>
      <c r="O20" s="15"/>
      <c r="P20" s="7"/>
      <c r="Q20" s="14"/>
      <c r="R20" s="7"/>
      <c r="S20" s="7"/>
      <c r="T20" s="4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thickBot="1" x14ac:dyDescent="0.3">
      <c r="A21" s="44"/>
      <c r="B21" s="3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7"/>
      <c r="P21" s="7"/>
      <c r="Q21" s="7"/>
      <c r="R21" s="7"/>
      <c r="S21" s="7"/>
      <c r="T21" s="4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6.25" thickBot="1" x14ac:dyDescent="0.3">
      <c r="A22" s="44"/>
      <c r="B22" s="30" t="s">
        <v>23</v>
      </c>
      <c r="C22" s="6">
        <f>(C12+D18) / 2</f>
        <v>1.4521970572300753</v>
      </c>
      <c r="D22" s="6">
        <f>(D18+E18)/2</f>
        <v>1.830492643075188</v>
      </c>
      <c r="E22" s="6">
        <f t="shared" ref="E22:I22" si="2">(E18+F18)/2</f>
        <v>2.0826897003052629</v>
      </c>
      <c r="F22" s="6">
        <f t="shared" si="2"/>
        <v>2.3348867575353385</v>
      </c>
      <c r="G22" s="6">
        <f t="shared" si="2"/>
        <v>2.5870838147654132</v>
      </c>
      <c r="H22" s="6">
        <f t="shared" si="2"/>
        <v>2.8392808719954887</v>
      </c>
      <c r="I22" s="6">
        <f t="shared" si="2"/>
        <v>3.0914779292255634</v>
      </c>
      <c r="J22" s="6">
        <f>(J18+K18)/2</f>
        <v>3.343674986455639</v>
      </c>
      <c r="K22" s="6">
        <f>(K18+L18)/2</f>
        <v>3.5958720436857137</v>
      </c>
      <c r="L22" s="6">
        <f>(L18+M18)/2</f>
        <v>3.8480691009157892</v>
      </c>
      <c r="M22" s="6">
        <f>(M18+N18)/2</f>
        <v>4.1002661581458639</v>
      </c>
      <c r="N22" s="6">
        <f>(N18+O18)/2</f>
        <v>4.3524632153759395</v>
      </c>
      <c r="O22" s="15"/>
      <c r="P22" s="7"/>
      <c r="Q22" s="7"/>
      <c r="R22" s="7"/>
      <c r="S22" s="7"/>
      <c r="T22" s="4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thickBot="1" x14ac:dyDescent="0.3">
      <c r="A23" s="44"/>
      <c r="B23" s="30" t="s">
        <v>24</v>
      </c>
      <c r="C23" s="6">
        <v>2</v>
      </c>
      <c r="D23" s="6">
        <v>2</v>
      </c>
      <c r="E23" s="6">
        <v>8</v>
      </c>
      <c r="F23" s="6">
        <v>3</v>
      </c>
      <c r="G23" s="6">
        <v>7</v>
      </c>
      <c r="H23" s="6">
        <v>4</v>
      </c>
      <c r="I23" s="6">
        <v>1</v>
      </c>
      <c r="J23" s="6">
        <v>1</v>
      </c>
      <c r="K23" s="6">
        <v>0</v>
      </c>
      <c r="L23" s="6">
        <v>1</v>
      </c>
      <c r="M23" s="6">
        <v>0</v>
      </c>
      <c r="N23" s="6">
        <v>1</v>
      </c>
      <c r="O23" s="15"/>
      <c r="P23" s="7"/>
      <c r="Q23" s="7"/>
      <c r="R23" s="7"/>
      <c r="S23" s="7"/>
      <c r="T23" s="4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thickBot="1" x14ac:dyDescent="0.3">
      <c r="A24" s="44"/>
      <c r="B24" s="30" t="s">
        <v>1</v>
      </c>
      <c r="C24" s="6">
        <f>C23/30</f>
        <v>6.6666666666666666E-2</v>
      </c>
      <c r="D24" s="6">
        <f t="shared" ref="D24:N24" si="3">D23/30</f>
        <v>6.6666666666666666E-2</v>
      </c>
      <c r="E24" s="6">
        <f t="shared" si="3"/>
        <v>0.26666666666666666</v>
      </c>
      <c r="F24" s="6">
        <f t="shared" si="3"/>
        <v>0.1</v>
      </c>
      <c r="G24" s="6">
        <f t="shared" si="3"/>
        <v>0.23333333333333334</v>
      </c>
      <c r="H24" s="6">
        <f t="shared" si="3"/>
        <v>0.13333333333333333</v>
      </c>
      <c r="I24" s="6">
        <f t="shared" si="3"/>
        <v>3.3333333333333333E-2</v>
      </c>
      <c r="J24" s="6">
        <f t="shared" si="3"/>
        <v>3.3333333333333333E-2</v>
      </c>
      <c r="K24" s="6">
        <f t="shared" si="3"/>
        <v>0</v>
      </c>
      <c r="L24" s="6">
        <f t="shared" si="3"/>
        <v>3.3333333333333333E-2</v>
      </c>
      <c r="M24" s="6">
        <f t="shared" si="3"/>
        <v>0</v>
      </c>
      <c r="N24" s="6">
        <f t="shared" si="3"/>
        <v>3.3333333333333333E-2</v>
      </c>
      <c r="O24" s="15"/>
      <c r="P24" s="7"/>
      <c r="Q24" s="7"/>
      <c r="R24" s="7"/>
      <c r="S24" s="7"/>
      <c r="T24" s="4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thickBot="1" x14ac:dyDescent="0.3">
      <c r="A25" s="44"/>
      <c r="B25" s="4"/>
      <c r="C25" s="9"/>
      <c r="D25" s="9"/>
      <c r="E25" s="4"/>
      <c r="F25" s="4"/>
      <c r="G25" s="9"/>
      <c r="H25" s="9"/>
      <c r="I25" s="4"/>
      <c r="J25" s="4"/>
      <c r="K25" s="4"/>
      <c r="L25" s="4"/>
      <c r="M25" s="4"/>
      <c r="N25" s="4"/>
      <c r="O25" s="1"/>
      <c r="P25" s="1"/>
      <c r="Q25" s="1"/>
      <c r="R25" s="1"/>
      <c r="S25" s="1"/>
      <c r="T25" s="4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thickBot="1" x14ac:dyDescent="0.3">
      <c r="A26" s="44"/>
      <c r="B26" s="8"/>
      <c r="C26" s="59">
        <v>0</v>
      </c>
      <c r="D26" s="23" t="s">
        <v>25</v>
      </c>
      <c r="E26" s="2"/>
      <c r="F26" s="8"/>
      <c r="G26" s="27" t="s">
        <v>39</v>
      </c>
      <c r="H26" s="23">
        <v>0</v>
      </c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4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thickBot="1" x14ac:dyDescent="0.3">
      <c r="A27" s="44"/>
      <c r="B27" s="8"/>
      <c r="C27" s="59">
        <f>C20/30</f>
        <v>6.6666666666666666E-2</v>
      </c>
      <c r="D27" s="24" t="s">
        <v>26</v>
      </c>
      <c r="E27" s="2"/>
      <c r="F27" s="8"/>
      <c r="G27" s="27" t="s">
        <v>40</v>
      </c>
      <c r="H27" s="23">
        <v>0.06</v>
      </c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4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thickBot="1" x14ac:dyDescent="0.3">
      <c r="A28" s="44"/>
      <c r="B28" s="8"/>
      <c r="C28" s="59">
        <f>(C$20+D$20)/30</f>
        <v>0.13333333333333333</v>
      </c>
      <c r="D28" s="24" t="s">
        <v>27</v>
      </c>
      <c r="E28" s="2"/>
      <c r="F28" s="8"/>
      <c r="G28" s="27" t="s">
        <v>41</v>
      </c>
      <c r="H28" s="23">
        <v>0.13</v>
      </c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4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thickBot="1" x14ac:dyDescent="0.3">
      <c r="A29" s="44"/>
      <c r="B29" s="8"/>
      <c r="C29" s="59">
        <f>(C$20+D$20+E$20)/30</f>
        <v>0.4</v>
      </c>
      <c r="D29" s="24" t="s">
        <v>28</v>
      </c>
      <c r="E29" s="2"/>
      <c r="F29" s="8"/>
      <c r="G29" s="27" t="s">
        <v>42</v>
      </c>
      <c r="H29" s="23">
        <v>0.4</v>
      </c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4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thickBot="1" x14ac:dyDescent="0.3">
      <c r="A30" s="44"/>
      <c r="B30" s="8"/>
      <c r="C30" s="59">
        <f>(C$20+D$20+E$20+F$20)/30</f>
        <v>0.5</v>
      </c>
      <c r="D30" s="24" t="s">
        <v>29</v>
      </c>
      <c r="E30" s="2"/>
      <c r="F30" s="8"/>
      <c r="G30" s="27" t="s">
        <v>43</v>
      </c>
      <c r="H30" s="23">
        <v>0.5</v>
      </c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4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thickBot="1" x14ac:dyDescent="0.3">
      <c r="A31" s="44"/>
      <c r="B31" s="8"/>
      <c r="C31" s="59">
        <f>(C$20+D$20+E$20+F$20+G$20)/30</f>
        <v>0.73333333333333328</v>
      </c>
      <c r="D31" s="24" t="s">
        <v>30</v>
      </c>
      <c r="E31" s="2"/>
      <c r="F31" s="8"/>
      <c r="G31" s="27" t="s">
        <v>44</v>
      </c>
      <c r="H31" s="23">
        <v>0.73</v>
      </c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4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thickBot="1" x14ac:dyDescent="0.3">
      <c r="A32" s="44"/>
      <c r="B32" s="26" t="s">
        <v>38</v>
      </c>
      <c r="C32" s="59">
        <f>(C$20+D$20+E$20+F$20+G$20+H$20)/30</f>
        <v>0.8666666666666667</v>
      </c>
      <c r="D32" s="24" t="s">
        <v>31</v>
      </c>
      <c r="E32" s="2"/>
      <c r="F32" s="8"/>
      <c r="G32" s="27" t="s">
        <v>45</v>
      </c>
      <c r="H32" s="23">
        <v>0.86</v>
      </c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4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thickBot="1" x14ac:dyDescent="0.3">
      <c r="A33" s="44"/>
      <c r="B33" s="8"/>
      <c r="C33" s="59">
        <f>(C$20+D$20+E$20+F$20+G$20+H$20+I$20)/30</f>
        <v>0.9</v>
      </c>
      <c r="D33" s="24" t="s">
        <v>32</v>
      </c>
      <c r="F33" s="8"/>
      <c r="G33" s="27" t="s">
        <v>46</v>
      </c>
      <c r="H33" s="23">
        <v>0.9</v>
      </c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4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thickBot="1" x14ac:dyDescent="0.3">
      <c r="A34" s="44"/>
      <c r="B34" s="8"/>
      <c r="C34" s="59">
        <f>(C$20+D$20+E$20+F$20+G$20+H$20+I$20+J$20)/30</f>
        <v>0.93333333333333335</v>
      </c>
      <c r="D34" s="24" t="s">
        <v>33</v>
      </c>
      <c r="E34" s="2"/>
      <c r="F34" s="8"/>
      <c r="G34" s="27" t="s">
        <v>47</v>
      </c>
      <c r="H34" s="23">
        <v>0.93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4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thickBot="1" x14ac:dyDescent="0.3">
      <c r="A35" s="44"/>
      <c r="B35" s="8"/>
      <c r="C35" s="59">
        <f>(C$20+D$20+E$20+F$20+G$20+H$20+I$20+J$20+K$20)/30</f>
        <v>0.93333333333333335</v>
      </c>
      <c r="D35" s="24" t="s">
        <v>34</v>
      </c>
      <c r="E35" s="2"/>
      <c r="F35" s="8"/>
      <c r="G35" s="27" t="s">
        <v>48</v>
      </c>
      <c r="H35" s="23">
        <v>0.93</v>
      </c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4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thickBot="1" x14ac:dyDescent="0.3">
      <c r="A36" s="44"/>
      <c r="B36" s="8"/>
      <c r="C36" s="59">
        <f>(C$20+D$20+E$20+F$20+G$20+H$20+I$20+J$20+K$20+L$20)/30</f>
        <v>0.96666666666666667</v>
      </c>
      <c r="D36" s="24" t="s">
        <v>37</v>
      </c>
      <c r="E36" s="2"/>
      <c r="F36" s="8"/>
      <c r="G36" s="27" t="s">
        <v>49</v>
      </c>
      <c r="H36" s="23">
        <v>0.96</v>
      </c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4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thickBot="1" x14ac:dyDescent="0.3">
      <c r="A37" s="44"/>
      <c r="B37" s="8"/>
      <c r="C37" s="59">
        <f>(C$20+D$20+E$20+F$20+G$20+H$20+I$20+J$20+K$20+L$20+M$20)/30</f>
        <v>0.96666666666666667</v>
      </c>
      <c r="D37" s="24" t="s">
        <v>35</v>
      </c>
      <c r="E37" s="2"/>
      <c r="F37" s="8"/>
      <c r="G37" s="27" t="s">
        <v>50</v>
      </c>
      <c r="H37" s="23">
        <v>0.96</v>
      </c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4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thickBot="1" x14ac:dyDescent="0.3">
      <c r="A38" s="44"/>
      <c r="B38" s="8"/>
      <c r="C38" s="60">
        <f>(C$20+D$20+E$20+F$20+G$20+H$20+I$20+J$20+K$20+L$20+M$20+N$20)/30</f>
        <v>1</v>
      </c>
      <c r="D38" s="25" t="s">
        <v>36</v>
      </c>
      <c r="E38" s="2"/>
      <c r="F38" s="8"/>
      <c r="G38" s="27" t="s">
        <v>51</v>
      </c>
      <c r="H38" s="25">
        <v>1</v>
      </c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4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thickBot="1" x14ac:dyDescent="0.3">
      <c r="A39" s="44"/>
      <c r="B39" s="1"/>
      <c r="C39" s="4"/>
      <c r="D39" s="4"/>
      <c r="E39" s="1"/>
      <c r="F39" s="1"/>
      <c r="G39" s="4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4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thickBot="1" x14ac:dyDescent="0.3">
      <c r="A40" s="45"/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8"/>
      <c r="T40" s="42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6.5" thickBot="1" x14ac:dyDescent="0.3">
      <c r="A42" s="33"/>
      <c r="B42" s="51" t="s">
        <v>53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3"/>
      <c r="T42" s="33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thickBot="1" x14ac:dyDescent="0.3">
      <c r="A43" s="34"/>
      <c r="B43" s="1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34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33" customHeight="1" thickBot="1" x14ac:dyDescent="0.3">
      <c r="A44" s="34"/>
      <c r="B44" s="8"/>
      <c r="C44" s="49" t="s">
        <v>54</v>
      </c>
      <c r="D44" s="49"/>
      <c r="E44" s="49"/>
      <c r="F44" s="66">
        <f>SUM(C1:Q2)/30</f>
        <v>2.5066666666666668</v>
      </c>
      <c r="G44" s="28"/>
      <c r="H44" s="28"/>
      <c r="I44" s="54"/>
      <c r="J44" s="3"/>
      <c r="K44" s="1"/>
      <c r="L44" s="3"/>
      <c r="M44" s="3"/>
      <c r="N44" s="3"/>
      <c r="O44" s="1"/>
      <c r="P44" s="1"/>
      <c r="Q44" s="1"/>
      <c r="R44" s="1"/>
      <c r="S44" s="1"/>
      <c r="T44" s="34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24" customHeight="1" thickBot="1" x14ac:dyDescent="0.3">
      <c r="A45" s="34"/>
      <c r="B45" s="8"/>
      <c r="C45" s="50" t="s">
        <v>55</v>
      </c>
      <c r="D45" s="50"/>
      <c r="E45" s="50"/>
      <c r="F45" s="67">
        <f>((C4-F44)^2+(D4-F44)^2+(E4-F44)^2+(F4-F44)^2+(G4-F44)^2+(H4-F44)^2+(I4-F44)^2+(J4-F44)^2+(K4-F44)^2+(L4-F44)^2+(M4-F44)^2+(N4-F44)^2+(O4-F44)^2+(P4-F44)^2+(Q4-F44)^2+(C5-F44)^2+(D5-F44)^2+(E5+F44)^2+(F5-F44)^2+(G5-F44)^2+(H5-F44)^2+(I5-F44)^2+(J5-F44)^2+(K5-F44)^2+(L5-F44)^2+(M5-F44)^2+(N5-F44)^2+(O5-F44)^2+(P5-F44)^2+(Q5-F44)^2)/29</f>
        <v>1.2319080459770115</v>
      </c>
      <c r="G45" s="29"/>
      <c r="H45" s="29"/>
      <c r="I45" s="22" t="s">
        <v>61</v>
      </c>
      <c r="J45" s="62">
        <v>1.6991270265334899</v>
      </c>
      <c r="K45" s="61"/>
      <c r="L45" s="59">
        <f>$F$44-((J45*$F$46)/SQRT(30))</f>
        <v>2.1623529166574418</v>
      </c>
      <c r="M45" s="62" t="s">
        <v>64</v>
      </c>
      <c r="N45" s="59">
        <f>$F$44+((J45*$F$46)/SQRT(30))</f>
        <v>2.8509804166758919</v>
      </c>
      <c r="O45" s="2"/>
      <c r="P45" s="1"/>
      <c r="Q45" s="1"/>
      <c r="R45" s="1"/>
      <c r="S45" s="1"/>
      <c r="T45" s="34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24" customHeight="1" thickBot="1" x14ac:dyDescent="0.3">
      <c r="A46" s="34"/>
      <c r="B46" s="8"/>
      <c r="C46" s="65" t="s">
        <v>65</v>
      </c>
      <c r="D46" s="49"/>
      <c r="E46" s="49"/>
      <c r="F46" s="66">
        <f>SQRT(F45)</f>
        <v>1.1099135308559003</v>
      </c>
      <c r="G46" s="28"/>
      <c r="H46" s="28"/>
      <c r="I46" s="22" t="s">
        <v>62</v>
      </c>
      <c r="J46" s="62">
        <v>2.0452296421326999</v>
      </c>
      <c r="K46" s="61"/>
      <c r="L46" s="59">
        <f t="shared" ref="L46:L47" si="4">$F$44-((J46*$F$46)/SQRT(30))</f>
        <v>2.0922181429742235</v>
      </c>
      <c r="M46" s="62" t="s">
        <v>64</v>
      </c>
      <c r="N46" s="59">
        <f t="shared" ref="N46:N47" si="5">$F$44+((J46*$F$46)/SQRT(30))</f>
        <v>2.9211151903591102</v>
      </c>
      <c r="O46" s="2"/>
      <c r="P46" s="1"/>
      <c r="Q46" s="1"/>
      <c r="R46" s="1"/>
      <c r="S46" s="1"/>
      <c r="T46" s="34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24.75" customHeight="1" thickBot="1" x14ac:dyDescent="0.3">
      <c r="A47" s="34"/>
      <c r="B47" s="8"/>
      <c r="C47" s="49" t="s">
        <v>56</v>
      </c>
      <c r="D47" s="49"/>
      <c r="E47" s="49"/>
      <c r="F47" s="66">
        <f>E18</f>
        <v>1.9565911716902256</v>
      </c>
      <c r="G47" s="28"/>
      <c r="H47" s="28"/>
      <c r="I47" s="22" t="s">
        <v>63</v>
      </c>
      <c r="J47" s="62">
        <v>2.75638590367033</v>
      </c>
      <c r="K47" s="61"/>
      <c r="L47" s="59">
        <f t="shared" si="4"/>
        <v>1.9481083292705825</v>
      </c>
      <c r="M47" s="62" t="s">
        <v>64</v>
      </c>
      <c r="N47" s="59">
        <f t="shared" si="5"/>
        <v>3.0652250040627509</v>
      </c>
      <c r="O47" s="2"/>
      <c r="P47" s="1"/>
      <c r="Q47" s="1"/>
      <c r="R47" s="1"/>
      <c r="S47" s="1"/>
      <c r="T47" s="34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1" customHeight="1" thickBot="1" x14ac:dyDescent="0.3">
      <c r="A48" s="34"/>
      <c r="B48" s="8"/>
      <c r="C48" s="49" t="s">
        <v>57</v>
      </c>
      <c r="D48" s="49"/>
      <c r="E48" s="49"/>
      <c r="F48" s="66">
        <v>2.5</v>
      </c>
      <c r="G48" s="28"/>
      <c r="H48" s="28"/>
      <c r="I48" s="56"/>
      <c r="J48" s="9"/>
      <c r="K48" s="3"/>
      <c r="L48" s="9"/>
      <c r="M48" s="9"/>
      <c r="N48" s="9"/>
      <c r="O48" s="3"/>
      <c r="P48" s="3"/>
      <c r="Q48" s="3"/>
      <c r="R48" s="1"/>
      <c r="S48" s="1"/>
      <c r="T48" s="34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21" customHeight="1" thickBot="1" x14ac:dyDescent="0.3">
      <c r="A49" s="34"/>
      <c r="B49" s="8"/>
      <c r="C49" s="49" t="s">
        <v>58</v>
      </c>
      <c r="D49" s="49"/>
      <c r="E49" s="49"/>
      <c r="F49" s="66">
        <v>3.1</v>
      </c>
      <c r="G49" s="28"/>
      <c r="H49" s="28"/>
      <c r="I49" s="58"/>
      <c r="J49" s="58"/>
      <c r="K49" s="58"/>
      <c r="L49" s="58"/>
      <c r="M49" s="57"/>
      <c r="N49" s="58"/>
      <c r="O49" s="58"/>
      <c r="P49" s="58"/>
      <c r="Q49" s="58"/>
      <c r="R49" s="2"/>
      <c r="S49" s="1"/>
      <c r="T49" s="34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20.25" customHeight="1" thickBot="1" x14ac:dyDescent="0.3">
      <c r="A50" s="34"/>
      <c r="B50" s="8"/>
      <c r="C50" s="50" t="s">
        <v>59</v>
      </c>
      <c r="D50" s="50"/>
      <c r="E50" s="50"/>
      <c r="F50" s="67">
        <f>(ABS(C4-F44)+ABS(D4-F44)+ABS(E4-F44)+ABS(F4-F44)+ABS(G4-F44)+ABS(H4-F44)+ABS(I4-F44)+ABS(J4-F44)+ABS(K4-F44)+ABS(L4-F44)+ABS(M4-F44)+ABS(N4-F44)+ABS(O4-F44)+ABS(P4-F44)+ABS(Q4-F44)+ABS(C5-F44)+ABS(D5-F44)+ABS(E5-F44)+ABS(F5-F44)+ABS(G5-F44)+ABS(H5-F44)+ABS(I5-F44)+ABS(J5-F44)+ABS(K5-F44)+ABS(L5-F44)+ABS(M5-F44)+ABS(N5-F44)+ABS(O5-F44)+ABS(P5-F44)+ABS(Q5-F44))/30</f>
        <v>0.4151111111111111</v>
      </c>
      <c r="G50" s="29"/>
      <c r="H50" s="29"/>
      <c r="I50" s="55"/>
      <c r="J50" s="4"/>
      <c r="K50" s="4"/>
      <c r="L50" s="4"/>
      <c r="M50" s="4"/>
      <c r="N50" s="4"/>
      <c r="O50" s="4"/>
      <c r="P50" s="4"/>
      <c r="Q50" s="4"/>
      <c r="R50" s="1"/>
      <c r="S50" s="1"/>
      <c r="T50" s="34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27.75" customHeight="1" thickBot="1" x14ac:dyDescent="0.3">
      <c r="A51" s="34"/>
      <c r="B51" s="8"/>
      <c r="C51" s="49" t="s">
        <v>60</v>
      </c>
      <c r="D51" s="49"/>
      <c r="E51" s="49"/>
      <c r="F51" s="66">
        <f>(F46*100)/F44</f>
        <v>44.278465326698146</v>
      </c>
      <c r="G51" s="28"/>
      <c r="H51" s="28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34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21" customHeight="1" thickBot="1" x14ac:dyDescent="0.3">
      <c r="A52" s="34"/>
      <c r="B52" s="1"/>
      <c r="C52" s="4"/>
      <c r="D52" s="4"/>
      <c r="E52" s="4"/>
      <c r="F52" s="4"/>
      <c r="G52" s="4"/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34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thickBot="1" x14ac:dyDescent="0.3">
      <c r="A53" s="3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34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thickBot="1" x14ac:dyDescent="0.3">
      <c r="A54" s="3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3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thickBot="1" x14ac:dyDescent="0.3">
      <c r="A55" s="3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34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thickBot="1" x14ac:dyDescent="0.3">
      <c r="A56" s="3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34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thickBot="1" x14ac:dyDescent="0.3">
      <c r="A57" s="3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34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thickBot="1" x14ac:dyDescent="0.3">
      <c r="A58" s="3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34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thickBot="1" x14ac:dyDescent="0.3">
      <c r="A59" s="3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34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thickBot="1" x14ac:dyDescent="0.3">
      <c r="A60" s="3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34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thickBot="1" x14ac:dyDescent="0.3">
      <c r="A61" s="3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34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thickBot="1" x14ac:dyDescent="0.3">
      <c r="A62" s="3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34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thickBot="1" x14ac:dyDescent="0.3">
      <c r="A63" s="3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34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thickBot="1" x14ac:dyDescent="0.3">
      <c r="A64" s="3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34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thickBot="1" x14ac:dyDescent="0.3">
      <c r="A65" s="3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34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thickBot="1" x14ac:dyDescent="0.3">
      <c r="A66" s="3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34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thickBot="1" x14ac:dyDescent="0.3">
      <c r="A67" s="3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34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thickBot="1" x14ac:dyDescent="0.3">
      <c r="A68" s="3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34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thickBot="1" x14ac:dyDescent="0.3">
      <c r="A69" s="3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34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thickBot="1" x14ac:dyDescent="0.3">
      <c r="A70" s="3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34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thickBot="1" x14ac:dyDescent="0.3">
      <c r="A71" s="3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34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thickBot="1" x14ac:dyDescent="0.3">
      <c r="A72" s="3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34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thickBot="1" x14ac:dyDescent="0.3">
      <c r="A73" s="3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34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thickBot="1" x14ac:dyDescent="0.3">
      <c r="A74" s="3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34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thickBot="1" x14ac:dyDescent="0.3">
      <c r="A75" s="3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34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thickBot="1" x14ac:dyDescent="0.3">
      <c r="A76" s="3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34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thickBot="1" x14ac:dyDescent="0.3">
      <c r="A77" s="3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34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thickBot="1" x14ac:dyDescent="0.3">
      <c r="A78" s="3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34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thickBot="1" x14ac:dyDescent="0.3">
      <c r="A79" s="35"/>
      <c r="B79" s="46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8"/>
      <c r="T79" s="35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sortState columnSort="1" ref="A4:AD4">
    <sortCondition ref="A4:AD4"/>
  </sortState>
  <mergeCells count="21">
    <mergeCell ref="P49:Q49"/>
    <mergeCell ref="K49:L49"/>
    <mergeCell ref="I49:J49"/>
    <mergeCell ref="N49:O49"/>
    <mergeCell ref="B79:S79"/>
    <mergeCell ref="T42:T79"/>
    <mergeCell ref="C7:S7"/>
    <mergeCell ref="B6:S6"/>
    <mergeCell ref="T6:T40"/>
    <mergeCell ref="A6:A40"/>
    <mergeCell ref="B40:S40"/>
    <mergeCell ref="C49:E49"/>
    <mergeCell ref="C50:E50"/>
    <mergeCell ref="C51:E51"/>
    <mergeCell ref="B42:S42"/>
    <mergeCell ref="A42:A79"/>
    <mergeCell ref="C44:E44"/>
    <mergeCell ref="C45:E45"/>
    <mergeCell ref="C46:E46"/>
    <mergeCell ref="C47:E47"/>
    <mergeCell ref="C48:E4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SlinNn</dc:creator>
  <cp:lastModifiedBy>Беломестов Иван</cp:lastModifiedBy>
  <dcterms:created xsi:type="dcterms:W3CDTF">2015-06-05T18:19:34Z</dcterms:created>
  <dcterms:modified xsi:type="dcterms:W3CDTF">2022-10-06T05:09:23Z</dcterms:modified>
</cp:coreProperties>
</file>