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pawaskar\Desktop\Semester 1\Transportation Systems\"/>
    </mc:Choice>
  </mc:AlternateContent>
  <xr:revisionPtr revIDLastSave="0" documentId="13_ncr:1_{14ADA7E3-9CED-4AA4-AD02-1D0B774B10B6}" xr6:coauthVersionLast="47" xr6:coauthVersionMax="47" xr10:uidLastSave="{00000000-0000-0000-0000-000000000000}"/>
  <bookViews>
    <workbookView xWindow="-120" yWindow="-120" windowWidth="29040" windowHeight="15225" activeTab="1" xr2:uid="{00000000-000D-0000-FFFF-FFFF00000000}"/>
  </bookViews>
  <sheets>
    <sheet name="Hand out " sheetId="1" r:id="rId1"/>
    <sheet name="Assignm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3" l="1"/>
  <c r="J27" i="3" s="1"/>
  <c r="J30" i="3" s="1"/>
  <c r="J32" i="3" s="1"/>
  <c r="I26" i="3"/>
  <c r="I27" i="3" s="1"/>
  <c r="I30" i="3" s="1"/>
  <c r="I32" i="3" s="1"/>
  <c r="H26" i="3"/>
  <c r="H27" i="3" s="1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6" i="3"/>
  <c r="L26" i="3" l="1"/>
  <c r="L27" i="3"/>
  <c r="L30" i="3" s="1"/>
  <c r="L32" i="3" s="1"/>
  <c r="H30" i="3"/>
  <c r="H32" i="3" s="1"/>
  <c r="R28" i="3" l="1"/>
  <c r="R29" i="3"/>
  <c r="R31" i="3"/>
  <c r="P26" i="3"/>
  <c r="P27" i="3" s="1"/>
  <c r="P30" i="3" s="1"/>
  <c r="P32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10" i="3"/>
  <c r="R10" i="3" s="1"/>
  <c r="E25" i="3"/>
  <c r="G25" i="3" s="1"/>
  <c r="E24" i="3"/>
  <c r="G24" i="3" s="1"/>
  <c r="E6" i="3"/>
  <c r="G6" i="3" s="1"/>
  <c r="D26" i="3"/>
  <c r="D27" i="3" s="1"/>
  <c r="D30" i="3" s="1"/>
  <c r="D32" i="3" s="1"/>
  <c r="C26" i="3"/>
  <c r="C27" i="3" s="1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5" i="1"/>
  <c r="G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1" i="1"/>
  <c r="G7" i="1"/>
  <c r="Q24" i="3" l="1"/>
  <c r="R24" i="3" s="1"/>
  <c r="Q6" i="3"/>
  <c r="R6" i="3" s="1"/>
  <c r="Q25" i="3"/>
  <c r="E26" i="3"/>
  <c r="E27" i="3" s="1"/>
  <c r="E30" i="3" s="1"/>
  <c r="E32" i="3" s="1"/>
  <c r="C30" i="3"/>
  <c r="C32" i="3" s="1"/>
  <c r="D27" i="1"/>
  <c r="D28" i="1" s="1"/>
  <c r="D31" i="1" s="1"/>
  <c r="D33" i="1" s="1"/>
  <c r="E27" i="1"/>
  <c r="C27" i="1"/>
  <c r="R25" i="3" l="1"/>
  <c r="Q26" i="3"/>
  <c r="R26" i="3" s="1"/>
  <c r="G27" i="3"/>
  <c r="G30" i="3" s="1"/>
  <c r="G32" i="3" s="1"/>
  <c r="G26" i="3"/>
  <c r="C28" i="1"/>
  <c r="G27" i="1"/>
  <c r="E28" i="1"/>
  <c r="E31" i="1" s="1"/>
  <c r="E33" i="1" s="1"/>
  <c r="Q27" i="3" l="1"/>
  <c r="Q30" i="3" s="1"/>
  <c r="Q32" i="3" s="1"/>
  <c r="R32" i="3" s="1"/>
  <c r="G28" i="1"/>
  <c r="G31" i="1" s="1"/>
  <c r="G33" i="1" s="1"/>
  <c r="C31" i="1"/>
  <c r="C33" i="1" s="1"/>
  <c r="R27" i="3" l="1"/>
  <c r="R30" i="3"/>
</calcChain>
</file>

<file path=xl/sharedStrings.xml><?xml version="1.0" encoding="utf-8"?>
<sst xmlns="http://schemas.openxmlformats.org/spreadsheetml/2006/main" count="69" uniqueCount="34">
  <si>
    <t>City</t>
  </si>
  <si>
    <t>Revenues</t>
  </si>
  <si>
    <t>Expenses:</t>
  </si>
  <si>
    <t>Linehaul Brokers</t>
  </si>
  <si>
    <t>Linehaul Company Drivers</t>
  </si>
  <si>
    <t>Staff Payroll</t>
  </si>
  <si>
    <t xml:space="preserve"> </t>
  </si>
  <si>
    <t>Total Expenses</t>
  </si>
  <si>
    <t>Intermodal</t>
  </si>
  <si>
    <t>Container</t>
  </si>
  <si>
    <t xml:space="preserve">As a Percentage </t>
  </si>
  <si>
    <t>Trailer Maintenance</t>
  </si>
  <si>
    <t>Payroll Other-P/u, drops, detention time</t>
  </si>
  <si>
    <t xml:space="preserve">Licensing  </t>
  </si>
  <si>
    <t xml:space="preserve">Trailer Leasing </t>
  </si>
  <si>
    <t>Port/Rail  Charges</t>
  </si>
  <si>
    <t xml:space="preserve">Team Name                                                For Year Ended December 31st, 20--                           </t>
  </si>
  <si>
    <t>Outside Brokers</t>
  </si>
  <si>
    <t>Company Truck Maintenance</t>
  </si>
  <si>
    <t>Company Trucks Leasing</t>
  </si>
  <si>
    <t xml:space="preserve">Professional Fees </t>
  </si>
  <si>
    <t>Yard &amp; Office Rent</t>
  </si>
  <si>
    <t>Net Profit before taxes</t>
  </si>
  <si>
    <t xml:space="preserve"> Genset Maintenance &amp; Fuel</t>
  </si>
  <si>
    <t>Corporate Overhead (23% of Gross Rev)</t>
  </si>
  <si>
    <t>Fuel -- Company Trucks</t>
  </si>
  <si>
    <t>Casual Workers</t>
  </si>
  <si>
    <t>________________________________________                       ____________________________________</t>
  </si>
  <si>
    <t>Consolidated</t>
  </si>
  <si>
    <t>Income Statement</t>
  </si>
  <si>
    <t>Consolidated Statement</t>
  </si>
  <si>
    <t>Intermodal-Container Division</t>
  </si>
  <si>
    <t>Original Financial Statement</t>
  </si>
  <si>
    <t>Updated 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</si>
</sst>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5" fillId="0" borderId="0" xfId="0" applyNumberFormat="1" applyFont="1"/>
    <xf numFmtId="3" fontId="5" fillId="0" borderId="0" xfId="0" applyNumberFormat="1" applyFont="1"/>
    <xf numFmtId="44" fontId="0" fillId="0" borderId="0" xfId="1" applyFont="1"/>
    <xf numFmtId="44" fontId="5" fillId="0" borderId="0" xfId="1" applyFont="1"/>
    <xf numFmtId="44" fontId="0" fillId="0" borderId="0" xfId="0" applyNumberFormat="1"/>
    <xf numFmtId="44" fontId="5" fillId="0" borderId="0" xfId="0" applyNumberFormat="1" applyFont="1"/>
    <xf numFmtId="9" fontId="0" fillId="0" borderId="0" xfId="2" applyFont="1"/>
    <xf numFmtId="0" fontId="0" fillId="0" borderId="0" xfId="0" applyAlignment="1"/>
    <xf numFmtId="164" fontId="5" fillId="0" borderId="0" xfId="0" applyNumberFormat="1" applyFont="1"/>
    <xf numFmtId="44" fontId="0" fillId="2" borderId="0" xfId="1" applyFont="1" applyFill="1"/>
    <xf numFmtId="44" fontId="5" fillId="2" borderId="0" xfId="1" applyFont="1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2" borderId="1" xfId="0" applyNumberFormat="1" applyFill="1" applyBorder="1"/>
    <xf numFmtId="44" fontId="0" fillId="0" borderId="1" xfId="0" applyNumberFormat="1" applyBorder="1"/>
    <xf numFmtId="44" fontId="0" fillId="0" borderId="1" xfId="0" applyNumberFormat="1" applyFill="1" applyBorder="1"/>
    <xf numFmtId="44" fontId="5" fillId="0" borderId="1" xfId="1" applyFont="1" applyBorder="1"/>
    <xf numFmtId="0" fontId="0" fillId="0" borderId="1" xfId="0" applyFill="1" applyBorder="1"/>
    <xf numFmtId="44" fontId="5" fillId="0" borderId="1" xfId="0" applyNumberFormat="1" applyFont="1" applyBorder="1"/>
    <xf numFmtId="9" fontId="0" fillId="0" borderId="1" xfId="2" applyFont="1" applyBorder="1"/>
    <xf numFmtId="10" fontId="0" fillId="2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6" fontId="5" fillId="0" borderId="1" xfId="0" applyNumberFormat="1" applyFont="1" applyBorder="1"/>
    <xf numFmtId="164" fontId="5" fillId="0" borderId="1" xfId="0" applyNumberFormat="1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44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44" fontId="0" fillId="0" borderId="0" xfId="0" applyNumberFormat="1" applyBorder="1"/>
    <xf numFmtId="164" fontId="5" fillId="0" borderId="0" xfId="0" applyNumberFormat="1" applyFont="1" applyBorder="1"/>
    <xf numFmtId="9" fontId="0" fillId="0" borderId="0" xfId="2" applyFont="1" applyBorder="1"/>
    <xf numFmtId="0" fontId="0" fillId="3" borderId="0" xfId="0" applyFill="1" applyBorder="1" applyAlignment="1">
      <alignment wrapText="1"/>
    </xf>
    <xf numFmtId="44" fontId="5" fillId="3" borderId="0" xfId="0" applyNumberFormat="1" applyFont="1" applyFill="1" applyBorder="1"/>
    <xf numFmtId="0" fontId="5" fillId="3" borderId="0" xfId="0" applyFont="1" applyFill="1" applyBorder="1"/>
    <xf numFmtId="0" fontId="0" fillId="3" borderId="0" xfId="0" applyFill="1" applyBorder="1"/>
    <xf numFmtId="44" fontId="0" fillId="3" borderId="0" xfId="0" applyNumberFormat="1" applyFill="1" applyBorder="1"/>
    <xf numFmtId="164" fontId="5" fillId="3" borderId="0" xfId="0" applyNumberFormat="1" applyFont="1" applyFill="1" applyBorder="1"/>
    <xf numFmtId="9" fontId="0" fillId="3" borderId="0" xfId="2" applyFont="1" applyFill="1" applyBorder="1"/>
    <xf numFmtId="0" fontId="0" fillId="3" borderId="0" xfId="0" applyFill="1"/>
    <xf numFmtId="0" fontId="5" fillId="0" borderId="0" xfId="0" applyFont="1" applyFill="1"/>
    <xf numFmtId="0" fontId="7" fillId="2" borderId="0" xfId="0" applyFont="1" applyFill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G31" sqref="G31"/>
    </sheetView>
  </sheetViews>
  <sheetFormatPr defaultRowHeight="15" x14ac:dyDescent="0.25"/>
  <cols>
    <col min="1" max="1" width="33.42578125" customWidth="1"/>
    <col min="2" max="2" width="3.140625" customWidth="1"/>
    <col min="3" max="3" width="19.42578125" customWidth="1"/>
    <col min="4" max="4" width="21.28515625" customWidth="1"/>
    <col min="5" max="5" width="18" customWidth="1"/>
    <col min="6" max="6" width="6.85546875" customWidth="1"/>
    <col min="7" max="7" width="21.28515625" customWidth="1"/>
  </cols>
  <sheetData>
    <row r="1" spans="1:13" ht="20.25" customHeight="1" x14ac:dyDescent="0.25">
      <c r="A1" s="18" t="s">
        <v>27</v>
      </c>
      <c r="B1" s="18"/>
      <c r="C1" s="18"/>
      <c r="D1" s="18"/>
      <c r="E1" s="18"/>
      <c r="F1" s="13"/>
    </row>
    <row r="2" spans="1:13" ht="20.25" customHeight="1" x14ac:dyDescent="0.25">
      <c r="A2" s="13"/>
      <c r="B2" s="13"/>
      <c r="C2" s="13"/>
      <c r="D2" s="13"/>
      <c r="E2" s="13"/>
      <c r="F2" s="13"/>
    </row>
    <row r="3" spans="1:13" x14ac:dyDescent="0.25">
      <c r="A3" s="18" t="s">
        <v>16</v>
      </c>
      <c r="B3" s="18"/>
      <c r="C3" s="18"/>
      <c r="D3" s="18"/>
      <c r="E3" s="18"/>
    </row>
    <row r="4" spans="1:13" ht="20.25" x14ac:dyDescent="0.3">
      <c r="A4" s="1"/>
      <c r="C4" s="1"/>
    </row>
    <row r="5" spans="1:13" x14ac:dyDescent="0.25">
      <c r="A5" s="2"/>
      <c r="G5" t="s">
        <v>28</v>
      </c>
    </row>
    <row r="6" spans="1:13" x14ac:dyDescent="0.25">
      <c r="C6" t="s">
        <v>0</v>
      </c>
      <c r="D6" t="s">
        <v>8</v>
      </c>
      <c r="E6" t="s">
        <v>9</v>
      </c>
      <c r="F6" s="3"/>
      <c r="G6" t="s">
        <v>29</v>
      </c>
      <c r="I6" s="3"/>
      <c r="L6" s="3"/>
    </row>
    <row r="7" spans="1:13" x14ac:dyDescent="0.25">
      <c r="A7" s="4" t="s">
        <v>1</v>
      </c>
      <c r="C7" s="8">
        <v>11000000</v>
      </c>
      <c r="D7" s="8">
        <v>6500000</v>
      </c>
      <c r="E7" s="9">
        <v>6200000</v>
      </c>
      <c r="G7" s="11">
        <f>SUM(C7:F7)</f>
        <v>23700000</v>
      </c>
      <c r="J7" s="4"/>
    </row>
    <row r="8" spans="1:13" x14ac:dyDescent="0.25">
      <c r="A8" s="4"/>
      <c r="C8" s="8"/>
      <c r="D8" s="8"/>
      <c r="E8" s="9"/>
      <c r="G8" s="4"/>
      <c r="J8" s="4"/>
    </row>
    <row r="9" spans="1:13" x14ac:dyDescent="0.25">
      <c r="A9" s="4"/>
      <c r="C9" s="8"/>
      <c r="D9" s="8"/>
      <c r="E9" s="9"/>
      <c r="G9" s="4"/>
      <c r="J9" s="4"/>
    </row>
    <row r="10" spans="1:13" x14ac:dyDescent="0.25">
      <c r="A10" s="5" t="s">
        <v>2</v>
      </c>
      <c r="C10" s="8" t="s">
        <v>6</v>
      </c>
      <c r="D10" s="8"/>
      <c r="E10" s="8"/>
    </row>
    <row r="11" spans="1:13" x14ac:dyDescent="0.25">
      <c r="A11" s="4" t="s">
        <v>3</v>
      </c>
      <c r="C11" s="8">
        <v>1963500</v>
      </c>
      <c r="D11" s="9">
        <v>1100000</v>
      </c>
      <c r="E11" s="8">
        <v>2550000</v>
      </c>
      <c r="F11" s="4"/>
      <c r="G11" s="10">
        <f>SUM(C11:F11)</f>
        <v>5613500</v>
      </c>
      <c r="H11" s="4"/>
    </row>
    <row r="12" spans="1:13" x14ac:dyDescent="0.25">
      <c r="A12" s="4" t="s">
        <v>4</v>
      </c>
      <c r="C12" s="9">
        <v>631800</v>
      </c>
      <c r="D12" s="8">
        <v>228800</v>
      </c>
      <c r="E12" s="8">
        <v>0</v>
      </c>
      <c r="G12" s="10">
        <f t="shared" ref="G12:G28" si="0">SUM(C12:F12)</f>
        <v>860600</v>
      </c>
    </row>
    <row r="13" spans="1:13" x14ac:dyDescent="0.25">
      <c r="A13" s="4" t="s">
        <v>17</v>
      </c>
      <c r="C13" s="9">
        <v>525000</v>
      </c>
      <c r="D13" s="8">
        <v>660000</v>
      </c>
      <c r="E13" s="8">
        <v>660000</v>
      </c>
      <c r="G13" s="10">
        <f t="shared" si="0"/>
        <v>1845000</v>
      </c>
    </row>
    <row r="14" spans="1:13" x14ac:dyDescent="0.25">
      <c r="A14" s="4" t="s">
        <v>12</v>
      </c>
      <c r="C14" s="9">
        <v>27000</v>
      </c>
      <c r="D14" s="8">
        <v>9500</v>
      </c>
      <c r="E14" s="8">
        <v>33500</v>
      </c>
      <c r="G14" s="10">
        <f t="shared" si="0"/>
        <v>70000</v>
      </c>
    </row>
    <row r="15" spans="1:13" x14ac:dyDescent="0.25">
      <c r="A15" s="4" t="s">
        <v>5</v>
      </c>
      <c r="C15" s="8">
        <v>89000</v>
      </c>
      <c r="D15" s="8">
        <v>89000</v>
      </c>
      <c r="E15" s="9">
        <v>89000</v>
      </c>
      <c r="F15" s="7"/>
      <c r="G15" s="10">
        <f t="shared" si="0"/>
        <v>267000</v>
      </c>
      <c r="H15" s="4"/>
      <c r="I15" s="7"/>
      <c r="L15" s="4"/>
      <c r="M15" s="7"/>
    </row>
    <row r="16" spans="1:13" x14ac:dyDescent="0.25">
      <c r="A16" s="4" t="s">
        <v>25</v>
      </c>
      <c r="C16" s="9">
        <v>175000</v>
      </c>
      <c r="D16" s="8">
        <v>195000</v>
      </c>
      <c r="E16" s="8">
        <v>0</v>
      </c>
      <c r="F16" s="6"/>
      <c r="G16" s="10">
        <f t="shared" si="0"/>
        <v>370000</v>
      </c>
      <c r="H16" s="4"/>
      <c r="I16" s="7"/>
      <c r="K16" s="6"/>
    </row>
    <row r="17" spans="1:9" x14ac:dyDescent="0.25">
      <c r="A17" s="4" t="s">
        <v>19</v>
      </c>
      <c r="C17" s="8">
        <v>132000</v>
      </c>
      <c r="D17" s="9">
        <v>132000</v>
      </c>
      <c r="E17" s="9">
        <v>0</v>
      </c>
      <c r="G17" s="10">
        <f t="shared" si="0"/>
        <v>264000</v>
      </c>
    </row>
    <row r="18" spans="1:9" x14ac:dyDescent="0.25">
      <c r="A18" s="4" t="s">
        <v>20</v>
      </c>
      <c r="C18" s="8">
        <v>12000</v>
      </c>
      <c r="D18" s="8">
        <v>12000</v>
      </c>
      <c r="E18" s="8">
        <v>12000</v>
      </c>
      <c r="G18" s="10">
        <f t="shared" si="0"/>
        <v>36000</v>
      </c>
    </row>
    <row r="19" spans="1:9" x14ac:dyDescent="0.25">
      <c r="A19" s="4" t="s">
        <v>18</v>
      </c>
      <c r="C19" s="8">
        <v>26000</v>
      </c>
      <c r="D19" s="8">
        <v>52000</v>
      </c>
      <c r="E19" s="9">
        <v>0</v>
      </c>
      <c r="F19" s="4"/>
      <c r="G19" s="10">
        <f t="shared" si="0"/>
        <v>78000</v>
      </c>
      <c r="H19" s="4"/>
    </row>
    <row r="20" spans="1:9" x14ac:dyDescent="0.25">
      <c r="A20" s="4" t="s">
        <v>11</v>
      </c>
      <c r="C20" s="8">
        <v>648000</v>
      </c>
      <c r="D20" s="9">
        <v>300000</v>
      </c>
      <c r="E20" s="9">
        <v>300000</v>
      </c>
      <c r="G20" s="10">
        <f t="shared" si="0"/>
        <v>1248000</v>
      </c>
    </row>
    <row r="21" spans="1:9" x14ac:dyDescent="0.25">
      <c r="A21" s="4" t="s">
        <v>23</v>
      </c>
      <c r="C21" s="9"/>
      <c r="D21" s="9"/>
      <c r="E21" s="8">
        <v>159700</v>
      </c>
      <c r="F21" s="4"/>
      <c r="G21" s="10">
        <f t="shared" si="0"/>
        <v>159700</v>
      </c>
    </row>
    <row r="22" spans="1:9" x14ac:dyDescent="0.25">
      <c r="A22" s="4" t="s">
        <v>14</v>
      </c>
      <c r="C22" s="9">
        <v>583200</v>
      </c>
      <c r="D22" s="9">
        <v>432000</v>
      </c>
      <c r="E22" s="8">
        <v>432000</v>
      </c>
      <c r="F22" s="4"/>
      <c r="G22" s="10">
        <f t="shared" si="0"/>
        <v>1447200</v>
      </c>
    </row>
    <row r="23" spans="1:9" x14ac:dyDescent="0.25">
      <c r="A23" s="4" t="s">
        <v>21</v>
      </c>
      <c r="C23" s="8">
        <v>20000</v>
      </c>
      <c r="D23" s="8">
        <v>20000</v>
      </c>
      <c r="E23" s="8">
        <v>20000</v>
      </c>
      <c r="F23" s="4"/>
      <c r="G23" s="10">
        <f t="shared" si="0"/>
        <v>60000</v>
      </c>
      <c r="I23" s="4"/>
    </row>
    <row r="24" spans="1:9" x14ac:dyDescent="0.25">
      <c r="A24" s="4" t="s">
        <v>13</v>
      </c>
      <c r="C24" s="8">
        <v>37400</v>
      </c>
      <c r="D24" s="9">
        <v>28600</v>
      </c>
      <c r="E24" s="9">
        <v>37400</v>
      </c>
      <c r="G24" s="10">
        <f t="shared" si="0"/>
        <v>103400</v>
      </c>
    </row>
    <row r="25" spans="1:9" x14ac:dyDescent="0.25">
      <c r="A25" s="4" t="s">
        <v>26</v>
      </c>
      <c r="C25" s="8">
        <v>234000</v>
      </c>
      <c r="D25" s="9">
        <v>686400</v>
      </c>
      <c r="E25" s="9">
        <v>686400</v>
      </c>
      <c r="G25" s="10">
        <f t="shared" si="0"/>
        <v>1606800</v>
      </c>
    </row>
    <row r="26" spans="1:9" x14ac:dyDescent="0.25">
      <c r="A26" s="4" t="s">
        <v>15</v>
      </c>
      <c r="C26" s="9">
        <v>0</v>
      </c>
      <c r="D26" s="9">
        <v>75000</v>
      </c>
      <c r="E26" s="8">
        <v>272000</v>
      </c>
      <c r="F26" s="4"/>
      <c r="G26" s="10">
        <f t="shared" si="0"/>
        <v>347000</v>
      </c>
    </row>
    <row r="27" spans="1:9" x14ac:dyDescent="0.25">
      <c r="A27" s="4" t="s">
        <v>24</v>
      </c>
      <c r="C27" s="9">
        <f>C7*23%</f>
        <v>2530000</v>
      </c>
      <c r="D27" s="9">
        <f t="shared" ref="D27:E27" si="1">D7*23%</f>
        <v>1495000</v>
      </c>
      <c r="E27" s="9">
        <f t="shared" si="1"/>
        <v>1426000</v>
      </c>
      <c r="F27" s="4"/>
      <c r="G27" s="10">
        <f t="shared" si="0"/>
        <v>5451000</v>
      </c>
    </row>
    <row r="28" spans="1:9" x14ac:dyDescent="0.25">
      <c r="A28" s="4" t="s">
        <v>7</v>
      </c>
      <c r="C28" s="10">
        <f>SUM(C11:C27)</f>
        <v>7633900</v>
      </c>
      <c r="D28" s="10">
        <f>SUM(D11:D27)</f>
        <v>5515300</v>
      </c>
      <c r="E28" s="10">
        <f>SUM(E11:E27)</f>
        <v>6678000</v>
      </c>
      <c r="F28" s="4"/>
      <c r="G28" s="10">
        <f t="shared" si="0"/>
        <v>19827200</v>
      </c>
      <c r="H28" s="4"/>
    </row>
    <row r="29" spans="1:9" x14ac:dyDescent="0.25">
      <c r="A29" s="4"/>
      <c r="C29" s="9"/>
      <c r="D29" s="9"/>
      <c r="E29" s="10"/>
    </row>
    <row r="30" spans="1:9" x14ac:dyDescent="0.25">
      <c r="A30" s="4"/>
      <c r="C30" s="9"/>
      <c r="D30" s="9"/>
      <c r="E30" s="10"/>
    </row>
    <row r="31" spans="1:9" x14ac:dyDescent="0.25">
      <c r="A31" s="4" t="s">
        <v>22</v>
      </c>
      <c r="C31" s="11">
        <f>C7-C28</f>
        <v>3366100</v>
      </c>
      <c r="D31" s="11">
        <f>D7-D28</f>
        <v>984700</v>
      </c>
      <c r="E31" s="11">
        <f>E7-E28</f>
        <v>-478000</v>
      </c>
      <c r="G31" s="14">
        <f>G7-G28</f>
        <v>3872800</v>
      </c>
    </row>
    <row r="32" spans="1:9" x14ac:dyDescent="0.25">
      <c r="A32" s="4"/>
    </row>
    <row r="33" spans="1:7" x14ac:dyDescent="0.25">
      <c r="A33" s="4" t="s">
        <v>10</v>
      </c>
      <c r="C33" s="12">
        <f>C31/C7</f>
        <v>0.3060090909090909</v>
      </c>
      <c r="D33" s="12">
        <f>D31/D7</f>
        <v>0.1514923076923077</v>
      </c>
      <c r="E33" s="12">
        <f>E31/E7</f>
        <v>-7.7096774193548392E-2</v>
      </c>
      <c r="G33" s="12">
        <f>G31/G7</f>
        <v>0.16340928270042193</v>
      </c>
    </row>
  </sheetData>
  <mergeCells count="2">
    <mergeCell ref="A3:E3"/>
    <mergeCell ref="A1:E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3"/>
  <sheetViews>
    <sheetView tabSelected="1" workbookViewId="0">
      <selection activeCell="O19" sqref="O19"/>
    </sheetView>
  </sheetViews>
  <sheetFormatPr defaultRowHeight="15" x14ac:dyDescent="0.25"/>
  <cols>
    <col min="1" max="1" width="34.7109375" bestFit="1" customWidth="1"/>
    <col min="2" max="2" width="22.42578125" customWidth="1"/>
    <col min="3" max="3" width="15.28515625" hidden="1" customWidth="1"/>
    <col min="4" max="5" width="14.28515625" hidden="1" customWidth="1"/>
    <col min="6" max="6" width="9.140625" hidden="1" customWidth="1"/>
    <col min="7" max="7" width="17.5703125" hidden="1" customWidth="1"/>
    <col min="8" max="12" width="17.5703125" customWidth="1"/>
    <col min="13" max="13" width="11.28515625" customWidth="1"/>
    <col min="14" max="14" width="17.5703125" style="54" customWidth="1"/>
    <col min="15" max="15" width="9.140625" customWidth="1"/>
    <col min="16" max="16" width="15.28515625" bestFit="1" customWidth="1"/>
    <col min="17" max="17" width="16.7109375" customWidth="1"/>
    <col min="18" max="18" width="15.28515625" bestFit="1" customWidth="1"/>
    <col min="21" max="21" width="12.5703125" bestFit="1" customWidth="1"/>
  </cols>
  <sheetData>
    <row r="2" spans="1:27" ht="45" x14ac:dyDescent="0.25">
      <c r="J2" s="56" t="s">
        <v>32</v>
      </c>
      <c r="Q2" s="56" t="s">
        <v>33</v>
      </c>
    </row>
    <row r="4" spans="1:27" x14ac:dyDescent="0.25">
      <c r="A4" s="2"/>
      <c r="G4" t="s">
        <v>28</v>
      </c>
      <c r="H4" s="19"/>
      <c r="I4" s="19"/>
      <c r="J4" s="19"/>
      <c r="K4" s="19"/>
      <c r="L4" s="36" t="s">
        <v>30</v>
      </c>
      <c r="M4" s="40"/>
      <c r="N4" s="47"/>
    </row>
    <row r="5" spans="1:27" ht="45" x14ac:dyDescent="0.25">
      <c r="C5" t="s">
        <v>0</v>
      </c>
      <c r="D5" t="s">
        <v>8</v>
      </c>
      <c r="E5" t="s">
        <v>9</v>
      </c>
      <c r="F5" s="3"/>
      <c r="G5" t="s">
        <v>29</v>
      </c>
      <c r="H5" s="19" t="s">
        <v>0</v>
      </c>
      <c r="I5" s="19" t="s">
        <v>8</v>
      </c>
      <c r="J5" s="19" t="s">
        <v>9</v>
      </c>
      <c r="K5" s="31"/>
      <c r="L5" s="37"/>
      <c r="M5" s="40"/>
      <c r="N5" s="47"/>
      <c r="P5" s="39" t="s">
        <v>0</v>
      </c>
      <c r="Q5" s="38" t="s">
        <v>31</v>
      </c>
      <c r="R5" s="39" t="s">
        <v>30</v>
      </c>
    </row>
    <row r="6" spans="1:27" x14ac:dyDescent="0.25">
      <c r="A6" s="4" t="s">
        <v>1</v>
      </c>
      <c r="C6" s="8">
        <v>11000000</v>
      </c>
      <c r="D6" s="8">
        <v>6500000</v>
      </c>
      <c r="E6" s="16">
        <f>6200000/2</f>
        <v>3100000</v>
      </c>
      <c r="G6" s="11">
        <f>SUM(C6:F6)</f>
        <v>20600000</v>
      </c>
      <c r="H6" s="20">
        <v>11000000</v>
      </c>
      <c r="I6" s="20">
        <v>6500000</v>
      </c>
      <c r="J6" s="24">
        <v>6200000</v>
      </c>
      <c r="K6" s="19"/>
      <c r="L6" s="26">
        <f>SUM(H6:K6)</f>
        <v>23700000</v>
      </c>
      <c r="M6" s="41"/>
      <c r="N6" s="48"/>
      <c r="P6" s="20">
        <v>11000000</v>
      </c>
      <c r="Q6" s="23">
        <f>D6+E6</f>
        <v>9600000</v>
      </c>
      <c r="R6" s="22">
        <f>P6+Q6</f>
        <v>20600000</v>
      </c>
    </row>
    <row r="7" spans="1:27" x14ac:dyDescent="0.25">
      <c r="A7" s="4"/>
      <c r="C7" s="8"/>
      <c r="D7" s="8"/>
      <c r="E7" s="9"/>
      <c r="G7" s="4"/>
      <c r="H7" s="20"/>
      <c r="I7" s="20"/>
      <c r="J7" s="24"/>
      <c r="K7" s="19"/>
      <c r="L7" s="32"/>
      <c r="M7" s="42"/>
      <c r="N7" s="49"/>
      <c r="P7" s="20"/>
      <c r="Q7" s="23"/>
      <c r="R7" s="22"/>
    </row>
    <row r="8" spans="1:27" x14ac:dyDescent="0.25">
      <c r="A8" s="4"/>
      <c r="C8" s="8"/>
      <c r="D8" s="8"/>
      <c r="E8" s="9"/>
      <c r="G8" s="4"/>
      <c r="H8" s="20"/>
      <c r="I8" s="20"/>
      <c r="J8" s="24"/>
      <c r="K8" s="19"/>
      <c r="L8" s="32"/>
      <c r="M8" s="42"/>
      <c r="N8" s="49"/>
      <c r="P8" s="20"/>
      <c r="Q8" s="23"/>
      <c r="R8" s="22"/>
    </row>
    <row r="9" spans="1:27" x14ac:dyDescent="0.25">
      <c r="A9" s="5" t="s">
        <v>2</v>
      </c>
      <c r="C9" s="8" t="s">
        <v>6</v>
      </c>
      <c r="D9" s="8"/>
      <c r="E9" s="8"/>
      <c r="H9" s="20" t="s">
        <v>6</v>
      </c>
      <c r="I9" s="20"/>
      <c r="J9" s="20"/>
      <c r="K9" s="19"/>
      <c r="L9" s="19"/>
      <c r="M9" s="43"/>
      <c r="N9" s="50"/>
      <c r="P9" s="20" t="s">
        <v>6</v>
      </c>
      <c r="Q9" s="23"/>
      <c r="R9" s="22"/>
    </row>
    <row r="10" spans="1:27" x14ac:dyDescent="0.25">
      <c r="A10" s="55" t="s">
        <v>3</v>
      </c>
      <c r="C10" s="8">
        <v>1963500</v>
      </c>
      <c r="D10" s="9">
        <v>1700000</v>
      </c>
      <c r="E10" s="15">
        <v>1650000</v>
      </c>
      <c r="F10" s="4"/>
      <c r="G10" s="10">
        <f>SUM(C10:F10)</f>
        <v>5313500</v>
      </c>
      <c r="H10" s="20">
        <v>1963500</v>
      </c>
      <c r="I10" s="24">
        <v>1100000</v>
      </c>
      <c r="J10" s="20">
        <v>2550000</v>
      </c>
      <c r="K10" s="32"/>
      <c r="L10" s="22">
        <f>SUM(H10:K10)</f>
        <v>5613500</v>
      </c>
      <c r="M10" s="44"/>
      <c r="N10" s="51"/>
      <c r="P10" s="20">
        <v>1963500</v>
      </c>
      <c r="Q10" s="23">
        <f t="shared" ref="Q10:Q25" si="0">D10+E10</f>
        <v>3350000</v>
      </c>
      <c r="R10" s="22">
        <f t="shared" ref="R10:R32" si="1">P10+Q10</f>
        <v>5313500</v>
      </c>
      <c r="U10" s="10"/>
    </row>
    <row r="11" spans="1:27" x14ac:dyDescent="0.25">
      <c r="A11" s="55" t="s">
        <v>4</v>
      </c>
      <c r="C11" s="9">
        <v>631800</v>
      </c>
      <c r="D11" s="8">
        <v>228800</v>
      </c>
      <c r="E11" s="8">
        <v>0</v>
      </c>
      <c r="G11" s="10">
        <f t="shared" ref="G11:G27" si="2">SUM(C11:F11)</f>
        <v>860600</v>
      </c>
      <c r="H11" s="24">
        <v>631800</v>
      </c>
      <c r="I11" s="20">
        <v>228800</v>
      </c>
      <c r="J11" s="20">
        <v>0</v>
      </c>
      <c r="K11" s="19"/>
      <c r="L11" s="22">
        <f t="shared" ref="L11:L27" si="3">SUM(H11:K11)</f>
        <v>860600</v>
      </c>
      <c r="M11" s="44"/>
      <c r="N11" s="51"/>
      <c r="P11" s="24">
        <v>631800</v>
      </c>
      <c r="Q11" s="23">
        <f t="shared" si="0"/>
        <v>228800</v>
      </c>
      <c r="R11" s="22">
        <f t="shared" si="1"/>
        <v>860600</v>
      </c>
    </row>
    <row r="12" spans="1:27" x14ac:dyDescent="0.25">
      <c r="A12" s="55" t="s">
        <v>17</v>
      </c>
      <c r="C12" s="9">
        <v>525000</v>
      </c>
      <c r="D12" s="15"/>
      <c r="E12" s="8"/>
      <c r="G12" s="10">
        <f t="shared" si="2"/>
        <v>525000</v>
      </c>
      <c r="H12" s="24">
        <v>525000</v>
      </c>
      <c r="I12" s="20">
        <v>660000</v>
      </c>
      <c r="J12" s="20">
        <v>660000</v>
      </c>
      <c r="K12" s="19"/>
      <c r="L12" s="22">
        <f t="shared" si="3"/>
        <v>1845000</v>
      </c>
      <c r="M12" s="44"/>
      <c r="N12" s="51"/>
      <c r="P12" s="24">
        <v>525000</v>
      </c>
      <c r="Q12" s="23">
        <f t="shared" si="0"/>
        <v>0</v>
      </c>
      <c r="R12" s="22">
        <f t="shared" si="1"/>
        <v>525000</v>
      </c>
    </row>
    <row r="13" spans="1:27" x14ac:dyDescent="0.25">
      <c r="A13" s="55" t="s">
        <v>12</v>
      </c>
      <c r="C13" s="9">
        <v>27000</v>
      </c>
      <c r="D13" s="8">
        <v>9500</v>
      </c>
      <c r="E13" s="8">
        <v>33500</v>
      </c>
      <c r="G13" s="10">
        <f t="shared" si="2"/>
        <v>70000</v>
      </c>
      <c r="H13" s="24">
        <v>27000</v>
      </c>
      <c r="I13" s="20">
        <v>9500</v>
      </c>
      <c r="J13" s="20">
        <v>33500</v>
      </c>
      <c r="K13" s="19"/>
      <c r="L13" s="22">
        <f t="shared" si="3"/>
        <v>70000</v>
      </c>
      <c r="M13" s="44"/>
      <c r="N13" s="51"/>
      <c r="P13" s="24">
        <v>27000</v>
      </c>
      <c r="Q13" s="23">
        <f t="shared" si="0"/>
        <v>43000</v>
      </c>
      <c r="R13" s="22">
        <f t="shared" si="1"/>
        <v>70000</v>
      </c>
    </row>
    <row r="14" spans="1:27" x14ac:dyDescent="0.25">
      <c r="A14" s="55" t="s">
        <v>5</v>
      </c>
      <c r="C14" s="15">
        <v>112500</v>
      </c>
      <c r="D14" s="15">
        <v>112500</v>
      </c>
      <c r="E14" s="9"/>
      <c r="F14" s="7"/>
      <c r="G14" s="10">
        <f t="shared" si="2"/>
        <v>225000</v>
      </c>
      <c r="H14" s="20">
        <v>89000</v>
      </c>
      <c r="I14" s="20">
        <v>89000</v>
      </c>
      <c r="J14" s="24">
        <v>89000</v>
      </c>
      <c r="K14" s="33"/>
      <c r="L14" s="22">
        <f t="shared" si="3"/>
        <v>267000</v>
      </c>
      <c r="M14" s="44"/>
      <c r="N14" s="51"/>
      <c r="P14" s="20">
        <v>112500</v>
      </c>
      <c r="Q14" s="23">
        <f t="shared" si="0"/>
        <v>112500</v>
      </c>
      <c r="R14" s="22">
        <f t="shared" si="1"/>
        <v>225000</v>
      </c>
      <c r="Z14">
        <v>42000</v>
      </c>
      <c r="AA14">
        <v>42000</v>
      </c>
    </row>
    <row r="15" spans="1:27" x14ac:dyDescent="0.25">
      <c r="A15" s="55" t="s">
        <v>25</v>
      </c>
      <c r="C15" s="9">
        <v>175000</v>
      </c>
      <c r="D15" s="8">
        <v>195000</v>
      </c>
      <c r="E15" s="8">
        <v>0</v>
      </c>
      <c r="F15" s="6"/>
      <c r="G15" s="10">
        <f t="shared" si="2"/>
        <v>370000</v>
      </c>
      <c r="H15" s="24">
        <v>175000</v>
      </c>
      <c r="I15" s="20">
        <v>195000</v>
      </c>
      <c r="J15" s="20">
        <v>0</v>
      </c>
      <c r="K15" s="34"/>
      <c r="L15" s="22">
        <f t="shared" si="3"/>
        <v>370000</v>
      </c>
      <c r="M15" s="44"/>
      <c r="N15" s="51"/>
      <c r="P15" s="24">
        <v>175000</v>
      </c>
      <c r="Q15" s="23">
        <f t="shared" si="0"/>
        <v>195000</v>
      </c>
      <c r="R15" s="22">
        <f t="shared" si="1"/>
        <v>370000</v>
      </c>
      <c r="Z15">
        <v>27000</v>
      </c>
      <c r="AA15">
        <v>27000</v>
      </c>
    </row>
    <row r="16" spans="1:27" x14ac:dyDescent="0.25">
      <c r="A16" s="55" t="s">
        <v>19</v>
      </c>
      <c r="C16" s="8">
        <v>132000</v>
      </c>
      <c r="D16" s="9">
        <v>132000</v>
      </c>
      <c r="E16" s="9">
        <v>0</v>
      </c>
      <c r="G16" s="10">
        <f t="shared" si="2"/>
        <v>264000</v>
      </c>
      <c r="H16" s="20">
        <v>132000</v>
      </c>
      <c r="I16" s="24">
        <v>132000</v>
      </c>
      <c r="J16" s="24">
        <v>0</v>
      </c>
      <c r="K16" s="19"/>
      <c r="L16" s="22">
        <f t="shared" si="3"/>
        <v>264000</v>
      </c>
      <c r="M16" s="44"/>
      <c r="N16" s="51"/>
      <c r="P16" s="20">
        <v>132000</v>
      </c>
      <c r="Q16" s="23">
        <f t="shared" si="0"/>
        <v>132000</v>
      </c>
      <c r="R16" s="22">
        <f t="shared" si="1"/>
        <v>264000</v>
      </c>
      <c r="Z16">
        <v>28500</v>
      </c>
      <c r="AA16">
        <v>28500</v>
      </c>
    </row>
    <row r="17" spans="1:27" x14ac:dyDescent="0.25">
      <c r="A17" s="55" t="s">
        <v>20</v>
      </c>
      <c r="C17" s="8">
        <v>12000</v>
      </c>
      <c r="D17" s="8">
        <v>12000</v>
      </c>
      <c r="E17" s="8">
        <v>12000</v>
      </c>
      <c r="G17" s="10">
        <f t="shared" si="2"/>
        <v>36000</v>
      </c>
      <c r="H17" s="20">
        <v>12000</v>
      </c>
      <c r="I17" s="20">
        <v>12000</v>
      </c>
      <c r="J17" s="20">
        <v>12000</v>
      </c>
      <c r="K17" s="19"/>
      <c r="L17" s="22">
        <f t="shared" si="3"/>
        <v>36000</v>
      </c>
      <c r="M17" s="44"/>
      <c r="N17" s="51"/>
      <c r="P17" s="20">
        <v>12000</v>
      </c>
      <c r="Q17" s="23">
        <f t="shared" si="0"/>
        <v>24000</v>
      </c>
      <c r="R17" s="22">
        <f t="shared" si="1"/>
        <v>36000</v>
      </c>
      <c r="Z17">
        <v>15000</v>
      </c>
      <c r="AA17">
        <v>15000</v>
      </c>
    </row>
    <row r="18" spans="1:27" x14ac:dyDescent="0.25">
      <c r="A18" s="55" t="s">
        <v>18</v>
      </c>
      <c r="C18" s="8">
        <v>26000</v>
      </c>
      <c r="D18" s="8">
        <v>52000</v>
      </c>
      <c r="E18" s="9">
        <v>0</v>
      </c>
      <c r="F18" s="4"/>
      <c r="G18" s="10">
        <f t="shared" si="2"/>
        <v>78000</v>
      </c>
      <c r="H18" s="20">
        <v>26000</v>
      </c>
      <c r="I18" s="20">
        <v>52000</v>
      </c>
      <c r="J18" s="24">
        <v>0</v>
      </c>
      <c r="K18" s="32"/>
      <c r="L18" s="22">
        <f t="shared" si="3"/>
        <v>78000</v>
      </c>
      <c r="M18" s="44"/>
      <c r="N18" s="51"/>
      <c r="P18" s="20">
        <v>26000</v>
      </c>
      <c r="Q18" s="23">
        <f t="shared" si="0"/>
        <v>52000</v>
      </c>
      <c r="R18" s="22">
        <f t="shared" si="1"/>
        <v>78000</v>
      </c>
    </row>
    <row r="19" spans="1:27" x14ac:dyDescent="0.25">
      <c r="A19" s="55" t="s">
        <v>11</v>
      </c>
      <c r="C19" s="8">
        <v>648000</v>
      </c>
      <c r="D19" s="9">
        <v>300000</v>
      </c>
      <c r="E19" s="16">
        <v>150000</v>
      </c>
      <c r="G19" s="10">
        <f t="shared" si="2"/>
        <v>1098000</v>
      </c>
      <c r="H19" s="20">
        <v>648000</v>
      </c>
      <c r="I19" s="24">
        <v>300000</v>
      </c>
      <c r="J19" s="24">
        <v>300000</v>
      </c>
      <c r="K19" s="19"/>
      <c r="L19" s="22">
        <f t="shared" si="3"/>
        <v>1248000</v>
      </c>
      <c r="M19" s="44"/>
      <c r="N19" s="51"/>
      <c r="P19" s="20">
        <v>648000</v>
      </c>
      <c r="Q19" s="23">
        <f t="shared" si="0"/>
        <v>450000</v>
      </c>
      <c r="R19" s="22">
        <f t="shared" si="1"/>
        <v>1098000</v>
      </c>
    </row>
    <row r="20" spans="1:27" x14ac:dyDescent="0.25">
      <c r="A20" s="55" t="s">
        <v>23</v>
      </c>
      <c r="C20" s="9"/>
      <c r="D20" s="9"/>
      <c r="E20" s="15"/>
      <c r="F20" s="4"/>
      <c r="G20" s="10">
        <f t="shared" si="2"/>
        <v>0</v>
      </c>
      <c r="H20" s="24"/>
      <c r="I20" s="24"/>
      <c r="J20" s="20">
        <v>159700</v>
      </c>
      <c r="K20" s="32"/>
      <c r="L20" s="22">
        <f t="shared" si="3"/>
        <v>159700</v>
      </c>
      <c r="M20" s="44"/>
      <c r="N20" s="51"/>
      <c r="P20" s="24"/>
      <c r="Q20" s="23">
        <f t="shared" si="0"/>
        <v>0</v>
      </c>
      <c r="R20" s="22">
        <f t="shared" si="1"/>
        <v>0</v>
      </c>
      <c r="T20" s="17"/>
      <c r="U20" s="17"/>
    </row>
    <row r="21" spans="1:27" x14ac:dyDescent="0.25">
      <c r="A21" s="55" t="s">
        <v>14</v>
      </c>
      <c r="C21" s="9">
        <v>583200</v>
      </c>
      <c r="D21" s="9">
        <v>432000</v>
      </c>
      <c r="E21" s="15">
        <v>216000</v>
      </c>
      <c r="F21" s="4"/>
      <c r="G21" s="10">
        <f t="shared" si="2"/>
        <v>1231200</v>
      </c>
      <c r="H21" s="24">
        <v>583200</v>
      </c>
      <c r="I21" s="24">
        <v>432000</v>
      </c>
      <c r="J21" s="20">
        <v>432000</v>
      </c>
      <c r="K21" s="32"/>
      <c r="L21" s="22">
        <f t="shared" si="3"/>
        <v>1447200</v>
      </c>
      <c r="M21" s="44"/>
      <c r="N21" s="51"/>
      <c r="P21" s="24">
        <v>583200</v>
      </c>
      <c r="Q21" s="23">
        <f t="shared" si="0"/>
        <v>648000</v>
      </c>
      <c r="R21" s="22">
        <f t="shared" si="1"/>
        <v>1231200</v>
      </c>
      <c r="T21" s="17"/>
      <c r="U21" s="17"/>
    </row>
    <row r="22" spans="1:27" x14ac:dyDescent="0.25">
      <c r="A22" s="55" t="s">
        <v>21</v>
      </c>
      <c r="C22" s="8">
        <v>20000</v>
      </c>
      <c r="D22" s="8">
        <v>20000</v>
      </c>
      <c r="E22" s="8">
        <v>20000</v>
      </c>
      <c r="F22" s="4"/>
      <c r="G22" s="10">
        <f t="shared" si="2"/>
        <v>60000</v>
      </c>
      <c r="H22" s="20">
        <v>20000</v>
      </c>
      <c r="I22" s="20">
        <v>20000</v>
      </c>
      <c r="J22" s="20">
        <v>20000</v>
      </c>
      <c r="K22" s="32"/>
      <c r="L22" s="22">
        <f t="shared" si="3"/>
        <v>60000</v>
      </c>
      <c r="M22" s="44"/>
      <c r="N22" s="51"/>
      <c r="P22" s="20">
        <v>20000</v>
      </c>
      <c r="Q22" s="23">
        <f t="shared" si="0"/>
        <v>40000</v>
      </c>
      <c r="R22" s="22">
        <f t="shared" si="1"/>
        <v>60000</v>
      </c>
      <c r="T22" s="17"/>
      <c r="U22" s="17"/>
    </row>
    <row r="23" spans="1:27" x14ac:dyDescent="0.25">
      <c r="A23" s="55" t="s">
        <v>13</v>
      </c>
      <c r="C23" s="8">
        <v>37400</v>
      </c>
      <c r="D23" s="16">
        <v>37400</v>
      </c>
      <c r="E23" s="16">
        <v>24200</v>
      </c>
      <c r="G23" s="10">
        <f t="shared" si="2"/>
        <v>99000</v>
      </c>
      <c r="H23" s="20">
        <v>37400</v>
      </c>
      <c r="I23" s="24">
        <v>28600</v>
      </c>
      <c r="J23" s="24">
        <v>37400</v>
      </c>
      <c r="K23" s="19"/>
      <c r="L23" s="22">
        <f t="shared" si="3"/>
        <v>103400</v>
      </c>
      <c r="M23" s="44"/>
      <c r="N23" s="51"/>
      <c r="P23" s="20">
        <v>37400</v>
      </c>
      <c r="Q23" s="23">
        <f t="shared" si="0"/>
        <v>61600</v>
      </c>
      <c r="R23" s="22">
        <f t="shared" si="1"/>
        <v>99000</v>
      </c>
      <c r="T23" s="17"/>
      <c r="U23" s="17"/>
    </row>
    <row r="24" spans="1:27" x14ac:dyDescent="0.25">
      <c r="A24" s="55" t="s">
        <v>26</v>
      </c>
      <c r="C24" s="8">
        <v>234000</v>
      </c>
      <c r="D24" s="9">
        <v>686400</v>
      </c>
      <c r="E24" s="16">
        <f>686400/2</f>
        <v>343200</v>
      </c>
      <c r="G24" s="10">
        <f t="shared" si="2"/>
        <v>1263600</v>
      </c>
      <c r="H24" s="20">
        <v>234000</v>
      </c>
      <c r="I24" s="24">
        <v>686400</v>
      </c>
      <c r="J24" s="24">
        <v>686400</v>
      </c>
      <c r="K24" s="19"/>
      <c r="L24" s="22">
        <f t="shared" si="3"/>
        <v>1606800</v>
      </c>
      <c r="M24" s="44"/>
      <c r="N24" s="51"/>
      <c r="P24" s="20">
        <v>234000</v>
      </c>
      <c r="Q24" s="23">
        <f t="shared" si="0"/>
        <v>1029600</v>
      </c>
      <c r="R24" s="22">
        <f t="shared" si="1"/>
        <v>1263600</v>
      </c>
      <c r="T24" s="17"/>
      <c r="U24" s="17"/>
    </row>
    <row r="25" spans="1:27" x14ac:dyDescent="0.25">
      <c r="A25" s="55" t="s">
        <v>15</v>
      </c>
      <c r="C25" s="9">
        <v>0</v>
      </c>
      <c r="D25" s="9">
        <v>75000</v>
      </c>
      <c r="E25" s="15">
        <f>272000/2</f>
        <v>136000</v>
      </c>
      <c r="F25" s="4"/>
      <c r="G25" s="10">
        <f t="shared" si="2"/>
        <v>211000</v>
      </c>
      <c r="H25" s="24">
        <v>0</v>
      </c>
      <c r="I25" s="24">
        <v>75000</v>
      </c>
      <c r="J25" s="20">
        <v>272000</v>
      </c>
      <c r="K25" s="32"/>
      <c r="L25" s="22">
        <f t="shared" si="3"/>
        <v>347000</v>
      </c>
      <c r="M25" s="44"/>
      <c r="N25" s="51"/>
      <c r="P25" s="24">
        <v>0</v>
      </c>
      <c r="Q25" s="23">
        <f t="shared" si="0"/>
        <v>211000</v>
      </c>
      <c r="R25" s="22">
        <f t="shared" si="1"/>
        <v>211000</v>
      </c>
      <c r="T25" s="17"/>
      <c r="U25" s="17"/>
    </row>
    <row r="26" spans="1:27" x14ac:dyDescent="0.25">
      <c r="A26" s="55" t="s">
        <v>24</v>
      </c>
      <c r="C26" s="9">
        <f>C6*23%</f>
        <v>2530000</v>
      </c>
      <c r="D26" s="9">
        <f t="shared" ref="D26:E26" si="4">D6*23%</f>
        <v>1495000</v>
      </c>
      <c r="E26" s="9">
        <f t="shared" si="4"/>
        <v>713000</v>
      </c>
      <c r="F26" s="4"/>
      <c r="G26" s="10">
        <f t="shared" si="2"/>
        <v>4738000</v>
      </c>
      <c r="H26" s="24">
        <f>H6*23%</f>
        <v>2530000</v>
      </c>
      <c r="I26" s="24">
        <f t="shared" ref="I26:J26" si="5">I6*23%</f>
        <v>1495000</v>
      </c>
      <c r="J26" s="24">
        <f t="shared" si="5"/>
        <v>1426000</v>
      </c>
      <c r="K26" s="32"/>
      <c r="L26" s="22">
        <f t="shared" si="3"/>
        <v>5451000</v>
      </c>
      <c r="M26" s="44"/>
      <c r="N26" s="51"/>
      <c r="P26" s="24">
        <f>P6*23%</f>
        <v>2530000</v>
      </c>
      <c r="Q26" s="23">
        <f>Q6*0.23</f>
        <v>2208000</v>
      </c>
      <c r="R26" s="22">
        <f t="shared" si="1"/>
        <v>4738000</v>
      </c>
      <c r="T26" s="17"/>
      <c r="U26" s="17"/>
    </row>
    <row r="27" spans="1:27" x14ac:dyDescent="0.25">
      <c r="A27" s="4" t="s">
        <v>7</v>
      </c>
      <c r="C27" s="10">
        <f>SUM(C10:C26)</f>
        <v>7657400</v>
      </c>
      <c r="D27" s="10">
        <f>SUM(D10:D26)</f>
        <v>5487600</v>
      </c>
      <c r="E27" s="10">
        <f>SUM(E10:E26)</f>
        <v>3297900</v>
      </c>
      <c r="F27" s="4"/>
      <c r="G27" s="10">
        <f t="shared" si="2"/>
        <v>16442900</v>
      </c>
      <c r="H27" s="22">
        <f>SUM(H10:H26)</f>
        <v>7633900</v>
      </c>
      <c r="I27" s="22">
        <f>SUM(I10:I26)</f>
        <v>5515300</v>
      </c>
      <c r="J27" s="22">
        <f>SUM(J10:J26)</f>
        <v>6678000</v>
      </c>
      <c r="K27" s="32"/>
      <c r="L27" s="22">
        <f t="shared" si="3"/>
        <v>19827200</v>
      </c>
      <c r="M27" s="44"/>
      <c r="N27" s="51"/>
      <c r="P27" s="22">
        <f>SUM(P10:P26)</f>
        <v>7657400</v>
      </c>
      <c r="Q27" s="23">
        <f>SUM(Q10:Q26)</f>
        <v>8785500</v>
      </c>
      <c r="R27" s="22">
        <f t="shared" si="1"/>
        <v>16442900</v>
      </c>
      <c r="T27" s="17"/>
      <c r="U27" s="17"/>
    </row>
    <row r="28" spans="1:27" x14ac:dyDescent="0.25">
      <c r="A28" s="4"/>
      <c r="C28" s="9"/>
      <c r="D28" s="9"/>
      <c r="E28" s="10"/>
      <c r="H28" s="24"/>
      <c r="I28" s="24"/>
      <c r="J28" s="22"/>
      <c r="K28" s="19"/>
      <c r="L28" s="19"/>
      <c r="M28" s="43"/>
      <c r="N28" s="50"/>
      <c r="P28" s="19"/>
      <c r="Q28" s="25"/>
      <c r="R28" s="22">
        <f>P28+Q28</f>
        <v>0</v>
      </c>
      <c r="T28" s="17"/>
      <c r="U28" s="17"/>
    </row>
    <row r="29" spans="1:27" x14ac:dyDescent="0.25">
      <c r="A29" s="4"/>
      <c r="C29" s="9"/>
      <c r="D29" s="9"/>
      <c r="E29" s="10"/>
      <c r="H29" s="24"/>
      <c r="I29" s="24"/>
      <c r="J29" s="22"/>
      <c r="K29" s="19"/>
      <c r="L29" s="19"/>
      <c r="M29" s="43"/>
      <c r="N29" s="50"/>
      <c r="P29" s="19"/>
      <c r="Q29" s="25"/>
      <c r="R29" s="22">
        <f t="shared" si="1"/>
        <v>0</v>
      </c>
    </row>
    <row r="30" spans="1:27" x14ac:dyDescent="0.25">
      <c r="A30" s="4" t="s">
        <v>22</v>
      </c>
      <c r="C30" s="11">
        <f>C6-C27</f>
        <v>3342600</v>
      </c>
      <c r="D30" s="11">
        <f>D6-D27</f>
        <v>1012400</v>
      </c>
      <c r="E30" s="11">
        <f>E6-E27</f>
        <v>-197900</v>
      </c>
      <c r="G30" s="14">
        <f>G6-G27</f>
        <v>4157100</v>
      </c>
      <c r="H30" s="26">
        <f>H6-H27</f>
        <v>3366100</v>
      </c>
      <c r="I30" s="26">
        <f>I6-I27</f>
        <v>984700</v>
      </c>
      <c r="J30" s="26">
        <f>J6-J27</f>
        <v>-478000</v>
      </c>
      <c r="K30" s="19"/>
      <c r="L30" s="35">
        <f>L6-L27</f>
        <v>3872800</v>
      </c>
      <c r="M30" s="45"/>
      <c r="N30" s="52"/>
      <c r="P30" s="26">
        <f>P6-P27</f>
        <v>3342600</v>
      </c>
      <c r="Q30" s="21">
        <f>Q6-Q27</f>
        <v>814500</v>
      </c>
      <c r="R30" s="21">
        <f t="shared" si="1"/>
        <v>4157100</v>
      </c>
    </row>
    <row r="31" spans="1:27" x14ac:dyDescent="0.25">
      <c r="A31" s="4"/>
      <c r="H31" s="19"/>
      <c r="I31" s="19"/>
      <c r="J31" s="19"/>
      <c r="K31" s="19"/>
      <c r="L31" s="19"/>
      <c r="M31" s="43"/>
      <c r="N31" s="50"/>
      <c r="P31" s="19"/>
      <c r="Q31" s="25"/>
      <c r="R31" s="22">
        <f t="shared" si="1"/>
        <v>0</v>
      </c>
    </row>
    <row r="32" spans="1:27" x14ac:dyDescent="0.25">
      <c r="A32" s="4" t="s">
        <v>10</v>
      </c>
      <c r="C32" s="12">
        <f>C30/C6</f>
        <v>0.30387272727272729</v>
      </c>
      <c r="D32" s="12">
        <f>D30/D6</f>
        <v>0.15575384615384616</v>
      </c>
      <c r="E32" s="12">
        <f>E30/E6</f>
        <v>-6.383870967741935E-2</v>
      </c>
      <c r="G32" s="12">
        <f>G30/G6</f>
        <v>0.2018009708737864</v>
      </c>
      <c r="H32" s="27">
        <f>H30/H6</f>
        <v>0.3060090909090909</v>
      </c>
      <c r="I32" s="27">
        <f>I30/I6</f>
        <v>0.1514923076923077</v>
      </c>
      <c r="J32" s="27">
        <f>J30/J6</f>
        <v>-7.7096774193548392E-2</v>
      </c>
      <c r="K32" s="19"/>
      <c r="L32" s="27">
        <f>L30/L6</f>
        <v>0.16340928270042193</v>
      </c>
      <c r="M32" s="46"/>
      <c r="N32" s="53"/>
      <c r="P32" s="29">
        <f>P30/P6</f>
        <v>0.30387272727272729</v>
      </c>
      <c r="Q32" s="28">
        <f>Q30/Q6</f>
        <v>8.4843749999999996E-2</v>
      </c>
      <c r="R32" s="28">
        <f t="shared" si="1"/>
        <v>0.38871647727272729</v>
      </c>
    </row>
    <row r="33" spans="16:18" x14ac:dyDescent="0.25">
      <c r="P33" s="30"/>
      <c r="Q33" s="30"/>
      <c r="R33" s="30"/>
    </row>
  </sheetData>
  <mergeCells count="1"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Hand out </vt:lpstr>
      <vt:lpstr>Assignment</vt:lpstr>
    </vt:vector>
  </TitlesOfParts>
  <Company>St. Lawrence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ckingston</dc:creator>
  <cp:lastModifiedBy>Vinit Pawaskar</cp:lastModifiedBy>
  <cp:lastPrinted>2013-10-22T20:20:38Z</cp:lastPrinted>
  <dcterms:created xsi:type="dcterms:W3CDTF">2010-09-14T18:09:37Z</dcterms:created>
  <dcterms:modified xsi:type="dcterms:W3CDTF">2022-12-07T01:52:29Z</dcterms:modified>
</cp:coreProperties>
</file>