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\OneDrive\Desktop\"/>
    </mc:Choice>
  </mc:AlternateContent>
  <xr:revisionPtr revIDLastSave="1" documentId="8_{FA5749A8-311C-45BB-9CA4-A8DF97D0B11B}" xr6:coauthVersionLast="45" xr6:coauthVersionMax="45" xr10:uidLastSave="{8FBF34C2-9BE3-40C9-949F-41C18ECA76F3}"/>
  <bookViews>
    <workbookView xWindow="14250" yWindow="960" windowWidth="14550" windowHeight="14640" activeTab="1" xr2:uid="{902E8129-377E-4200-9527-4DDE2ED6D044}"/>
  </bookViews>
  <sheets>
    <sheet name="time = 0" sheetId="1" r:id="rId1"/>
    <sheet name="time =6167" sheetId="3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3" l="1"/>
  <c r="E41" i="3" s="1"/>
  <c r="F41" i="3" s="1"/>
  <c r="F40" i="3"/>
  <c r="E7" i="3" s="1"/>
  <c r="F39" i="3"/>
  <c r="E9" i="3" s="1"/>
  <c r="J8" i="3"/>
  <c r="G24" i="3" s="1"/>
  <c r="F8" i="3"/>
  <c r="F24" i="3" s="1"/>
  <c r="J7" i="3"/>
  <c r="F7" i="3"/>
  <c r="F23" i="3" s="1"/>
  <c r="F26" i="3" s="1"/>
  <c r="C8" i="1"/>
  <c r="D9" i="1"/>
  <c r="D8" i="1"/>
  <c r="D7" i="1"/>
  <c r="E7" i="1"/>
  <c r="J8" i="1"/>
  <c r="J7" i="1"/>
  <c r="F41" i="1"/>
  <c r="E8" i="1" s="1"/>
  <c r="F39" i="1"/>
  <c r="E9" i="1" s="1"/>
  <c r="F40" i="1"/>
  <c r="E41" i="1"/>
  <c r="E40" i="1"/>
  <c r="E39" i="1"/>
  <c r="F8" i="1"/>
  <c r="F24" i="1" s="1"/>
  <c r="F7" i="1"/>
  <c r="F23" i="1" s="1"/>
  <c r="E8" i="3" l="1"/>
  <c r="G8" i="3" s="1"/>
  <c r="H13" i="3"/>
  <c r="C8" i="3" s="1"/>
  <c r="G9" i="3"/>
  <c r="G23" i="3"/>
  <c r="G26" i="3" s="1"/>
  <c r="G24" i="1"/>
  <c r="G23" i="1"/>
  <c r="G26" i="1" s="1"/>
  <c r="G7" i="3" l="1"/>
  <c r="H9" i="3"/>
  <c r="I9" i="3" s="1"/>
  <c r="K9" i="3" s="1"/>
  <c r="L9" i="3" s="1"/>
  <c r="D9" i="3" s="1"/>
  <c r="H8" i="3"/>
  <c r="I8" i="3" s="1"/>
  <c r="K8" i="3" s="1"/>
  <c r="L8" i="3" s="1"/>
  <c r="D8" i="3" s="1"/>
  <c r="F26" i="1"/>
  <c r="H13" i="1" s="1"/>
  <c r="G7" i="1"/>
  <c r="H7" i="3" l="1"/>
  <c r="I7" i="3" s="1"/>
  <c r="K7" i="3" s="1"/>
  <c r="L7" i="3" s="1"/>
  <c r="D7" i="3" s="1"/>
  <c r="H7" i="1"/>
  <c r="I7" i="1" s="1"/>
  <c r="K7" i="1" s="1"/>
  <c r="L7" i="1" s="1"/>
  <c r="G8" i="1"/>
  <c r="H8" i="1" s="1"/>
  <c r="I8" i="1" l="1"/>
  <c r="K8" i="1" s="1"/>
  <c r="L8" i="1" s="1"/>
  <c r="G9" i="1"/>
  <c r="H9" i="1" s="1"/>
  <c r="I9" i="1" s="1"/>
  <c r="K9" i="1" s="1"/>
  <c r="L9" i="1" s="1"/>
</calcChain>
</file>

<file path=xl/sharedStrings.xml><?xml version="1.0" encoding="utf-8"?>
<sst xmlns="http://schemas.openxmlformats.org/spreadsheetml/2006/main" count="76" uniqueCount="29">
  <si>
    <t>Ethanol</t>
  </si>
  <si>
    <t>mass balance solutes</t>
  </si>
  <si>
    <t>Water</t>
  </si>
  <si>
    <t>Solutes</t>
  </si>
  <si>
    <t>all mass in grams</t>
  </si>
  <si>
    <t>split ratio</t>
  </si>
  <si>
    <t>Ethanol permeate rate</t>
  </si>
  <si>
    <t>Water permeate rate</t>
  </si>
  <si>
    <t>membrane 1</t>
  </si>
  <si>
    <t>membrane 2</t>
  </si>
  <si>
    <t>basis 1 second</t>
  </si>
  <si>
    <t>solutes</t>
  </si>
  <si>
    <t>total volume stream 6</t>
  </si>
  <si>
    <t>assuming incompressible fluid</t>
  </si>
  <si>
    <t>total flow rate</t>
  </si>
  <si>
    <t>g/ s</t>
  </si>
  <si>
    <t>m3</t>
  </si>
  <si>
    <t>Density of ethanol at 5 deg C</t>
  </si>
  <si>
    <t>kg/m3</t>
  </si>
  <si>
    <t>from NIST database</t>
  </si>
  <si>
    <t>Density of water at 5 degree C</t>
  </si>
  <si>
    <t>assuming volume of solutes is negligible</t>
  </si>
  <si>
    <t>other</t>
  </si>
  <si>
    <t>volume 4+8</t>
  </si>
  <si>
    <t>Stream</t>
  </si>
  <si>
    <t>obtained from python simulation</t>
  </si>
  <si>
    <t>feed solutes</t>
  </si>
  <si>
    <t>feed ethanol</t>
  </si>
  <si>
    <t>Feed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</si>
</sst>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1" fillId="3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D219-28F4-4F72-B53C-D50F00EC4B94}">
  <dimension ref="A3:L41"/>
  <sheetViews>
    <sheetView zoomScale="51" workbookViewId="0">
      <selection activeCell="D62" sqref="D62"/>
    </sheetView>
  </sheetViews>
  <sheetFormatPr defaultRowHeight="15" x14ac:dyDescent="0.25"/>
  <cols>
    <col min="3" max="3" width="20.140625" customWidth="1"/>
    <col min="4" max="4" width="21.7109375" customWidth="1"/>
    <col min="5" max="5" width="23.5703125" customWidth="1"/>
    <col min="6" max="6" width="20.140625" customWidth="1"/>
    <col min="7" max="7" width="27.7109375" customWidth="1"/>
    <col min="8" max="8" width="13.28515625" bestFit="1" customWidth="1"/>
    <col min="9" max="9" width="12.85546875" customWidth="1"/>
    <col min="10" max="10" width="13.42578125" customWidth="1"/>
    <col min="11" max="11" width="13.7109375" customWidth="1"/>
    <col min="12" max="12" width="14.28515625" customWidth="1"/>
  </cols>
  <sheetData>
    <row r="3" spans="1:12" x14ac:dyDescent="0.25">
      <c r="C3" s="1" t="s">
        <v>10</v>
      </c>
    </row>
    <row r="4" spans="1:12" x14ac:dyDescent="0.25">
      <c r="C4" t="s">
        <v>1</v>
      </c>
      <c r="F4" t="s">
        <v>4</v>
      </c>
    </row>
    <row r="5" spans="1:12" ht="15.75" thickBot="1" x14ac:dyDescent="0.3"/>
    <row r="6" spans="1:12" ht="15.75" thickBot="1" x14ac:dyDescent="0.3">
      <c r="C6" s="4">
        <v>1</v>
      </c>
      <c r="D6" s="5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7">
        <v>10</v>
      </c>
    </row>
    <row r="7" spans="1:12" x14ac:dyDescent="0.25">
      <c r="B7" s="17" t="s">
        <v>0</v>
      </c>
      <c r="C7" s="8">
        <v>0</v>
      </c>
      <c r="D7" s="9">
        <f>E7-C7-L7</f>
        <v>30.060000000000002</v>
      </c>
      <c r="E7" s="8">
        <f>$E$10*$F$40</f>
        <v>35.514000000000003</v>
      </c>
      <c r="F7" s="8">
        <f>H15</f>
        <v>14.25</v>
      </c>
      <c r="G7" s="8">
        <f>E7-F7</f>
        <v>21.264000000000003</v>
      </c>
      <c r="H7" s="8">
        <f>G7*$H$14</f>
        <v>1.0632000000000001</v>
      </c>
      <c r="I7" s="8">
        <f>G7-H7</f>
        <v>20.200800000000001</v>
      </c>
      <c r="J7" s="8">
        <f>H17</f>
        <v>15.81</v>
      </c>
      <c r="K7" s="8">
        <f>I7-J7</f>
        <v>4.3908000000000005</v>
      </c>
      <c r="L7" s="10">
        <f>K7+H7</f>
        <v>5.4540000000000006</v>
      </c>
    </row>
    <row r="8" spans="1:12" x14ac:dyDescent="0.25">
      <c r="B8" s="18" t="s">
        <v>2</v>
      </c>
      <c r="C8" s="11">
        <f>$H$13*997000</f>
        <v>1342.6029565182259</v>
      </c>
      <c r="D8" s="12">
        <f>E8-C8-L8</f>
        <v>-525.40695651822625</v>
      </c>
      <c r="E8" s="11">
        <f>E10*F41</f>
        <v>8665.2732000000015</v>
      </c>
      <c r="F8" s="11">
        <f>H16</f>
        <v>408.59800000000001</v>
      </c>
      <c r="G8" s="11">
        <f>E8-F8</f>
        <v>8256.6752000000015</v>
      </c>
      <c r="H8" s="11">
        <f t="shared" ref="H8:H9" si="0">G8*$H$14</f>
        <v>412.8337600000001</v>
      </c>
      <c r="I8" s="11">
        <f t="shared" ref="I8:I9" si="1">G8-H8</f>
        <v>7843.8414400000011</v>
      </c>
      <c r="J8" s="11">
        <f>H18</f>
        <v>408.59800000000001</v>
      </c>
      <c r="K8" s="11">
        <f t="shared" ref="K8:K9" si="2">I8-J8</f>
        <v>7435.2434400000011</v>
      </c>
      <c r="L8" s="13">
        <f t="shared" ref="L8:L9" si="3">K8+H8</f>
        <v>7848.0772000000015</v>
      </c>
    </row>
    <row r="9" spans="1:12" ht="15.75" thickBot="1" x14ac:dyDescent="0.3">
      <c r="A9" t="s">
        <v>22</v>
      </c>
      <c r="B9" s="19" t="s">
        <v>3</v>
      </c>
      <c r="C9" s="14">
        <v>0</v>
      </c>
      <c r="D9" s="15">
        <f>E9-C9-L9</f>
        <v>0</v>
      </c>
      <c r="E9" s="14">
        <f>$E$10*$F$39</f>
        <v>299.21280000000002</v>
      </c>
      <c r="F9" s="14">
        <v>0</v>
      </c>
      <c r="G9" s="14">
        <f>E9-F9</f>
        <v>299.21280000000002</v>
      </c>
      <c r="H9" s="14">
        <f t="shared" si="0"/>
        <v>14.960640000000001</v>
      </c>
      <c r="I9" s="14">
        <f t="shared" si="1"/>
        <v>284.25216</v>
      </c>
      <c r="J9" s="14">
        <v>0</v>
      </c>
      <c r="K9" s="14">
        <f t="shared" si="2"/>
        <v>284.25216</v>
      </c>
      <c r="L9" s="16">
        <f t="shared" si="3"/>
        <v>299.21280000000002</v>
      </c>
    </row>
    <row r="10" spans="1:12" x14ac:dyDescent="0.25">
      <c r="B10" t="s">
        <v>14</v>
      </c>
      <c r="E10">
        <v>900</v>
      </c>
    </row>
    <row r="13" spans="1:12" x14ac:dyDescent="0.25">
      <c r="G13" t="s">
        <v>23</v>
      </c>
      <c r="H13">
        <f>F26+G26</f>
        <v>1.3466428851737471E-3</v>
      </c>
      <c r="I13" t="s">
        <v>16</v>
      </c>
    </row>
    <row r="14" spans="1:12" x14ac:dyDescent="0.25">
      <c r="G14" t="s">
        <v>5</v>
      </c>
      <c r="H14">
        <v>0.05</v>
      </c>
    </row>
    <row r="15" spans="1:12" x14ac:dyDescent="0.25">
      <c r="F15" t="s">
        <v>8</v>
      </c>
      <c r="G15" t="s">
        <v>6</v>
      </c>
      <c r="H15" s="2">
        <v>14.25</v>
      </c>
      <c r="I15" t="s">
        <v>15</v>
      </c>
      <c r="J15" t="s">
        <v>25</v>
      </c>
    </row>
    <row r="16" spans="1:12" x14ac:dyDescent="0.25">
      <c r="G16" t="s">
        <v>7</v>
      </c>
      <c r="H16" s="2">
        <v>408.59800000000001</v>
      </c>
      <c r="I16" t="s">
        <v>15</v>
      </c>
    </row>
    <row r="17" spans="3:9" x14ac:dyDescent="0.25">
      <c r="F17" t="s">
        <v>9</v>
      </c>
      <c r="G17" t="s">
        <v>6</v>
      </c>
      <c r="H17" s="2">
        <v>15.81</v>
      </c>
      <c r="I17" t="s">
        <v>15</v>
      </c>
    </row>
    <row r="18" spans="3:9" x14ac:dyDescent="0.25">
      <c r="G18" t="s">
        <v>7</v>
      </c>
      <c r="H18" s="2">
        <v>408.59800000000001</v>
      </c>
      <c r="I18" t="s">
        <v>15</v>
      </c>
    </row>
    <row r="20" spans="3:9" x14ac:dyDescent="0.25">
      <c r="G20" s="3"/>
      <c r="H20" s="3"/>
      <c r="I20" s="3"/>
    </row>
    <row r="22" spans="3:9" x14ac:dyDescent="0.25">
      <c r="E22" t="s">
        <v>24</v>
      </c>
      <c r="F22">
        <v>4</v>
      </c>
      <c r="G22">
        <v>8</v>
      </c>
    </row>
    <row r="23" spans="3:9" x14ac:dyDescent="0.25">
      <c r="C23" t="s">
        <v>13</v>
      </c>
      <c r="E23" t="s">
        <v>0</v>
      </c>
      <c r="F23">
        <f>F7/802000</f>
        <v>1.7768079800498752E-5</v>
      </c>
      <c r="G23">
        <f>J8/802400</f>
        <v>5.0921984047856434E-4</v>
      </c>
    </row>
    <row r="24" spans="3:9" x14ac:dyDescent="0.25">
      <c r="C24" t="s">
        <v>21</v>
      </c>
      <c r="E24" t="s">
        <v>2</v>
      </c>
      <c r="F24">
        <f>F8/997000</f>
        <v>4.0982748244734204E-4</v>
      </c>
      <c r="G24">
        <f>J8/997000</f>
        <v>4.0982748244734204E-4</v>
      </c>
    </row>
    <row r="25" spans="3:9" x14ac:dyDescent="0.25">
      <c r="E25" t="s">
        <v>11</v>
      </c>
      <c r="F25">
        <v>0</v>
      </c>
      <c r="G25">
        <v>0</v>
      </c>
    </row>
    <row r="26" spans="3:9" x14ac:dyDescent="0.25">
      <c r="E26" t="s">
        <v>12</v>
      </c>
      <c r="F26">
        <f>SUM(F23:F25)</f>
        <v>4.275955622478408E-4</v>
      </c>
      <c r="G26">
        <f>SUM(G23:G25)</f>
        <v>9.1904732292590638E-4</v>
      </c>
      <c r="H26" t="s">
        <v>16</v>
      </c>
    </row>
    <row r="30" spans="3:9" x14ac:dyDescent="0.25">
      <c r="E30" t="s">
        <v>17</v>
      </c>
      <c r="F30">
        <v>802.4</v>
      </c>
      <c r="G30" t="s">
        <v>18</v>
      </c>
      <c r="H30" t="s">
        <v>19</v>
      </c>
    </row>
    <row r="31" spans="3:9" x14ac:dyDescent="0.25">
      <c r="E31" t="s">
        <v>20</v>
      </c>
      <c r="F31">
        <v>997</v>
      </c>
      <c r="G31" t="s">
        <v>18</v>
      </c>
    </row>
    <row r="39" spans="4:6" x14ac:dyDescent="0.25">
      <c r="D39" t="s">
        <v>26</v>
      </c>
      <c r="E39">
        <f>12.4672*10000/375</f>
        <v>332.45866666666666</v>
      </c>
      <c r="F39">
        <f t="shared" ref="F39" si="4">E39/1000</f>
        <v>0.33245866666666668</v>
      </c>
    </row>
    <row r="40" spans="4:6" x14ac:dyDescent="0.25">
      <c r="D40" t="s">
        <v>27</v>
      </c>
      <c r="E40">
        <f>0.03946*1000</f>
        <v>39.46</v>
      </c>
      <c r="F40">
        <f>E40/1000</f>
        <v>3.9460000000000002E-2</v>
      </c>
    </row>
    <row r="41" spans="4:6" x14ac:dyDescent="0.25">
      <c r="D41" t="s">
        <v>28</v>
      </c>
      <c r="E41">
        <f>10000-E40-E39</f>
        <v>9628.0813333333335</v>
      </c>
      <c r="F41">
        <f t="shared" ref="F41" si="5">E41/1000</f>
        <v>9.6280813333333342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83C8-1203-428B-AC55-6DD7D62FDB4F}">
  <dimension ref="A3:L41"/>
  <sheetViews>
    <sheetView tabSelected="1" zoomScale="62" workbookViewId="0">
      <selection activeCell="G36" sqref="G36"/>
    </sheetView>
  </sheetViews>
  <sheetFormatPr defaultRowHeight="15" x14ac:dyDescent="0.25"/>
  <cols>
    <col min="3" max="3" width="20.140625" customWidth="1"/>
    <col min="4" max="4" width="21.7109375" customWidth="1"/>
    <col min="5" max="5" width="23.5703125" customWidth="1"/>
    <col min="6" max="6" width="20.140625" customWidth="1"/>
    <col min="7" max="7" width="27.7109375" customWidth="1"/>
    <col min="8" max="8" width="13.28515625" bestFit="1" customWidth="1"/>
    <col min="9" max="9" width="12.85546875" customWidth="1"/>
    <col min="10" max="10" width="13.42578125" customWidth="1"/>
    <col min="11" max="11" width="13.7109375" customWidth="1"/>
    <col min="12" max="12" width="14.28515625" customWidth="1"/>
  </cols>
  <sheetData>
    <row r="3" spans="1:12" x14ac:dyDescent="0.25">
      <c r="C3" s="1" t="s">
        <v>10</v>
      </c>
    </row>
    <row r="4" spans="1:12" x14ac:dyDescent="0.25">
      <c r="C4" t="s">
        <v>1</v>
      </c>
      <c r="F4" t="s">
        <v>4</v>
      </c>
    </row>
    <row r="5" spans="1:12" ht="15.75" thickBot="1" x14ac:dyDescent="0.3"/>
    <row r="6" spans="1:12" ht="15.75" thickBot="1" x14ac:dyDescent="0.3">
      <c r="C6" s="4">
        <v>1</v>
      </c>
      <c r="D6" s="5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7">
        <v>10</v>
      </c>
    </row>
    <row r="7" spans="1:12" x14ac:dyDescent="0.25">
      <c r="B7" s="17" t="s">
        <v>0</v>
      </c>
      <c r="C7" s="8">
        <v>0</v>
      </c>
      <c r="D7" s="9">
        <f>E7-C7-L7</f>
        <v>3.0243856999999998</v>
      </c>
      <c r="E7" s="8">
        <f>$E$10*$F$40</f>
        <v>3.5549729999999999</v>
      </c>
      <c r="F7" s="8">
        <f>H15</f>
        <v>1.4514857000000001</v>
      </c>
      <c r="G7" s="8">
        <f>E7-F7</f>
        <v>2.1034872999999998</v>
      </c>
      <c r="H7" s="8">
        <f>G7*$H$14</f>
        <v>0.10517436499999999</v>
      </c>
      <c r="I7" s="8">
        <f>G7-H7</f>
        <v>1.998312935</v>
      </c>
      <c r="J7" s="8">
        <f>H17</f>
        <v>1.5729</v>
      </c>
      <c r="K7" s="8">
        <f>I7-J7</f>
        <v>0.42541293499999999</v>
      </c>
      <c r="L7" s="10">
        <f>K7+H7</f>
        <v>0.53058729999999998</v>
      </c>
    </row>
    <row r="8" spans="1:12" x14ac:dyDescent="0.25">
      <c r="B8" s="18" t="s">
        <v>2</v>
      </c>
      <c r="C8" s="11">
        <f>$H$13*997000</f>
        <v>1326.6925840031388</v>
      </c>
      <c r="D8" s="12">
        <f>E8-C8-L8</f>
        <v>-509.49658400313876</v>
      </c>
      <c r="E8" s="11">
        <f>E10*F41</f>
        <v>866.56502699999999</v>
      </c>
      <c r="F8" s="11">
        <f>H16</f>
        <v>408.59800000000001</v>
      </c>
      <c r="G8" s="11">
        <f>E8-F8</f>
        <v>457.96702699999997</v>
      </c>
      <c r="H8" s="11">
        <f t="shared" ref="H8:H9" si="0">G8*$H$14</f>
        <v>22.898351349999999</v>
      </c>
      <c r="I8" s="11">
        <f t="shared" ref="I8:I9" si="1">G8-H8</f>
        <v>435.06867564999999</v>
      </c>
      <c r="J8" s="11">
        <f>H18</f>
        <v>408.59800000000001</v>
      </c>
      <c r="K8" s="11">
        <f t="shared" ref="K8:K9" si="2">I8-J8</f>
        <v>26.470675649999976</v>
      </c>
      <c r="L8" s="13">
        <f t="shared" ref="L8:L9" si="3">K8+H8</f>
        <v>49.369026999999974</v>
      </c>
    </row>
    <row r="9" spans="1:12" ht="15.75" thickBot="1" x14ac:dyDescent="0.3">
      <c r="A9" t="s">
        <v>22</v>
      </c>
      <c r="B9" s="19" t="s">
        <v>3</v>
      </c>
      <c r="C9" s="14">
        <v>0</v>
      </c>
      <c r="D9" s="15">
        <f>E9-C9-L9</f>
        <v>0</v>
      </c>
      <c r="E9" s="14">
        <f>$E$10*$F$39</f>
        <v>29.88</v>
      </c>
      <c r="F9" s="14">
        <v>0</v>
      </c>
      <c r="G9" s="14">
        <f>E9-F9</f>
        <v>29.88</v>
      </c>
      <c r="H9" s="14">
        <f t="shared" si="0"/>
        <v>1.494</v>
      </c>
      <c r="I9" s="14">
        <f t="shared" si="1"/>
        <v>28.385999999999999</v>
      </c>
      <c r="J9" s="14">
        <v>0</v>
      </c>
      <c r="K9" s="14">
        <f t="shared" si="2"/>
        <v>28.385999999999999</v>
      </c>
      <c r="L9" s="16">
        <f t="shared" si="3"/>
        <v>29.88</v>
      </c>
    </row>
    <row r="10" spans="1:12" x14ac:dyDescent="0.25">
      <c r="B10" t="s">
        <v>14</v>
      </c>
      <c r="E10">
        <v>900</v>
      </c>
    </row>
    <row r="13" spans="1:12" x14ac:dyDescent="0.25">
      <c r="G13" t="s">
        <v>23</v>
      </c>
      <c r="H13">
        <f>F26+G26</f>
        <v>1.3306846379168894E-3</v>
      </c>
      <c r="I13" t="s">
        <v>16</v>
      </c>
    </row>
    <row r="14" spans="1:12" x14ac:dyDescent="0.25">
      <c r="G14" t="s">
        <v>5</v>
      </c>
      <c r="H14">
        <v>0.05</v>
      </c>
    </row>
    <row r="15" spans="1:12" x14ac:dyDescent="0.25">
      <c r="F15" t="s">
        <v>8</v>
      </c>
      <c r="G15" t="s">
        <v>6</v>
      </c>
      <c r="H15" s="2">
        <v>1.4514857000000001</v>
      </c>
      <c r="I15" t="s">
        <v>15</v>
      </c>
      <c r="J15" t="s">
        <v>25</v>
      </c>
    </row>
    <row r="16" spans="1:12" x14ac:dyDescent="0.25">
      <c r="G16" t="s">
        <v>7</v>
      </c>
      <c r="H16" s="2">
        <v>408.59800000000001</v>
      </c>
      <c r="I16" t="s">
        <v>15</v>
      </c>
    </row>
    <row r="17" spans="3:9" x14ac:dyDescent="0.25">
      <c r="F17" t="s">
        <v>9</v>
      </c>
      <c r="G17" t="s">
        <v>6</v>
      </c>
      <c r="H17" s="2">
        <v>1.5729</v>
      </c>
      <c r="I17" t="s">
        <v>15</v>
      </c>
    </row>
    <row r="18" spans="3:9" x14ac:dyDescent="0.25">
      <c r="G18" t="s">
        <v>7</v>
      </c>
      <c r="H18" s="2">
        <v>408.59800000000001</v>
      </c>
      <c r="I18" t="s">
        <v>15</v>
      </c>
    </row>
    <row r="20" spans="3:9" x14ac:dyDescent="0.25">
      <c r="G20" s="3"/>
      <c r="H20" s="3"/>
      <c r="I20" s="3"/>
    </row>
    <row r="22" spans="3:9" x14ac:dyDescent="0.25">
      <c r="E22" t="s">
        <v>24</v>
      </c>
      <c r="F22">
        <v>4</v>
      </c>
      <c r="G22">
        <v>8</v>
      </c>
    </row>
    <row r="23" spans="3:9" x14ac:dyDescent="0.25">
      <c r="C23" t="s">
        <v>13</v>
      </c>
      <c r="E23" t="s">
        <v>0</v>
      </c>
      <c r="F23">
        <f>F7/802000</f>
        <v>1.809832543640898E-6</v>
      </c>
      <c r="G23">
        <f>J8/802400</f>
        <v>5.0921984047856434E-4</v>
      </c>
    </row>
    <row r="24" spans="3:9" x14ac:dyDescent="0.25">
      <c r="C24" t="s">
        <v>21</v>
      </c>
      <c r="E24" t="s">
        <v>2</v>
      </c>
      <c r="F24">
        <f>F8/997000</f>
        <v>4.0982748244734204E-4</v>
      </c>
      <c r="G24">
        <f>J8/997000</f>
        <v>4.0982748244734204E-4</v>
      </c>
    </row>
    <row r="25" spans="3:9" x14ac:dyDescent="0.25">
      <c r="E25" t="s">
        <v>11</v>
      </c>
      <c r="F25">
        <v>0</v>
      </c>
      <c r="G25">
        <v>0</v>
      </c>
    </row>
    <row r="26" spans="3:9" x14ac:dyDescent="0.25">
      <c r="E26" t="s">
        <v>12</v>
      </c>
      <c r="F26">
        <f>SUM(F23:F25)</f>
        <v>4.1163731499098291E-4</v>
      </c>
      <c r="G26">
        <f>SUM(G23:G25)</f>
        <v>9.1904732292590638E-4</v>
      </c>
      <c r="H26" t="s">
        <v>16</v>
      </c>
    </row>
    <row r="30" spans="3:9" x14ac:dyDescent="0.25">
      <c r="E30" t="s">
        <v>17</v>
      </c>
      <c r="F30">
        <v>802.4</v>
      </c>
      <c r="G30" t="s">
        <v>18</v>
      </c>
      <c r="H30" t="s">
        <v>19</v>
      </c>
    </row>
    <row r="31" spans="3:9" x14ac:dyDescent="0.25">
      <c r="E31" t="s">
        <v>20</v>
      </c>
      <c r="F31">
        <v>997</v>
      </c>
      <c r="G31" t="s">
        <v>18</v>
      </c>
    </row>
    <row r="39" spans="4:6" x14ac:dyDescent="0.25">
      <c r="D39" t="s">
        <v>26</v>
      </c>
      <c r="E39">
        <v>3.32</v>
      </c>
      <c r="F39">
        <f>E39/100</f>
        <v>3.32E-2</v>
      </c>
    </row>
    <row r="40" spans="4:6" x14ac:dyDescent="0.25">
      <c r="D40" t="s">
        <v>27</v>
      </c>
      <c r="E40">
        <f>0.00394997*100</f>
        <v>0.39499699999999999</v>
      </c>
      <c r="F40">
        <f>E40/100</f>
        <v>3.9499699999999997E-3</v>
      </c>
    </row>
    <row r="41" spans="4:6" x14ac:dyDescent="0.25">
      <c r="D41" t="s">
        <v>28</v>
      </c>
      <c r="E41">
        <f>100-E40-E39</f>
        <v>96.285003000000003</v>
      </c>
      <c r="F41">
        <f>E41/100</f>
        <v>0.96285003000000002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C7079BD2BD8F49975602B661E252B8" ma:contentTypeVersion="7" ma:contentTypeDescription="Create a new document." ma:contentTypeScope="" ma:versionID="6eb344bebba78e990160d6ca43820718">
  <xsd:schema xmlns:xsd="http://www.w3.org/2001/XMLSchema" xmlns:xs="http://www.w3.org/2001/XMLSchema" xmlns:p="http://schemas.microsoft.com/office/2006/metadata/properties" xmlns:ns3="948cb36b-98db-4b11-99ef-f1aeb20fb26c" xmlns:ns4="dcd3136c-638f-4341-9ade-e46389e4a53d" targetNamespace="http://schemas.microsoft.com/office/2006/metadata/properties" ma:root="true" ma:fieldsID="d23adfbba1f9bdad8d2afe060ad1e38a" ns3:_="" ns4:_="">
    <xsd:import namespace="948cb36b-98db-4b11-99ef-f1aeb20fb26c"/>
    <xsd:import namespace="dcd3136c-638f-4341-9ade-e46389e4a5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cb36b-98db-4b11-99ef-f1aeb20fb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3136c-638f-4341-9ade-e46389e4a5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8337E7-57F4-4ED1-8011-B3DA1F914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cb36b-98db-4b11-99ef-f1aeb20fb26c"/>
    <ds:schemaRef ds:uri="dcd3136c-638f-4341-9ade-e46389e4a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420947-E82C-44D4-9586-9CD1CA91B220}">
  <ds:schemaRefs>
    <ds:schemaRef ds:uri="dcd3136c-638f-4341-9ade-e46389e4a53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48cb36b-98db-4b11-99ef-f1aeb20fb26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999BF9-8FA3-461F-AF70-A5CBD7005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= 0</vt:lpstr>
      <vt:lpstr>time =6167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 Phadke</cp:lastModifiedBy>
  <dcterms:created xsi:type="dcterms:W3CDTF">2020-03-11T17:21:59Z</dcterms:created>
  <dcterms:modified xsi:type="dcterms:W3CDTF">2020-03-12T01:42:18Z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0x010100FBC7079BD2BD8F49975602B661E252B8</vt:lpwstr>
  </property>
</Properties>
</file>