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ye\OneDrive\Documents\Bootcamp\PREWORK_SSP\Module-1\"/>
    </mc:Choice>
  </mc:AlternateContent>
  <xr:revisionPtr revIDLastSave="35" documentId="8_{A9B48D5C-DDF9-4C0D-AB6F-6C2AA3F73FE6}" xr6:coauthVersionLast="40" xr6:coauthVersionMax="40" xr10:uidLastSave="{4135F42D-064A-4984-B129-8EEF38D504DD}"/>
  <bookViews>
    <workbookView xWindow="-98" yWindow="-98" windowWidth="19396" windowHeight="10996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Bonus" sheetId="8" r:id="rId5"/>
    <sheet name="Junk" sheetId="2" r:id="rId6"/>
  </sheet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F3" i="8"/>
  <c r="F4" i="8"/>
  <c r="F5" i="8"/>
  <c r="F6" i="8"/>
  <c r="F7" i="8"/>
  <c r="F8" i="8"/>
  <c r="F9" i="8"/>
  <c r="F10" i="8"/>
  <c r="F11" i="8"/>
  <c r="F12" i="8"/>
  <c r="F13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D6" i="8"/>
  <c r="D13" i="8"/>
  <c r="D12" i="8"/>
  <c r="D11" i="8"/>
  <c r="D10" i="8"/>
  <c r="D9" i="8"/>
  <c r="D8" i="8"/>
  <c r="D7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13" i="8"/>
  <c r="E12" i="8"/>
  <c r="E11" i="8"/>
  <c r="E10" i="8"/>
  <c r="E9" i="8"/>
  <c r="E8" i="8"/>
  <c r="E7" i="8"/>
  <c r="E6" i="8"/>
  <c r="E5" i="8"/>
  <c r="E4" i="8"/>
  <c r="E3" i="8"/>
  <c r="E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<sst xmlns="http://schemas.openxmlformats.org/spreadsheetml/2006/main" count="24825" uniqueCount="8403">
  <si>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</si>
  <si>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</si>
  <si>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</si>
  <si>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</si>
  <si>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</si>
  <si>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</si>
  <si>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</si>
  <si>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</si>
  <si>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</si>
  <si>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</si>
  <si>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</si>
  <si>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</si>
  <si>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</si>
  <si>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</si>
  <si>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</si>
  <si>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</si>
  <si>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</si>
  <si>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</si>
  <si>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</si>
  <si>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</si>
  <si>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</si>
  <si>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</si>
  <si>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</si>
  <si>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</si>
  <si>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</si>
  <si>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</si>
  <si>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</si>
  <si>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</si>
  <si>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</si>
  <si>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</si>
  <si>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</si>
  <si>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</si>
  <si>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</si>
  <si>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</si>
  <si>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</si>
  <si>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</si>
  <si>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</si>
  <si>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</si>
  <si>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</si>
  <si>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</si>
  <si>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</si>
  <si>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</si>
  <si>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</si>
  <si>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</si>
  <si>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</si>
  <si>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</si>
  <si>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</si>
  <si>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</si>
  <si>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</si>
  <si>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</si>
  <si>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</si>
  <si>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</si>
  <si>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</si>
  <si>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</si>
  <si>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</si>
  <si>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</si>
  <si>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</si>
  <si>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</si>
  <si>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</si>
  <si>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</si>
  <si>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</si>
  <si>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</si>
  <si>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</si>
  <si>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</si>
  <si>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</si>
  <si>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</si>
  <si>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</si>
  <si>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</si>
  <si>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</si>
  <si>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</si>
  <si>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</si>
  <si>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</si>
  <si>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</si>
  <si>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</si>
  <si>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</si>
  <si>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</si>
  <si>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</si>
  <si>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</si>
  <si>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</si>
  <si>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</si>
  <si>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</si>
  <si>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</si>
  <si>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</si>
  <si>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</si>
  <si>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</si>
  <si>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</si>
  <si>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</si>
  <si>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</si>
  <si>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</si>
  <si>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</si>
  <si>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</si>
  <si>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</si>
  <si>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</si>
  <si>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</si>
  <si>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</si>
  <si>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</si>
  <si>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</si>
  <si>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</si>
  <si>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</si>
  <si>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</si>
  <si>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</si>
  <si>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</si>
  <si>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</si>
  <si>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</si>
  <si>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</si>
  <si>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</si>
  <si>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</si>
  <si>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</si>
  <si>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</si>
  <si>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</si>
  <si>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</si>
  <si>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</si>
  <si>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</si>
  <si>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</si>
  <si>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</si>
  <si>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</si>
  <si>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</si>
  <si>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</si>
  <si>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</si>
  <si>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</si>
  <si>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</si>
  <si>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</si>
  <si>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</si>
  <si>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</si>
  <si>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</si>
  <si>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</si>
  <si>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</si>
  <si>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</si>
  <si>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</si>
  <si>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</si>
  <si>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</si>
  <si>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</si>
  <si>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</si>
  <si>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</si>
  <si>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</si>
  <si>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</si>
  <si>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</si>
  <si>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</si>
  <si>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</si>
  <si>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</si>
  <si>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</si>
  <si>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</si>
  <si>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</si>
  <si>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</si>
  <si>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</si>
  <si>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</si>
  <si>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</si>
  <si>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</si>
  <si>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</si>
  <si>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</si>
  <si>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</si>
  <si>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</si>
  <si>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</si>
  <si>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</si>
  <si>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</si>
  <si>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</si>
  <si>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</si>
  <si>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</si>
  <si>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</si>
  <si>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</si>
  <si>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</si>
  <si>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</si>
  <si>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</si>
  <si>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</si>
  <si>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</si>
  <si>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</si>
  <si>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</si>
  <si>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</si>
  <si>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</si>
  <si>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</si>
  <si>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</si>
  <si>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</si>
  <si>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</si>
  <si>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</si>
  <si>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</si>
  <si>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</si>
  <si>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</si>
  <si>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</si>
  <si>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</si>
  <si>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</si>
  <si>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</si>
  <si>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</si>
  <si>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</si>
  <si>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</si>
  <si>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</si>
  <si>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</si>
  <si>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</si>
  <si>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</si>
  <si>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</si>
  <si>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</si>
  <si>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</si>
  <si>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</si>
  <si>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</si>
  <si>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</si>
  <si>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</si>
  <si>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</si>
  <si>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</si>
  <si>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</si>
  <si>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</si>
  <si>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</si>
  <si>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</si>
  <si>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</si>
  <si>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</si>
  <si>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</si>
  <si>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</si>
  <si>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</si>
  <si>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</si>
  <si>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</si>
  <si>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</si>
  <si>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</si>
  <si>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</si>
  <si>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</si>
  <si>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</si>
  <si>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</si>
  <si>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</si>
  <si>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</si>
  <si>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</si>
  <si>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</si>
  <si>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</si>
  <si>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</si>
  <si>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</si>
  <si>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</si>
  <si>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</si>
  <si>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</si>
  <si>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</si>
  <si>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</si>
  <si>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</si>
  <si>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</si>
  <si>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</si>
  <si>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</si>
  <si>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</si>
  <si>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</si>
  <si>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</si>
  <si>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</si>
  <si>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</si>
  <si>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</si>
  <si>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</si>
  <si>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</si>
  <si>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</si>
  <si>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</si>
  <si>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</si>
  <si>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</si>
  <si>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</si>
  <si>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</si>
  <si>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</si>
  <si>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</si>
  <si>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</si>
  <si>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</si>
  <si>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</si>
  <si>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</si>
  <si>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</si>
  <si>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</si>
  <si>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</si>
  <si>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</si>
  <si>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</si>
  <si>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</si>
  <si>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</si>
  <si>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</si>
  <si>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</si>
  <si>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</si>
  <si>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</si>
  <si>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</si>
  <si>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</si>
  <si>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</si>
  <si>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</si>
  <si>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</si>
  <si>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</si>
  <si>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</si>
  <si>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</si>
  <si>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</si>
  <si>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</si>
  <si>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</si>
  <si>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</si>
  <si>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</si>
  <si>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</si>
  <si>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</si>
  <si>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</si>
  <si>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</si>
  <si>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</si>
  <si>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</si>
  <si>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</si>
  <si>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</si>
  <si>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</si>
  <si>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</si>
  <si>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</si>
  <si>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</si>
  <si>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</si>
  <si>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</si>
  <si>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</si>
  <si>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</si>
  <si>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</si>
  <si>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</si>
  <si>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</si>
  <si>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</si>
  <si>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</si>
  <si>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</si>
  <si>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</si>
  <si>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</si>
  <si>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</si>
  <si>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</si>
  <si>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</si>
  <si>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</si>
  <si>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</si>
  <si>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</si>
  <si>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</si>
  <si>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</si>
  <si>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</si>
  <si>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</si>
  <si>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</si>
  <si>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</si>
  <si>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</si>
  <si>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</si>
  <si>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</si>
  <si>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</si>
  <si>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</si>
  <si>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</si>
  <si>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</si>
  <si>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</si>
  <si>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</si>
  <si>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</si>
  <si>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</si>
  <si>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</si>
  <si>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</si>
  <si>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</si>
  <si>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</si>
  <si>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</si>
  <si>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</si>
  <si>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</si>
  <si>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</si>
  <si>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</si>
  <si>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</si>
  <si>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</si>
  <si>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</si>
  <si>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</si>
  <si>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</si>
  <si>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</si>
  <si>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</si>
  <si>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</si>
  <si>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</si>
  <si>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</si>
  <si>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</si>
  <si>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</si>
  <si>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</si>
  <si>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</si>
  <si>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</si>
  <si>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</si>
  <si>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</si>
  <si>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</si>
  <si>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</si>
  <si>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</si>
  <si>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</si>
  <si>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</si>
  <si>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</si>
  <si>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</si>
  <si>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</si>
  <si>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</si>
  <si>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</si>
  <si>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</si>
  <si>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</si>
  <si>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</si>
  <si>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</si>
  <si>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</si>
  <si>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</si>
  <si>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</si>
  <si>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</si>
  <si>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</si>
  <si>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</si>
  <si>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</si>
  <si>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</si>
  <si>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</si>
  <si>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</si>
  <si>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</si>
  <si>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</si>
  <si>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</si>
  <si>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</si>
  <si>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</si>
  <si>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</si>
  <si>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</si>
  <si>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</si>
  <si>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</si>
  <si>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</si>
  <si>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</si>
  <si>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</si>
  <si>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</si>
  <si>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</si>
  <si>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</si>
  <si>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</si>
  <si>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</si>
  <si>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</si>
  <si>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</si>
  <si>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</si>
  <si>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</si>
  <si>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</si>
  <si>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</si>
  <si>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</si>
  <si>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</si>
  <si>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</si>
  <si>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</si>
  <si>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</si>
  <si>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</si>
  <si>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</si>
  <si>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</si>
  <si>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</si>
  <si>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</si>
  <si>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</si>
  <si>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</si>
  <si>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</si>
  <si>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</si>
  <si>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</si>
  <si>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</si>
  <si>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</si>
  <si>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</si>
  <si>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</si>
  <si>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</si>
  <si>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</si>
  <si>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</si>
  <si>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</si>
  <si>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</si>
  <si>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</si>
  <si>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</si>
  <si>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</si>
  <si>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</si>
  <si>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</si>
  <si>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</si>
  <si>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</si>
  <si>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</si>
  <si>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</si>
  <si>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</si>
  <si>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</si>
  <si>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</si>
  <si>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</si>
  <si>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</si>
  <si>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</si>
  <si>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</si>
  <si>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</si>
  <si>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</si>
  <si>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</si>
  <si>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</si>
  <si>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</si>
  <si>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</si>
  <si>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</si>
  <si>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</si>
  <si>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</si>
  <si>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</si>
  <si>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</si>
  <si>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</si>
  <si>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</si>
  <si>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</si>
  <si>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</si>
  <si>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</si>
  <si>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</si>
  <si>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</si>
  <si>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</si>
  <si>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</si>
  <si>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</si>
  <si>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</si>
  <si>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</si>
  <si>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</si>
  <si>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</si>
  <si>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</si>
  <si>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</si>
  <si>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</si>
  <si>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</si>
  <si>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</si>
  <si>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</si>
  <si>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</si>
  <si>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</si>
  <si>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</si>
  <si>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</si>
  <si>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</si>
  <si>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</si>
  <si>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</si>
  <si>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</si>
  <si>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</si>
  <si>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</si>
  <si>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</si>
  <si>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</si>
  <si>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</si>
  <si>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</si>
  <si>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</si>
  <si>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</si>
  <si>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</si>
  <si>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</si>
  <si>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</si>
  <si>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</si>
  <si>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</si>
  <si>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</si>
  <si>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</si>
  <si>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</si>
  <si>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</si>
  <si>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</si>
  <si>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</si>
  <si>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</si>
  <si>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</si>
  <si>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</si>
  <si>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</si>
  <si>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</si>
  <si>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</si>
  <si>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</si>
  <si>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</si>
  <si>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</si>
  <si>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</si>
  <si>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</si>
  <si>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</si>
  <si>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</si>
  <si>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</si>
  <si>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</si>
  <si>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</si>
  <si>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</si>
  <si>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</si>
  <si>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</si>
  <si>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</si>
  <si>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</si>
  <si>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</si>
  <si>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</si>
  <si>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</si>
  <si>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</si>
  <si>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</si>
  <si>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</si>
  <si>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</si>
  <si>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</si>
  <si>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</si>
  <si>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</si>
  <si>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</si>
  <si>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</si>
  <si>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</si>
  <si>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</si>
  <si>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</si>
  <si>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</si>
  <si>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</si>
  <si>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</si>
  <si>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</si>
  <si>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</si>
  <si>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</si>
  <si>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</si>
  <si>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</si>
  <si>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</si>
  <si>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</si>
  <si>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</si>
  <si>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</si>
  <si>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</si>
  <si>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</si>
  <si>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</si>
  <si>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</si>
  <si>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</si>
  <si>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</si>
  <si>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</si>
  <si>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</si>
  <si>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</si>
  <si>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</si>
  <si>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</si>
  <si>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</si>
  <si>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</si>
  <si>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</si>
  <si>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</si>
  <si>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</si>
  <si>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</si>
  <si>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</si>
  <si>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</si>
  <si>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</si>
  <si>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</si>
  <si>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</si>
  <si>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</si>
  <si>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</si>
  <si>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</si>
  <si>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</si>
  <si>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</si>
  <si>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</si>
  <si>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</si>
  <si>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</si>
  <si>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</si>
  <si>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</si>
  <si>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</si>
  <si>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</si>
  <si>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</si>
  <si>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</si>
  <si>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</si>
  <si>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</si>
  <si>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</si>
  <si>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</si>
  <si>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</si>
  <si>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</si>
  <si>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</si>
  <si>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</si>
  <si>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</si>
  <si>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</si>
  <si>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</si>
  <si>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</si>
  <si>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</si>
  <si>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</si>
  <si>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</si>
  <si>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</si>
  <si>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</si>
  <si>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</si>
  <si>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</si>
  <si>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</si>
  <si>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</si>
  <si>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</si>
  <si>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</si>
  <si>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</si>
  <si>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</si>
  <si>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</si>
  <si>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</si>
  <si>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</si>
  <si>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</si>
  <si>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</si>
  <si>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</si>
  <si>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</si>
  <si>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</si>
  <si>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</si>
  <si>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</si>
  <si>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</si>
  <si>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</si>
  <si>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</si>
  <si>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</si>
  <si>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</si>
  <si>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</si>
  <si>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</si>
  <si>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</si>
  <si>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</si>
  <si>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</si>
  <si>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</si>
  <si>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</si>
  <si>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</si>
  <si>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</si>
  <si>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</si>
  <si>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</si>
  <si>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</si>
  <si>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</si>
  <si>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</si>
  <si>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</si>
  <si>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</si>
  <si>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</si>
  <si>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</si>
  <si>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</si>
  <si>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</si>
  <si>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</si>
  <si>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</si>
  <si>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</si>
  <si>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</si>
  <si>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</si>
  <si>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</si>
  <si>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</si>
  <si>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</si>
  <si>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</si>
  <si>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</si>
  <si>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</si>
  <si>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</si>
  <si>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</si>
  <si>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</si>
  <si>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</si>
  <si>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</si>
  <si>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</si>
  <si>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</si>
  <si>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</si>
  <si>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</si>
  <si>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</si>
  <si>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</si>
  <si>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</si>
  <si>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</si>
  <si>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</si>
  <si>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</si>
  <si>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</si>
  <si>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</si>
  <si>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</si>
  <si>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</si>
  <si>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</si>
  <si>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</si>
  <si>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</si>
  <si>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</si>
  <si>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</si>
  <si>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</si>
  <si>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</si>
  <si>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</si>
  <si>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</si>
  <si>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</si>
  <si>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</si>
  <si>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</si>
  <si>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</si>
  <si>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</si>
  <si>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</si>
  <si>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</si>
  <si>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</si>
  <si>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</si>
  <si>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</si>
  <si>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</si>
  <si>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</si>
  <si>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</si>
  <si>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</si>
  <si>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</si>
  <si>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</si>
  <si>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</si>
  <si>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</si>
  <si>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</si>
  <si>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</si>
  <si>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</si>
  <si>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</si>
  <si>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</si>
  <si>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</si>
  <si>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</si>
  <si>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</si>
  <si>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</si>
  <si>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</si>
  <si>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</si>
  <si>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</si>
  <si>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</si>
  <si>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</si>
  <si>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</si>
  <si>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</si>
  <si>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</si>
  <si>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</si>
  <si>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</si>
  <si>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</si>
  <si>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</si>
  <si>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</si>
  <si>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</si>
  <si>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</si>
  <si>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</si>
  <si>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</si>
  <si>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</si>
  <si>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</si>
  <si>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</si>
  <si>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</si>
  <si>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</si>
  <si>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</si>
  <si>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</si>
  <si>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</si>
  <si>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</si>
  <si>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</si>
  <si>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</si>
  <si>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</si>
  <si>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</si>
  <si>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</si>
  <si>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</si>
  <si>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</si>
  <si>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</si>
  <si>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</si>
  <si>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</si>
  <si>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</si>
  <si>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</si>
  <si>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</si>
  <si>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</si>
  <si>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</si>
  <si>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</si>
  <si>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</si>
  <si>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</si>
  <si>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</si>
  <si>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</si>
  <si>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</si>
  <si>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</si>
  <si>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</si>
  <si>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</si>
  <si>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</si>
  <si>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</si>
  <si>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</si>
  <si>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</si>
  <si>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</si>
  <si>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</si>
  <si>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</si>
  <si>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</si>
  <si>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</si>
  <si>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</si>
  <si>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</si>
  <si>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</si>
  <si>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</si>
  <si>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</si>
  <si>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</si>
  <si>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</si>
  <si>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</si>
  <si>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</si>
  <si>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</si>
  <si>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</si>
  <si>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</si>
  <si>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</si>
  <si>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</si>
  <si>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</si>
  <si>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</si>
  <si>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</si>
  <si>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</si>
  <si>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</si>
  <si>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</si>
  <si>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</si>
  <si>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</si>
  <si>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</si>
  <si>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</si>
  <si>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</si>
  <si>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</si>
  <si>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</si>
  <si>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</si>
  <si>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</si>
  <si>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</si>
  <si>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</si>
  <si>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</si>
  <si>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</si>
  <si>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</si>
  <si>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</si>
  <si>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</si>
  <si>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</si>
  <si>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</si>
  <si>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</si>
  <si>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</si>
  <si>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</si>
  <si>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</si>
  <si>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</si>
  <si>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</si>
  <si>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</si>
  <si>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</si>
  <si>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</si>
  <si>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</si>
  <si>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</si>
  <si>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</si>
  <si>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</si>
  <si>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</si>
  <si>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</si>
  <si>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</si>
  <si>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</si>
  <si>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</si>
  <si>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</si>
  <si>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</si>
  <si>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</si>
  <si>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</si>
  <si>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</si>
  <si>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</si>
  <si>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</si>
  <si>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</si>
  <si>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</si>
  <si>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</si>
  <si>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</si>
  <si>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</si>
  <si>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</si>
  <si>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</si>
  <si>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</si>
  <si>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</si>
  <si>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</si>
  <si>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</si>
  <si>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</si>
  <si>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</si>
  <si>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</si>
  <si>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</si>
  <si>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</si>
  <si>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</si>
  <si>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</si>
  <si>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</si>
  <si>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</si>
  <si>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</si>
  <si>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</si>
  <si>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</si>
  <si>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</si>
  <si>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</si>
  <si>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</si>
  <si>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</si>
  <si>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</si>
  <si>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</si>
  <si>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</si>
  <si>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</si>
  <si>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</si>
  <si>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</si>
  <si>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</si>
  <si>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</si>
  <si>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</si>
  <si>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</si>
  <si>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</si>
  <si>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</si>
  <si>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</si>
  <si>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</si>
  <si>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</si>
  <si>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</si>
  <si>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</si>
  <si>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</si>
  <si>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</si>
  <si>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</si>
  <si>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</si>
  <si>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</si>
  <si>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</si>
  <si>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</si>
  <si>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</si>
  <si>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</si>
  <si>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</si>
  <si>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</si>
  <si>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</si>
  <si>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</si>
  <si>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</si>
  <si>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</si>
  <si>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</si>
  <si>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</si>
  <si>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</si>
  <si>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</si>
  <si>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</si>
  <si>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</si>
  <si>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</si>
  <si>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</si>
  <si>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</si>
  <si>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</si>
  <si>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</si>
  <si>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</si>
  <si>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</si>
  <si>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</si>
  <si>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</si>
  <si>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</si>
  <si>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</si>
  <si>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</si>
  <si>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</si>
  <si>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</si>
  <si>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</si>
  <si>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</si>
  <si>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</si>
  <si>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</si>
  <si>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</si>
  <si>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</si>
  <si>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</si>
  <si>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</si>
  <si>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</si>
  <si>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</si>
  <si>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</si>
  <si>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</si>
  <si>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</si>
  <si>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</si>
  <si>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</si>
  <si>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</si>
  <si>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</si>
  <si>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</si>
  <si>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</si>
  <si>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</si>
  <si>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</si>
  <si>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</si>
  <si>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</si>
  <si>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</si>
  <si>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</si>
  <si>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</si>
  <si>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</si>
  <si>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</si>
  <si>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</si>
  <si>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</si>
  <si>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</si>
  <si>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</si>
  <si>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</si>
  <si>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</si>
  <si>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</si>
  <si>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</si>
  <si>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</si>
  <si>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</si>
  <si>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</si>
  <si>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</si>
  <si>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</si>
  <si>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</si>
  <si>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</si>
  <si>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</si>
  <si>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</si>
  <si>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</si>
  <si>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</si>
  <si>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</si>
  <si>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</si>
  <si>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</si>
  <si>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</si>
  <si>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</si>
  <si>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</si>
  <si>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</si>
  <si>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</si>
  <si>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</si>
  <si>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</si>
  <si>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</si>
  <si>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</si>
  <si>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</si>
  <si>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</si>
  <si>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</si>
  <si>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</si>
  <si>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</si>
  <si>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</si>
  <si>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</si>
  <si>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</si>
  <si>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</si>
  <si>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</si>
  <si>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</si>
  <si>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</si>
  <si>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</si>
  <si>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</si>
  <si>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</si>
  <si>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</si>
  <si>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</si>
  <si>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</si>
  <si>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</si>
  <si>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</si>
  <si>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</si>
  <si>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</si>
  <si>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</si>
  <si>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</si>
  <si>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</si>
  <si>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</si>
  <si>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</si>
  <si>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</si>
  <si>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</si>
  <si>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</si>
  <si>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</si>
  <si>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</si>
  <si>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</si>
  <si>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</si>
  <si>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</si>
  <si>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</si>
  <si>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</si>
  <si>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</si>
  <si>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</si>
  <si>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</si>
  <si>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</si>
  <si>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</si>
  <si>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</si>
  <si>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</si>
  <si>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</si>
  <si>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</si>
  <si>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</si>
  <si>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</si>
  <si>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</si>
  <si>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</si>
  <si>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</si>
  <si>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</si>
  <si>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</si>
  <si>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</si>
  <si>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</si>
  <si>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</si>
  <si>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</si>
  <si>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</si>
  <si>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</si>
  <si>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</si>
  <si>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</si>
  <si>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</si>
  <si>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</si>
  <si>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</si>
  <si>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</si>
  <si>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</si>
  <si>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</si>
  <si>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</si>
  <si>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</si>
  <si>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</si>
  <si>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</si>
  <si>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</si>
  <si>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</si>
  <si>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</si>
  <si>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</si>
  <si>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</si>
  <si>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</si>
  <si>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</si>
  <si>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</si>
  <si>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</si>
  <si>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</si>
  <si>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</si>
  <si>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</si>
  <si>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</si>
  <si>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</si>
  <si>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</si>
  <si>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</si>
  <si>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</si>
  <si>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</si>
  <si>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</si>
  <si>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</si>
  <si>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</si>
  <si>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</si>
  <si>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</si>
  <si>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</si>
  <si>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</si>
  <si>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</si>
  <si>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</si>
  <si>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</si>
  <si>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</si>
  <si>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</si>
  <si>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</si>
  <si>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</si>
  <si>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</si>
  <si>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</si>
  <si>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</si>
  <si>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</si>
  <si>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</si>
  <si>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</si>
  <si>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</si>
  <si>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</si>
  <si>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</si>
  <si>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</si>
  <si>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</si>
  <si>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</si>
  <si>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</si>
  <si>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</si>
  <si>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</si>
  <si>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</si>
  <si>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</si>
  <si>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</si>
  <si>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</si>
  <si>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</si>
  <si>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</si>
  <si>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</si>
  <si>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</si>
  <si>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</si>
  <si>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</si>
  <si>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</si>
  <si>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</si>
  <si>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</si>
  <si>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</si>
  <si>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</si>
  <si>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</si>
  <si>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</si>
  <si>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</si>
  <si>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</si>
  <si>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</si>
  <si>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</si>
  <si>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</si>
  <si>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</si>
  <si>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</si>
  <si>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</si>
  <si>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</si>
  <si>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</si>
  <si>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</si>
  <si>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</si>
  <si>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</si>
  <si>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</si>
  <si>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</si>
  <si>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</si>
  <si>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</si>
  <si>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</si>
  <si>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</si>
  <si>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</si>
  <si>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</si>
  <si>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</si>
  <si>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</si>
  <si>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</si>
  <si>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</si>
  <si>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</si>
  <si>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</si>
  <si>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</si>
  <si>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</si>
  <si>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</si>
  <si>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</si>
  <si>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</si>
  <si>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</si>
  <si>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</si>
  <si>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</si>
  <si>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</si>
  <si>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</si>
  <si>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</si>
  <si>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</si>
  <si>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</si>
  <si>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</si>
  <si>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</si>
  <si>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</si>
  <si>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</si>
  <si>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</si>
  <si>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</si>
  <si>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</si>
  <si>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</si>
  <si>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</si>
  <si>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</si>
  <si>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</si>
  <si>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</si>
  <si>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</si>
  <si>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</si>
  <si>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</si>
  <si>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</si>
  <si>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</si>
  <si>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</si>
  <si>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</si>
  <si>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</si>
  <si>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</si>
  <si>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</si>
  <si>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</si>
  <si>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</si>
  <si>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</si>
  <si>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</si>
  <si>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</si>
  <si>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</si>
  <si>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</si>
  <si>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</si>
  <si>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</si>
  <si>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</si>
  <si>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</si>
  <si>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</si>
  <si>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</si>
  <si>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</si>
  <si>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</si>
  <si>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</si>
  <si>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</si>
  <si>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</si>
  <si>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</si>
  <si>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</si>
  <si>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</si>
  <si>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</si>
  <si>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</si>
  <si>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</si>
  <si>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</si>
  <si>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</si>
  <si>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</si>
  <si>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</si>
  <si>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</si>
  <si>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</si>
  <si>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</si>
  <si>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</si>
  <si>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</si>
  <si>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</si>
  <si>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</si>
  <si>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</si>
  <si>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</si>
  <si>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</si>
  <si>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</si>
  <si>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</si>
  <si>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</si>
  <si>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</si>
  <si>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</si>
  <si>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</si>
  <si>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</si>
  <si>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</si>
  <si>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</si>
  <si>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</si>
  <si>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</si>
  <si>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</si>
  <si>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</si>
  <si>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</si>
  <si>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</si>
  <si>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</si>
  <si>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</si>
  <si>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</si>
  <si>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</si>
  <si>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</si>
  <si>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</si>
  <si>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</si>
  <si>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</si>
  <si>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</si>
  <si>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</si>
  <si>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</si>
  <si>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</si>
  <si>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</si>
  <si>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</si>
  <si>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</si>
  <si>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</si>
  <si>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</si>
  <si>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</si>
  <si>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</si>
  <si>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</si>
  <si>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</si>
  <si>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</si>
  <si>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</si>
  <si>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</si>
  <si>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</si>
  <si>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</si>
  <si>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</si>
  <si>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</si>
  <si>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</si>
  <si>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</si>
  <si>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</si>
  <si>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</si>
  <si>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</si>
  <si>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</si>
  <si>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</si>
  <si>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</si>
  <si>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</si>
  <si>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</si>
  <si>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</si>
  <si>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</si>
  <si>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</si>
  <si>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</si>
  <si>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</si>
  <si>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</si>
  <si>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</si>
  <si>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</si>
  <si>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</si>
  <si>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</si>
  <si>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</si>
  <si>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</si>
  <si>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</si>
  <si>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</si>
  <si>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</si>
  <si>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</si>
  <si>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</si>
  <si>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</si>
  <si>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</si>
  <si>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</si>
  <si>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</si>
  <si>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</si>
  <si>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</si>
  <si>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</si>
  <si>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</si>
  <si>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</si>
  <si>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</si>
  <si>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</si>
  <si>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</si>
  <si>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</si>
  <si>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</si>
  <si>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</si>
  <si>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</si>
  <si>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</si>
  <si>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</si>
  <si>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</si>
  <si>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</si>
  <si>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</si>
  <si>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</si>
  <si>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</si>
  <si>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</si>
  <si>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</si>
  <si>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</si>
  <si>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</si>
  <si>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</si>
  <si>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</si>
  <si>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</si>
  <si>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</si>
  <si>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</si>
  <si>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</si>
  <si>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</si>
  <si>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</si>
  <si>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</si>
  <si>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</si>
  <si>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</si>
  <si>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</si>
  <si>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</si>
  <si>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</si>
  <si>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</si>
  <si>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</si>
  <si>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</si>
  <si>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</si>
  <si>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</si>
  <si>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</si>
  <si>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</si>
  <si>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</si>
  <si>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</si>
  <si>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</si>
  <si>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</si>
  <si>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</si>
  <si>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</si>
  <si>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</si>
  <si>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</si>
  <si>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</si>
  <si>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</si>
  <si>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</si>
  <si>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</si>
  <si>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</si>
  <si>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</si>
  <si>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</si>
  <si>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</si>
  <si>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</si>
  <si>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</si>
  <si>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</si>
  <si>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</si>
  <si>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</si>
  <si>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</si>
  <si>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</si>
  <si>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</si>
  <si>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</si>
  <si>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</si>
  <si>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</si>
  <si>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</si>
  <si>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</si>
  <si>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</si>
  <si>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</si>
  <si>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</si>
  <si>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</si>
  <si>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</si>
  <si>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</si>
  <si>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</si>
  <si>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</si>
  <si>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</si>
  <si>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</si>
  <si>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</si>
  <si>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</si>
  <si>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</si>
  <si>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</si>
  <si>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</si>
  <si>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</si>
  <si>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</si>
  <si>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</si>
  <si>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</si>
  <si>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</si>
  <si>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</si>
  <si>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</si>
  <si>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</si>
  <si>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</si>
  <si>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</si>
  <si>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</si>
  <si>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</si>
  <si>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</si>
  <si>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</si>
  <si>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</si>
  <si>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</si>
  <si>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</si>
  <si>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</si>
  <si>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</si>
  <si>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</si>
  <si>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</si>
  <si>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</si>
  <si>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</si>
  <si>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</si>
  <si>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</si>
  <si>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</si>
  <si>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</si>
  <si>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</si>
  <si>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</si>
  <si>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</si>
  <si>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</si>
  <si>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</si>
  <si>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</si>
  <si>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</si>
  <si>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</si>
  <si>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</si>
  <si>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</si>
  <si>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</si>
  <si>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</si>
  <si>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</si>
  <si>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</si>
  <si>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</si>
  <si>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</si>
  <si>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</si>
  <si>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</si>
  <si>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</si>
  <si>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</si>
  <si>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</si>
  <si>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</si>
  <si>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</si>
  <si>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</si>
  <si>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</si>
  <si>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</si>
  <si>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</si>
  <si>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</si>
  <si>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</si>
  <si>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</si>
  <si>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</si>
  <si>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</si>
  <si>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</si>
  <si>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</si>
  <si>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</si>
  <si>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</si>
  <si>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</si>
  <si>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</si>
  <si>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</si>
  <si>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</si>
  <si>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</si>
  <si>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</si>
  <si>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</si>
  <si>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</si>
  <si>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</si>
  <si>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</si>
  <si>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</si>
  <si>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</si>
  <si>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</si>
  <si>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</si>
  <si>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</si>
  <si>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</si>
  <si>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</si>
  <si>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</si>
  <si>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</si>
  <si>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</si>
  <si>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</si>
  <si>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</si>
  <si>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</si>
  <si>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</si>
  <si>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</si>
  <si>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</si>
  <si>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</si>
  <si>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</si>
  <si>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</si>
  <si>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</si>
  <si>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</si>
  <si>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</si>
  <si>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</si>
  <si>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</si>
  <si>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</si>
  <si>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</si>
  <si>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</si>
  <si>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</si>
  <si>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</si>
  <si>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</si>
  <si>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</si>
  <si>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</si>
  <si>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</si>
  <si>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</si>
  <si>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</si>
  <si>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</si>
  <si>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</si>
  <si>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</si>
  <si>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</si>
  <si>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</si>
  <si>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</si>
  <si>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</si>
  <si>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</si>
  <si>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</si>
  <si>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</si>
  <si>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</si>
  <si>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</si>
  <si>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</si>
  <si>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</si>
  <si>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</si>
  <si>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</si>
  <si>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</si>
  <si>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</si>
  <si>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</si>
  <si>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</si>
  <si>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</si>
  <si>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</si>
  <si>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</si>
  <si>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</si>
  <si>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</si>
  <si>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</si>
  <si>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</si>
  <si>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</si>
  <si>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</si>
  <si>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</si>
  <si>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</si>
  <si>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</si>
  <si>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</si>
  <si>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</si>
  <si>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</si>
  <si>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</si>
  <si>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</si>
  <si>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</si>
  <si>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</si>
  <si>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</si>
  <si>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</si>
  <si>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</si>
  <si>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</si>
  <si>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</si>
  <si>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</si>
  <si>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</si>
  <si>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</si>
  <si>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</si>
  <si>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</si>
  <si>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</si>
  <si>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</si>
  <si>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</si>
  <si>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</si>
  <si>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</si>
  <si>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</si>
  <si>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</si>
  <si>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</si>
  <si>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</si>
  <si>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</si>
  <si>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</si>
  <si>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</si>
  <si>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</si>
  <si>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</si>
  <si>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</si>
  <si>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</si>
  <si>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</si>
  <si>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</si>
  <si>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</si>
  <si>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</si>
  <si>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</si>
  <si>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</si>
  <si>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</si>
  <si>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</si>
  <si>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</si>
  <si>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</si>
  <si>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</si>
  <si>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</si>
  <si>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</si>
  <si>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</si>
  <si>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</si>
  <si>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</si>
  <si>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</si>
  <si>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</si>
  <si>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</si>
  <si>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</si>
  <si>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</si>
  <si>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</si>
  <si>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</si>
  <si>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</si>
  <si>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</si>
  <si>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</si>
  <si>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</si>
  <si>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</si>
  <si>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</si>
  <si>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</si>
  <si>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</si>
  <si>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</si>
  <si>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</si>
  <si>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</si>
  <si>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</si>
  <si>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</si>
  <si>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</si>
  <si>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</si>
  <si>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</si>
  <si>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</si>
  <si>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</si>
  <si>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</si>
  <si>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</si>
  <si>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</si>
  <si>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</si>
  <si>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</si>
  <si>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</si>
  <si>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</si>
  <si>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</si>
  <si>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</si>
  <si>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</si>
  <si>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</si>
  <si>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</si>
  <si>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</si>
  <si>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</si>
  <si>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</si>
  <si>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</si>
  <si>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</si>
  <si>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</si>
  <si>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</si>
  <si>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</si>
  <si>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</si>
  <si>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</si>
  <si>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</si>
  <si>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</si>
  <si>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</si>
  <si>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</si>
  <si>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</si>
  <si>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</si>
  <si>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</si>
  <si>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</si>
  <si>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</si>
  <si>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</si>
  <si>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</si>
  <si>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</si>
  <si>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</si>
  <si>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</si>
  <si>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</si>
  <si>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</si>
  <si>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</si>
  <si>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</si>
  <si>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</si>
  <si>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</si>
  <si>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</si>
  <si>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</si>
  <si>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</si>
  <si>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</si>
  <si>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</si>
  <si>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</si>
  <si>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</si>
  <si>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</si>
  <si>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</si>
  <si>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</si>
  <si>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</si>
  <si>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</si>
  <si>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</si>
  <si>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</si>
  <si>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</si>
  <si>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</si>
  <si>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</si>
  <si>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</si>
  <si>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</si>
  <si>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</si>
  <si>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</si>
  <si>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</si>
  <si>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</si>
  <si>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</si>
  <si>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</si>
  <si>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</si>
  <si>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</si>
  <si>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</si>
  <si>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</si>
  <si>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</si>
  <si>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</si>
  <si>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</si>
  <si>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</si>
  <si>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</si>
  <si>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</si>
  <si>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</si>
  <si>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</si>
  <si>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</si>
  <si>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</si>
  <si>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</si>
  <si>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</si>
  <si>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</si>
  <si>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</si>
  <si>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</si>
  <si>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</si>
  <si>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</si>
  <si>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</si>
  <si>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</si>
  <si>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</si>
  <si>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</si>
  <si>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</si>
  <si>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</si>
  <si>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</si>
  <si>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</si>
  <si>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</si>
  <si>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</si>
  <si>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</si>
  <si>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</si>
  <si>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</si>
  <si>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</si>
  <si>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</si>
  <si>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</si>
  <si>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</si>
  <si>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</si>
  <si>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</si>
  <si>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</si>
  <si>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</si>
  <si>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</si>
  <si>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</si>
  <si>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</si>
  <si>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</si>
  <si>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</si>
  <si>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</si>
  <si>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</si>
  <si>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</si>
  <si>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</si>
  <si>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</si>
  <si>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</si>
  <si>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</si>
  <si>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</si>
  <si>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</si>
  <si>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</si>
  <si>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</si>
  <si>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</si>
  <si>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</si>
  <si>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</si>
  <si>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</si>
  <si>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</si>
  <si>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</si>
  <si>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</si>
  <si>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</si>
  <si>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</si>
  <si>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</si>
  <si>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</si>
  <si>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</si>
  <si>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</si>
  <si>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</si>
  <si>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</si>
  <si>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</si>
  <si>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</si>
  <si>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</si>
  <si>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</si>
  <si>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</si>
  <si>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</si>
  <si>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</si>
  <si>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</si>
  <si>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</si>
  <si>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</si>
  <si>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</si>
  <si>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</si>
  <si>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</si>
  <si>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</si>
  <si>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</si>
  <si>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</si>
  <si>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</si>
  <si>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</si>
  <si>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</si>
  <si>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</si>
  <si>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</si>
  <si>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</si>
  <si>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</si>
  <si>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</si>
  <si>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</si>
  <si>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</si>
  <si>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</si>
  <si>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</si>
  <si>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</si>
  <si>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</si>
  <si>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</si>
  <si>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</si>
  <si>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</si>
  <si>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</si>
  <si>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</si>
  <si>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</si>
  <si>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</si>
  <si>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</si>
  <si>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</si>
  <si>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</si>
  <si>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</si>
  <si>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</si>
  <si>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</si>
  <si>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</si>
  <si>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</si>
  <si>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</si>
  <si>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</si>
  <si>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</si>
  <si>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</si>
  <si>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</si>
  <si>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</si>
  <si>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</si>
  <si>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</si>
  <si>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</si>
  <si>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</si>
  <si>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</si>
  <si>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</si>
  <si>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</si>
  <si>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</si>
  <si>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</si>
  <si>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</si>
  <si>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</si>
  <si>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</si>
  <si>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</si>
  <si>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</si>
  <si>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</si>
  <si>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</si>
  <si>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</si>
  <si>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</si>
  <si>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</si>
  <si>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</si>
  <si>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</si>
  <si>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</si>
  <si>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</si>
  <si>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</si>
  <si>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</si>
  <si>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</si>
  <si>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</si>
  <si>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</si>
  <si>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</si>
  <si>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</si>
  <si>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</si>
  <si>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</si>
  <si>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</si>
  <si>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</si>
  <si>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</si>
  <si>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</si>
  <si>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</si>
  <si>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</si>
  <si>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</si>
  <si>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</si>
  <si>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</si>
  <si>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</si>
  <si>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</si>
  <si>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</si>
  <si>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</si>
  <si>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</si>
  <si>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</si>
  <si>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</si>
  <si>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</si>
  <si>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</si>
  <si>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</si>
  <si>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</si>
  <si>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</si>
  <si>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</si>
  <si>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</si>
  <si>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</si>
  <si>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</si>
  <si>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</si>
  <si>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</si>
  <si>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</si>
  <si>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</si>
  <si>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</si>
  <si>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</si>
  <si>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</si>
  <si>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</si>
  <si>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</si>
  <si>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</si>
  <si>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</si>
  <si>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</si>
  <si>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</si>
  <si>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</si>
  <si>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</si>
  <si>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</si>
  <si>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</si>
  <si>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</si>
  <si>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</si>
  <si>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</si>
  <si>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</si>
  <si>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</si>
  <si>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</si>
  <si>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</si>
  <si>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</si>
  <si>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</si>
  <si>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</si>
  <si>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</si>
  <si>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</si>
  <si>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</si>
  <si>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</si>
  <si>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</si>
  <si>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</si>
  <si>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</si>
  <si>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</si>
  <si>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</si>
  <si>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</si>
  <si>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</si>
  <si>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</si>
  <si>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</si>
  <si>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</si>
  <si>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</si>
  <si>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</si>
  <si>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</si>
  <si>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</si>
  <si>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</si>
  <si>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</si>
  <si>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</si>
  <si>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</si>
  <si>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</si>
  <si>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</si>
  <si>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</si>
  <si>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</si>
  <si>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</si>
  <si>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</si>
  <si>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</si>
  <si>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</si>
  <si>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</si>
  <si>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</si>
  <si>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</si>
  <si>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</si>
  <si>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</si>
  <si>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</si>
  <si>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</si>
  <si>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</si>
  <si>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</si>
  <si>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</si>
  <si>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</si>
  <si>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</si>
  <si>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</si>
  <si>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</si>
  <si>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</si>
  <si>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</si>
  <si>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</si>
  <si>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</si>
  <si>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</si>
  <si>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</si>
  <si>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</si>
  <si>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</si>
  <si>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</si>
  <si>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</si>
  <si>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</si>
  <si>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</si>
  <si>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</si>
  <si>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</si>
  <si>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</si>
  <si>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</si>
  <si>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</si>
  <si>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</si>
  <si>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</si>
  <si>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</si>
  <si>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</si>
  <si>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</si>
  <si>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</si>
  <si>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</si>
  <si>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</si>
  <si>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</si>
  <si>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</si>
  <si>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</si>
  <si>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</si>
  <si>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</si>
  <si>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</si>
  <si>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</si>
  <si>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</si>
  <si>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</si>
  <si>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</si>
  <si>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</si>
  <si>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</si>
  <si>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</si>
  <si>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</si>
  <si>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</si>
  <si>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</si>
  <si>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</si>
  <si>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</si>
  <si>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</si>
  <si>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</si>
  <si>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</si>
  <si>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</si>
  <si>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</si>
  <si>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</si>
  <si>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</si>
  <si>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</si>
  <si>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</si>
  <si>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</si>
  <si>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</si>
  <si>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</si>
  <si>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</si>
  <si>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</si>
  <si>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</si>
  <si>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</si>
  <si>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</si>
  <si>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</si>
  <si>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</si>
  <si>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</si>
  <si>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</si>
  <si>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</si>
  <si>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</si>
  <si>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</si>
  <si>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</si>
  <si>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</si>
  <si>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</si>
  <si>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</si>
  <si>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</si>
  <si>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</si>
  <si>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</si>
  <si>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</si>
  <si>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</si>
  <si>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</si>
  <si>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</si>
  <si>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</si>
  <si>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</si>
  <si>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</si>
  <si>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</si>
  <si>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</si>
  <si>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</si>
  <si>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</si>
  <si>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</si>
  <si>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</si>
  <si>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</si>
  <si>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</si>
  <si>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</si>
  <si>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</si>
  <si>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</si>
  <si>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</si>
  <si>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</si>
  <si>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</si>
  <si>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</si>
  <si>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</si>
  <si>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</si>
  <si>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</si>
  <si>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</si>
  <si>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</si>
  <si>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</si>
  <si>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</si>
  <si>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</si>
  <si>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</si>
  <si>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</si>
  <si>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</si>
  <si>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</si>
  <si>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</si>
  <si>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</si>
  <si>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</si>
  <si>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</si>
  <si>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</si>
  <si>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</si>
  <si>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</si>
  <si>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</si>
  <si>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</si>
  <si>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</si>
  <si>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</si>
  <si>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</si>
  <si>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</si>
  <si>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</si>
  <si>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</si>
  <si>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</si>
  <si>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</si>
  <si>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</si>
  <si>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</si>
  <si>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</si>
  <si>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</si>
  <si>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</si>
  <si>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</si>
  <si>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</si>
  <si>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</si>
  <si>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</si>
  <si>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</si>
  <si>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</si>
  <si>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</si>
  <si>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</si>
  <si>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</si>
  <si>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</si>
  <si>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</si>
  <si>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</si>
  <si>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</si>
  <si>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</si>
  <si>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</si>
  <si>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</si>
  <si>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</si>
  <si>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</si>
  <si>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</si>
  <si>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</si>
  <si>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</si>
  <si>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</si>
  <si>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</si>
  <si>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</si>
  <si>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</si>
  <si>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</si>
  <si>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</si>
  <si>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</si>
  <si>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</si>
  <si>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</si>
  <si>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</si>
  <si>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</si>
  <si>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</si>
  <si>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</si>
  <si>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</si>
  <si>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</si>
  <si>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</si>
  <si>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</si>
  <si>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</si>
  <si>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</si>
  <si>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</si>
  <si>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</si>
  <si>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</si>
  <si>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</si>
  <si>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</si>
  <si>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</si>
  <si>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</si>
  <si>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</si>
  <si>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</si>
  <si>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</si>
  <si>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</si>
  <si>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</si>
  <si>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</si>
  <si>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</si>
  <si>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</si>
  <si>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</si>
  <si>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</si>
  <si>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</si>
  <si>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</si>
  <si>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</si>
  <si>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</si>
  <si>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</si>
  <si>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</si>
  <si>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</si>
  <si>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</si>
  <si>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</si>
  <si>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</si>
  <si>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</si>
  <si>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</si>
  <si>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</si>
  <si>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</si>
  <si>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</si>
  <si>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</si>
  <si>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</si>
  <si>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</si>
  <si>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</si>
  <si>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</si>
  <si>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</si>
  <si>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</si>
  <si>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</si>
  <si>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</si>
  <si>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</si>
  <si>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</si>
  <si>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</si>
  <si>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</si>
  <si>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</si>
  <si>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</si>
  <si>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</si>
  <si>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</si>
  <si>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</si>
  <si>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</si>
  <si>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</si>
  <si>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</si>
  <si>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</si>
  <si>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</si>
  <si>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</si>
  <si>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</si>
  <si>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</si>
  <si>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</si>
  <si>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</si>
  <si>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</si>
  <si>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</si>
  <si>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</si>
  <si>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</si>
  <si>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</si>
  <si>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</si>
  <si>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</si>
  <si>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</si>
  <si>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</si>
  <si>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</si>
  <si>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</si>
  <si>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</si>
  <si>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</si>
  <si>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</si>
  <si>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</si>
  <si>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</si>
  <si>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</si>
  <si>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</si>
  <si>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</si>
  <si>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</si>
  <si>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</si>
  <si>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</si>
  <si>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</si>
  <si>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</si>
  <si>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</si>
  <si>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</si>
  <si>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</si>
  <si>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</si>
  <si>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</si>
  <si>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</si>
  <si>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</si>
  <si>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</si>
  <si>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</si>
  <si>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</si>
  <si>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</si>
  <si>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</si>
  <si>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</si>
  <si>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</si>
  <si>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</si>
  <si>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</si>
  <si>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</si>
  <si>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</si>
  <si>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</si>
  <si>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</si>
  <si>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</si>
  <si>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</si>
  <si>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</si>
  <si>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</si>
  <si>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</si>
  <si>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</si>
  <si>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</si>
  <si>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</si>
  <si>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</si>
  <si>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</si>
  <si>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</si>
  <si>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</si>
  <si>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</si>
  <si>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</si>
  <si>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</si>
  <si>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</si>
  <si>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</si>
  <si>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</si>
  <si>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</si>
  <si>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</si>
  <si>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</si>
  <si>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</si>
  <si>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</si>
  <si>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</si>
  <si>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</si>
  <si>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</si>
  <si>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</si>
  <si>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</si>
  <si>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</si>
  <si>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</si>
  <si>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</si>
  <si>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</si>
  <si>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</si>
  <si>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</si>
  <si>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</si>
  <si>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</si>
  <si>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</si>
  <si>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</si>
  <si>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</si>
  <si>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</si>
  <si>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</si>
  <si>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</si>
  <si>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</si>
  <si>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</si>
  <si>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</si>
  <si>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</si>
  <si>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</si>
  <si>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</si>
  <si>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</si>
  <si>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</si>
  <si>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</si>
  <si>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</si>
  <si>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</si>
  <si>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</si>
  <si>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</si>
  <si>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</si>
  <si>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</si>
  <si>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</si>
  <si>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</si>
  <si>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</si>
  <si>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</si>
  <si>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</si>
  <si>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</si>
  <si>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</si>
  <si>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</si>
  <si>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</si>
  <si>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</si>
  <si>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</si>
  <si>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</si>
  <si>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</si>
  <si>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</si>
  <si>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</si>
  <si>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</si>
  <si>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</si>
  <si>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</si>
  <si>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</si>
  <si>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</si>
  <si>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</si>
  <si>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</si>
  <si>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</si>
  <si>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</si>
  <si>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</si>
  <si>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</si>
  <si>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</si>
  <si>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</si>
  <si>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</si>
  <si>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</si>
  <si>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</si>
  <si>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</si>
  <si>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</si>
  <si>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</si>
  <si>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</si>
  <si>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</si>
  <si>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</si>
  <si>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</si>
  <si>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</si>
  <si>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</si>
  <si>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</si>
  <si>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</si>
  <si>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</si>
  <si>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</si>
  <si>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</si>
  <si>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</si>
  <si>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</si>
  <si>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</si>
  <si>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</si>
  <si>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</si>
  <si>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</si>
  <si>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</si>
  <si>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</si>
  <si>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</si>
  <si>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</si>
  <si>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</si>
  <si>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</si>
  <si>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</si>
  <si>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</si>
  <si>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</si>
  <si>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</si>
  <si>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</si>
  <si>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</si>
  <si>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</si>
  <si>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</si>
  <si>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</si>
  <si>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</si>
  <si>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</si>
  <si>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</si>
  <si>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</si>
  <si>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</si>
  <si>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</si>
  <si>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</si>
  <si>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</si>
  <si>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</si>
  <si>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</si>
  <si>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</si>
  <si>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</si>
  <si>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</si>
  <si>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</si>
  <si>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</si>
  <si>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</si>
  <si>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</si>
  <si>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</si>
  <si>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</si>
  <si>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</si>
  <si>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</si>
  <si>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</si>
  <si>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</si>
  <si>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</si>
  <si>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</si>
  <si>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</si>
  <si>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</si>
  <si>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</si>
  <si>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</si>
  <si>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</si>
  <si>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</si>
  <si>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</si>
  <si>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</si>
  <si>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</si>
  <si>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</si>
  <si>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</si>
  <si>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</si>
  <si>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</si>
  <si>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</si>
  <si>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</si>
  <si>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</si>
  <si>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</si>
  <si>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</si>
  <si>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</si>
  <si>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</si>
  <si>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</si>
  <si>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</si>
  <si>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</si>
  <si>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</si>
  <si>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</si>
  <si>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</si>
  <si>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</si>
  <si>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</si>
  <si>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</si>
  <si>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</si>
  <si>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</si>
  <si>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</si>
  <si>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</si>
  <si>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</si>
  <si>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</si>
  <si>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</si>
  <si>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</si>
  <si>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</si>
  <si>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</si>
  <si>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</si>
  <si>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</si>
  <si>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</si>
  <si>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</si>
  <si>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</si>
  <si>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</si>
  <si>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</si>
  <si>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</si>
  <si>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</si>
  <si>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</si>
  <si>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</si>
  <si>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</si>
  <si>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</si>
  <si>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</si>
  <si>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</si>
  <si>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</si>
  <si>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</si>
  <si>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</si>
  <si>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</si>
  <si>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</si>
  <si>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</si>
  <si>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</si>
  <si>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</si>
  <si>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</si>
  <si>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</si>
  <si>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</si>
  <si>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</si>
  <si>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</si>
  <si>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</si>
  <si>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</si>
  <si>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</si>
  <si>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</si>
  <si>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</si>
  <si>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</si>
  <si>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</si>
  <si>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</si>
  <si>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</si>
  <si>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</si>
  <si>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</si>
  <si>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</si>
  <si>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</si>
  <si>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</si>
  <si>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</si>
  <si>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</si>
  <si>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</si>
  <si>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</si>
  <si>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</si>
  <si>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</si>
  <si>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</si>
  <si>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</si>
  <si>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</si>
  <si>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</si>
  <si>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</si>
  <si>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</si>
  <si>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</si>
  <si>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</si>
  <si>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</si>
  <si>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</si>
  <si>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</si>
  <si>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</si>
  <si>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</si>
  <si>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</si>
  <si>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</si>
  <si>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</si>
  <si>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</si>
  <si>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</si>
  <si>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</si>
  <si>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</si>
  <si>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</si>
  <si>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</si>
  <si>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</si>
  <si>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</si>
  <si>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</si>
  <si>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</si>
  <si>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</si>
  <si>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</si>
  <si>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</si>
  <si>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</si>
  <si>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</si>
  <si>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</si>
  <si>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</si>
  <si>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</si>
  <si>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</si>
  <si>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</si>
  <si>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</si>
  <si>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</si>
  <si>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</si>
  <si>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</si>
  <si>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</si>
  <si>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</si>
  <si>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</si>
  <si>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</si>
  <si>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</si>
  <si>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</si>
  <si>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</si>
  <si>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</si>
  <si>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</si>
  <si>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</si>
  <si>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</si>
  <si>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</si>
  <si>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</si>
  <si>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</si>
  <si>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</si>
  <si>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</si>
  <si>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</si>
  <si>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</si>
  <si>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</si>
  <si>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</si>
  <si>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</si>
  <si>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</si>
  <si>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</si>
  <si>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</si>
  <si>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</si>
  <si>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</si>
  <si>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</si>
  <si>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</si>
  <si>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</si>
  <si>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</si>
  <si>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</si>
  <si>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</si>
  <si>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</si>
  <si>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</si>
  <si>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</si>
  <si>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</si>
  <si>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</si>
  <si>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</si>
  <si>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</si>
  <si>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</si>
  <si>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</si>
  <si>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</si>
  <si>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</si>
  <si>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</si>
  <si>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</si>
  <si>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</si>
  <si>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</si>
  <si>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</si>
  <si>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</si>
  <si>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</si>
  <si>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</si>
  <si>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</si>
  <si>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</si>
  <si>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</si>
  <si>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</si>
  <si>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</si>
  <si>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</si>
  <si>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</si>
  <si>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</si>
  <si>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</si>
  <si>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</si>
  <si>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</si>
  <si>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</si>
  <si>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</si>
  <si>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</si>
  <si>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</si>
  <si>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</si>
  <si>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</si>
  <si>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</si>
  <si>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</si>
  <si>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</si>
  <si>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</si>
  <si>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</si>
  <si>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</si>
  <si>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</si>
  <si>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</si>
  <si>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</si>
  <si>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</si>
  <si>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</si>
  <si>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</si>
  <si>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</si>
  <si>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</si>
  <si>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</si>
  <si>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</si>
  <si>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</si>
  <si>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</si>
  <si>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</si>
  <si>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</si>
  <si>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</si>
  <si>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</si>
  <si>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</si>
  <si>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</si>
  <si>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</si>
  <si>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</si>
  <si>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</si>
  <si>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</si>
  <si>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</si>
  <si>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</si>
  <si>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</si>
  <si>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</si>
  <si>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</si>
  <si>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</si>
  <si>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</si>
  <si>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</si>
  <si>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</si>
  <si>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</si>
  <si>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</si>
  <si>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</si>
  <si>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</si>
  <si>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</si>
  <si>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</si>
  <si>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</si>
  <si>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</si>
  <si>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</si>
  <si>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</si>
  <si>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</si>
  <si>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</si>
  <si>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</si>
  <si>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</si>
  <si>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</si>
  <si>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</si>
  <si>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</si>
  <si>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</si>
  <si>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</si>
  <si>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</si>
  <si>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</si>
  <si>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</si>
  <si>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</si>
  <si>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</si>
  <si>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</si>
  <si>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</si>
  <si>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</si>
  <si>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</si>
  <si>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</si>
  <si>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</si>
  <si>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</si>
  <si>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</si>
  <si>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</si>
  <si>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</si>
  <si>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</si>
  <si>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</si>
  <si>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</si>
  <si>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</si>
  <si>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</si>
  <si>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</si>
  <si>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</si>
  <si>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</si>
  <si>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</si>
  <si>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</si>
  <si>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</si>
  <si>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</si>
  <si>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</si>
  <si>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</si>
  <si>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</si>
  <si>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</si>
  <si>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</si>
  <si>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</si>
  <si>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</si>
  <si>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</si>
  <si>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</si>
  <si>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</si>
  <si>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</si>
  <si>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</si>
  <si>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</si>
  <si>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</si>
  <si>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</si>
  <si>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</si>
  <si>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</si>
  <si>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</si>
  <si>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</si>
  <si>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</si>
  <si>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</si>
  <si>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</si>
  <si>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</si>
  <si>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</si>
  <si>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</si>
  <si>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</si>
  <si>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</si>
  <si>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</si>
  <si>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</si>
  <si>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</si>
  <si>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</si>
  <si>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</si>
  <si>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</si>
  <si>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</si>
  <si>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</si>
  <si>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</si>
  <si>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</si>
  <si>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</si>
  <si>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</si>
  <si>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</si>
  <si>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</si>
  <si>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</si>
  <si>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</si>
  <si>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</si>
  <si>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</si>
  <si>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</si>
  <si>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</si>
  <si>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</si>
  <si>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</si>
  <si>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</si>
  <si>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</si>
  <si>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</si>
  <si>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</si>
  <si>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</si>
  <si>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</si>
  <si>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</si>
  <si>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</si>
  <si>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</si>
  <si>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</si>
  <si>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</si>
  <si>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</si>
  <si>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</si>
  <si>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</si>
  <si>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</si>
  <si>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</si>
  <si>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</si>
  <si>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</si>
  <si>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</si>
  <si>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</si>
  <si>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</si>
  <si>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</si>
  <si>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</si>
  <si>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</si>
  <si>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</si>
  <si>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</si>
  <si>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</si>
  <si>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</si>
  <si>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</si>
  <si>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</si>
  <si>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</si>
  <si>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</si>
  <si>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</si>
  <si>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</si>
  <si>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</si>
  <si>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</si>
  <si>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</si>
  <si>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</si>
  <si>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</si>
  <si>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</si>
  <si>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</si>
  <si>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</si>
  <si>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</si>
  <si>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</si>
  <si>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</si>
  <si>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</si>
  <si>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</si>
  <si>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</si>
  <si>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</si>
  <si>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</si>
  <si>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</si>
  <si>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</si>
  <si>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</si>
  <si>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</si>
  <si>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</si>
  <si>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</si>
  <si>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</si>
  <si>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</si>
  <si>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</si>
  <si>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</si>
  <si>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</si>
  <si>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</si>
  <si>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</si>
  <si>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</si>
  <si>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</si>
  <si>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</si>
  <si>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</si>
  <si>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</si>
  <si>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</si>
  <si>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</si>
  <si>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</si>
  <si>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</si>
  <si>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</si>
  <si>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</si>
  <si>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</si>
  <si>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</si>
  <si>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</si>
  <si>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</si>
  <si>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</si>
  <si>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</si>
  <si>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</si>
  <si>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</si>
  <si>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</si>
  <si>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</si>
  <si>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</si>
  <si>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</si>
  <si>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</si>
  <si>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</si>
  <si>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</si>
  <si>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</si>
  <si>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</si>
  <si>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</si>
  <si>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</si>
  <si>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</si>
  <si>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</si>
  <si>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</si>
  <si>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</si>
  <si>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</si>
  <si>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</si>
  <si>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</si>
  <si>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</si>
  <si>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</si>
  <si>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</si>
  <si>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</si>
  <si>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</si>
  <si>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</si>
  <si>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</si>
  <si>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</si>
  <si>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</si>
  <si>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</si>
  <si>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</si>
  <si>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</si>
  <si>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</si>
  <si>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</si>
  <si>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</si>
  <si>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</si>
  <si>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</si>
  <si>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</si>
  <si>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</si>
  <si>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</si>
  <si>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</si>
  <si>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</si>
  <si>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</si>
  <si>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</si>
  <si>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</si>
  <si>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</si>
  <si>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</si>
  <si>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</si>
  <si>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</si>
  <si>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</si>
  <si>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</si>
  <si>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</si>
  <si>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</si>
  <si>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</si>
  <si>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</si>
  <si>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</si>
  <si>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</si>
  <si>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</si>
  <si>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</si>
  <si>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</si>
  <si>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</si>
  <si>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</si>
  <si>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</si>
  <si>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</si>
  <si>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</si>
  <si>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</si>
  <si>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</si>
  <si>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</si>
  <si>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</si>
  <si>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</si>
  <si>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</si>
  <si>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</si>
  <si>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</si>
  <si>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</si>
  <si>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</si>
  <si>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</si>
  <si>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</si>
  <si>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</si>
  <si>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</si>
  <si>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</si>
  <si>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</si>
  <si>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</si>
  <si>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</si>
  <si>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</si>
  <si>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</si>
  <si>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</si>
  <si>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</si>
  <si>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</si>
  <si>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</si>
  <si>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</si>
  <si>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</si>
  <si>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</si>
  <si>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</si>
  <si>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</si>
  <si>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</si>
  <si>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</si>
  <si>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</si>
  <si>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</si>
  <si>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</si>
  <si>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</si>
  <si>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</si>
  <si>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</si>
  <si>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</si>
  <si>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</si>
  <si>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</si>
  <si>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</si>
  <si>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</si>
  <si>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</si>
  <si>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</si>
  <si>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</si>
  <si>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</si>
  <si>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</si>
  <si>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</si>
  <si>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</si>
  <si>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</si>
  <si>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</si>
  <si>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</si>
  <si>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</si>
  <si>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</si>
  <si>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</si>
  <si>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</si>
  <si>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</si>
  <si>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</si>
  <si>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</si>
  <si>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</si>
  <si>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</si>
  <si>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</si>
  <si>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</si>
  <si>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</si>
  <si>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</si>
  <si>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</si>
  <si>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</si>
  <si>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</si>
  <si>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</si>
  <si>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</si>
  <si>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</si>
  <si>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</si>
  <si>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</si>
  <si>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</si>
  <si>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</si>
  <si>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</si>
  <si>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</si>
  <si>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</si>
  <si>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</si>
  <si>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</si>
  <si>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</si>
  <si>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</si>
  <si>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</si>
  <si>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</si>
  <si>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</si>
  <si>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</si>
  <si>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</si>
  <si>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</si>
  <si>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</si>
  <si>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</si>
  <si>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</si>
  <si>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</si>
  <si>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</si>
  <si>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</si>
  <si>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</si>
  <si>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</si>
  <si>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</si>
  <si>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</si>
  <si>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</si>
  <si>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</si>
  <si>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</si>
  <si>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</si>
  <si>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</si>
  <si>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</si>
  <si>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</si>
  <si>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</si>
  <si>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</si>
  <si>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</si>
  <si>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</si>
  <si>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</si>
  <si>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</si>
  <si>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</si>
  <si>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</si>
  <si>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</si>
  <si>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</si>
  <si>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</si>
  <si>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</si>
  <si>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</si>
  <si>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</si>
  <si>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</si>
  <si>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</si>
  <si>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</si>
  <si>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</si>
  <si>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</si>
  <si>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</si>
  <si>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</si>
  <si>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</si>
  <si>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</si>
  <si>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</si>
  <si>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</si>
  <si>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</si>
  <si>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</si>
  <si>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</si>
  <si>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</si>
  <si>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</si>
  <si>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</si>
  <si>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</si>
  <si>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</si>
  <si>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</si>
  <si>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</si>
  <si>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</si>
  <si>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</si>
  <si>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</si>
  <si>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</si>
  <si>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</si>
  <si>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</si>
  <si>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</si>
  <si>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</si>
  <si>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</si>
  <si>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</si>
  <si>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</si>
  <si>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</si>
  <si>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</si>
  <si>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</si>
  <si>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</si>
  <si>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</si>
  <si>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</si>
  <si>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</si>
  <si>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</si>
  <si>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</si>
  <si>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</si>
  <si>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</si>
  <si>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</si>
  <si>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</si>
  <si>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</si>
  <si>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</si>
  <si>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</si>
  <si>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</si>
  <si>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</si>
  <si>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</si>
  <si>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</si>
  <si>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</si>
  <si>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</si>
  <si>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</si>
  <si>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</si>
  <si>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</si>
  <si>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</si>
  <si>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</si>
  <si>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</si>
  <si>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</si>
  <si>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</si>
  <si>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</si>
  <si>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</si>
  <si>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</si>
  <si>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</si>
  <si>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</si>
  <si>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</si>
  <si>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</si>
  <si>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</si>
  <si>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</si>
  <si>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</si>
  <si>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</si>
  <si>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</si>
  <si>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</si>
  <si>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</si>
  <si>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</si>
  <si>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</si>
  <si>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</si>
  <si>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</si>
  <si>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</si>
  <si>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</si>
  <si>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</si>
  <si>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</si>
  <si>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</si>
  <si>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</si>
  <si>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</si>
  <si>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</si>
  <si>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</si>
  <si>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</si>
  <si>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</si>
  <si>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</si>
  <si>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</si>
  <si>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</si>
  <si>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</si>
  <si>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</si>
  <si>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</si>
  <si>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</si>
  <si>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</si>
  <si>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</si>
  <si>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</si>
  <si>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</si>
  <si>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</si>
  <si>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</si>
  <si>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</si>
  <si>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</si>
  <si>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</si>
  <si>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</si>
  <si>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</si>
  <si>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</si>
  <si>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</si>
  <si>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</si>
  <si>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</si>
  <si>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</si>
  <si>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</si>
  <si>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</si>
  <si>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</si>
  <si>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</si>
  <si>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</si>
  <si>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</si>
  <si>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</si>
  <si>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</si>
  <si>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</si>
  <si>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</si>
  <si>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</si>
  <si>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</si>
  <si>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</si>
  <si>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</si>
  <si>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</si>
  <si>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</si>
  <si>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</si>
  <si>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</si>
  <si>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</si>
  <si>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</si>
  <si>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</si>
  <si>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</si>
  <si>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</si>
  <si>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</si>
  <si>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</si>
  <si>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</si>
  <si>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</si>
  <si>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</si>
  <si>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</si>
  <si>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</si>
  <si>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</si>
  <si>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</si>
  <si>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</si>
  <si>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</si>
  <si>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</si>
  <si>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</si>
  <si>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</si>
  <si>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</si>
  <si>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</si>
  <si>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</si>
  <si>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</si>
  <si>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</si>
  <si>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</si>
  <si>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</si>
  <si>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</si>
  <si>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</si>
  <si>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</si>
  <si>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</si>
  <si>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</si>
  <si>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</si>
  <si>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</si>
  <si>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</si>
  <si>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</si>
  <si>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</si>
  <si>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</si>
  <si>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</si>
  <si>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</si>
  <si>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</si>
  <si>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</si>
  <si>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</si>
  <si>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</si>
  <si>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</si>
  <si>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</si>
  <si>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</si>
  <si>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</si>
  <si>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</si>
  <si>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</si>
  <si>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</si>
  <si>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</si>
  <si>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</si>
  <si>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</si>
  <si>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</si>
  <si>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</si>
  <si>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</si>
  <si>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</si>
  <si>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</si>
  <si>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</si>
  <si>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</si>
  <si>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</si>
  <si>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</si>
  <si>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</si>
  <si>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</si>
  <si>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</si>
  <si>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</si>
  <si>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</si>
  <si>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</si>
  <si>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</si>
  <si>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</si>
  <si>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</si>
  <si>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</si>
  <si>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</si>
  <si>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</si>
  <si>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</si>
  <si>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</si>
  <si>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</si>
  <si>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</si>
  <si>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</si>
  <si>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</si>
  <si>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</si>
  <si>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</si>
  <si>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</si>
  <si>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</si>
  <si>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</si>
  <si>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</si>
  <si>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</si>
  <si>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</si>
  <si>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</si>
  <si>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</si>
  <si>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</si>
  <si>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</si>
  <si>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</si>
  <si>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</si>
  <si>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</si>
  <si>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</si>
  <si>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</si>
  <si>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</si>
  <si>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</si>
  <si>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</si>
  <si>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</si>
  <si>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</si>
  <si>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</si>
  <si>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</si>
  <si>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</si>
  <si>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</si>
  <si>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</si>
  <si>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</si>
  <si>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</si>
  <si>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</si>
  <si>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</si>
  <si>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</si>
  <si>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</si>
  <si>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</si>
  <si>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</si>
  <si>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</si>
  <si>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</si>
  <si>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</si>
  <si>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</si>
  <si>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</si>
  <si>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</si>
  <si>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</si>
  <si>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</si>
  <si>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</si>
  <si>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</si>
  <si>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</si>
  <si>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</si>
  <si>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</si>
  <si>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</si>
  <si>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</si>
  <si>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</si>
  <si>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</si>
  <si>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</si>
  <si>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</si>
  <si>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</si>
  <si>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</si>
  <si>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</si>
  <si>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</si>
  <si>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</si>
  <si>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</si>
  <si>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</si>
  <si>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</si>
  <si>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</si>
  <si>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</si>
  <si>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</si>
  <si>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</si>
  <si>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</si>
  <si>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</si>
  <si>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</si>
  <si>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</si>
  <si>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</si>
  <si>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</si>
  <si>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</si>
  <si>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</si>
  <si>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</si>
  <si>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</si>
  <si>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</si>
  <si>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</si>
  <si>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</si>
  <si>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</si>
  <si>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</si>
  <si>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</si>
  <si>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</si>
  <si>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</si>
  <si>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</si>
  <si>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</si>
  <si>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</si>
  <si>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</si>
  <si>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</si>
  <si>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</si>
  <si>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</si>
  <si>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</si>
  <si>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</si>
  <si>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</si>
  <si>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</si>
  <si>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</si>
  <si>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</si>
  <si>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</si>
  <si>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</si>
  <si>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</si>
  <si>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</si>
  <si>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</si>
  <si>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</si>
  <si>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</si>
  <si>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</si>
  <si>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</si>
  <si>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</si>
  <si>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</si>
  <si>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</si>
  <si>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</si>
  <si>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</si>
  <si>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</si>
  <si>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</si>
  <si>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</si>
  <si>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</si>
  <si>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</si>
  <si>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</si>
  <si>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</si>
  <si>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</si>
  <si>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</si>
  <si>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</si>
  <si>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</si>
  <si>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</si>
  <si>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</si>
  <si>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</si>
  <si>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</si>
  <si>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</si>
  <si>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</si>
  <si>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</si>
  <si>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</si>
  <si>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</si>
  <si>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</si>
  <si>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</si>
  <si>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</si>
  <si>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</si>
  <si>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</si>
  <si>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</si>
  <si>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</si>
  <si>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</si>
  <si>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</si>
  <si>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</si>
  <si>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</si>
  <si>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</si>
  <si>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</si>
  <si>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</si>
  <si>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</si>
  <si>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</si>
  <si>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</si>
  <si>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</si>
  <si>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</si>
  <si>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</si>
  <si>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</si>
  <si>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</si>
  <si>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</si>
  <si>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</si>
  <si>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</si>
  <si>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</si>
  <si>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</si>
  <si>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</si>
  <si>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</si>
  <si>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</si>
  <si>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</si>
  <si>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</si>
  <si>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</si>
  <si>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</si>
  <si>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</si>
  <si>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</si>
  <si>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</si>
  <si>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</si>
  <si>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</si>
  <si>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</si>
  <si>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</si>
  <si>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</si>
  <si>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</si>
  <si>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</si>
  <si>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</si>
  <si>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</si>
  <si>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</si>
  <si>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</si>
  <si>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</si>
  <si>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</si>
  <si>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</si>
  <si>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</si>
  <si>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</si>
  <si>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</si>
  <si>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</si>
  <si>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</si>
  <si>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</si>
  <si>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</si>
  <si>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</si>
  <si>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</si>
  <si>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</si>
  <si>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</si>
  <si>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</si>
  <si>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</si>
  <si>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</si>
  <si>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</si>
  <si>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</si>
  <si>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</si>
  <si>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</si>
  <si>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</si>
  <si>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</si>
  <si>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</si>
  <si>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</si>
  <si>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</si>
  <si>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</si>
  <si>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</si>
  <si>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</si>
  <si>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</si>
  <si>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</si>
  <si>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</si>
  <si>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</si>
  <si>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</si>
  <si>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</si>
  <si>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</si>
  <si>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</si>
  <si>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</si>
  <si>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</si>
  <si>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</si>
  <si>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</si>
  <si>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</si>
  <si>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</si>
  <si>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</si>
  <si>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</si>
  <si>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</si>
  <si>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</si>
  <si>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</si>
  <si>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</si>
  <si>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</si>
  <si>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</si>
  <si>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</si>
  <si>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</si>
  <si>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</si>
  <si>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</si>
  <si>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</si>
  <si>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</si>
  <si>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</si>
  <si>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</si>
  <si>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</si>
  <si>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</si>
  <si>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</si>
  <si>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</si>
  <si>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</si>
  <si>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</si>
  <si>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</si>
  <si>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</si>
  <si>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</si>
  <si>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</si>
  <si>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</si>
  <si>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</si>
  <si>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</si>
  <si>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</si>
  <si>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</si>
  <si>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</si>
  <si>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</si>
  <si>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</si>
  <si>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</si>
  <si>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</si>
  <si>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</si>
  <si>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</si>
  <si>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</si>
  <si>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</si>
  <si>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</si>
  <si>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</si>
  <si>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</si>
  <si>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</si>
  <si>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</si>
  <si>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</si>
  <si>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</si>
  <si>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</si>
  <si>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</si>
  <si>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</si>
  <si>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</si>
  <si>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</si>
  <si>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</si>
  <si>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</si>
  <si>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</si>
  <si>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</si>
  <si>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</si>
  <si>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</si>
  <si>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</si>
  <si>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</si>
  <si>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</si>
  <si>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</si>
  <si>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</si>
  <si>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</si>
  <si>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</si>
  <si>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</si>
  <si>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</si>
  <si>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</si>
  <si>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</si>
  <si>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</si>
  <si>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</si>
  <si>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</si>
  <si>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</si>
  <si>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</si>
  <si>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</si>
  <si>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</si>
  <si>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</si>
  <si>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</si>
  <si>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</si>
  <si>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</si>
  <si>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</si>
  <si>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</si>
  <si>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</si>
  <si>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</si>
  <si>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</si>
  <si>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</si>
  <si>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</si>
  <si>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</si>
  <si>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</si>
  <si>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</si>
  <si>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</si>
  <si>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</si>
  <si>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</si>
  <si>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</si>
  <si>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</si>
  <si>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</si>
  <si>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</si>
  <si>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</si>
  <si>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</si>
  <si>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</si>
  <si>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</si>
  <si>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</si>
  <si>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</si>
  <si>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</si>
  <si>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</si>
  <si>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</si>
  <si>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</si>
  <si>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</si>
  <si>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</si>
  <si>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</si>
  <si>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</si>
  <si>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</si>
  <si>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</si>
  <si>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</si>
  <si>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</si>
  <si>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</si>
  <si>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</si>
  <si>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</si>
  <si>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</si>
  <si>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</si>
  <si>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</si>
  <si>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</si>
  <si>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</si>
  <si>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</si>
  <si>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</si>
  <si>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</si>
  <si>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</si>
  <si>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</si>
  <si>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</si>
  <si>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</si>
  <si>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</si>
  <si>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</si>
  <si>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</si>
  <si>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</si>
  <si>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</si>
  <si>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</si>
  <si>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</si>
  <si>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</si>
  <si>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</si>
  <si>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</si>
  <si>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</si>
  <si>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</si>
  <si>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</si>
  <si>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</si>
  <si>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</si>
  <si>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</si>
  <si>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</si>
  <si>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</si>
  <si>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</si>
  <si>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</si>
  <si>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</si>
  <si>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</si>
  <si>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</si>
  <si>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</si>
  <si>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</si>
  <si>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</si>
  <si>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</si>
  <si>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</si>
  <si>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</si>
  <si>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</si>
  <si>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</si>
  <si>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</si>
  <si>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</si>
  <si>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</si>
  <si>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</si>
  <si>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</si>
  <si>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</si>
  <si>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</si>
  <si>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</si>
  <si>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</si>
  <si>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</si>
  <si>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</si>
  <si>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</si>
  <si>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</si>
  <si>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</si>
  <si>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</si>
  <si>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</si>
  <si>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</si>
  <si>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</si>
  <si>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</si>
  <si>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</si>
  <si>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</si>
  <si>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</si>
  <si>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</si>
  <si>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</si>
  <si>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</si>
  <si>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</si>
  <si>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</si>
  <si>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</si>
  <si>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</si>
  <si>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</si>
  <si>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</si>
  <si>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</si>
  <si>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</si>
  <si>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</si>
  <si>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</si>
  <si>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</si>
  <si>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</si>
  <si>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</si>
  <si>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</si>
  <si>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</si>
  <si>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</si>
  <si>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</si>
  <si>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</si>
  <si>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</si>
  <si>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</si>
  <si>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</si>
  <si>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</si>
  <si>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</si>
  <si>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</si>
  <si>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</si>
  <si>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</si>
  <si>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</si>
  <si>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</si>
  <si>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</si>
  <si>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</si>
  <si>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</si>
  <si>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</si>
  <si>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</si>
  <si>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</si>
  <si>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</si>
  <si>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</si>
  <si>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</si>
  <si>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</si>
  <si>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</si>
  <si>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</si>
  <si>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</si>
  <si>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</si>
  <si>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</si>
  <si>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</si>
  <si>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</si>
  <si>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</si>
  <si>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</si>
  <si>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</si>
  <si>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</si>
  <si>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</si>
  <si>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</si>
  <si>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</si>
  <si>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</si>
  <si>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</si>
  <si>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</si>
  <si>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</si>
  <si>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</si>
  <si>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</si>
  <si>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</si>
  <si>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</si>
  <si>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</si>
  <si>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</si>
  <si>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</si>
  <si>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</si>
  <si>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</si>
  <si>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</si>
  <si>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</si>
  <si>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</si>
  <si>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</si>
  <si>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</si>
  <si>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</si>
  <si>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</si>
  <si>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</si>
  <si>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</si>
  <si>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</si>
  <si>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</si>
  <si>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</si>
  <si>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</si>
  <si>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</si>
  <si>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</si>
  <si>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</si>
  <si>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</si>
  <si>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</si>
  <si>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</si>
  <si>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</si>
  <si>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</si>
  <si>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</si>
  <si>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</si>
  <si>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</si>
  <si>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</si>
  <si>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</si>
  <si>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</si>
  <si>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</si>
  <si>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</si>
  <si>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</si>
  <si>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</si>
  <si>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</si>
  <si>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</si>
  <si>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</si>
  <si>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</si>
  <si>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</si>
  <si>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</si>
  <si>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</si>
  <si>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</si>
  <si>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</si>
  <si>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</si>
  <si>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</si>
  <si>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</si>
  <si>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</si>
  <si>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</si>
  <si>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</si>
  <si>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</si>
  <si>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</si>
  <si>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</si>
  <si>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</si>
  <si>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</si>
  <si>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</si>
  <si>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</si>
  <si>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</si>
  <si>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</si>
  <si>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</si>
  <si>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</si>
  <si>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</si>
  <si>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</si>
  <si>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</si>
  <si>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</si>
  <si>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</si>
  <si>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</si>
  <si>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</si>
  <si>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</si>
  <si>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</si>
  <si>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</si>
  <si>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</si>
  <si>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</si>
  <si>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</si>
  <si>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</si>
  <si>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</si>
  <si>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</si>
  <si>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</si>
  <si>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</si>
  <si>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</si>
  <si>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</si>
  <si>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</si>
  <si>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</si>
  <si>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</si>
  <si>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</si>
  <si>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</si>
  <si>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</si>
  <si>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</si>
  <si>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</si>
  <si>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</si>
  <si>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</si>
  <si>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</si>
  <si>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</si>
  <si>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</si>
  <si>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</si>
  <si>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</si>
  <si>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</si>
  <si>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</si>
  <si>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</si>
  <si>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</si>
  <si>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</si>
  <si>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</si>
  <si>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</si>
  <si>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</si>
  <si>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</si>
  <si>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</si>
  <si>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</si>
  <si>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</si>
  <si>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</si>
  <si>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</si>
  <si>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</si>
  <si>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</si>
  <si>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</si>
  <si>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</si>
  <si>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</si>
  <si>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</si>
  <si>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</si>
  <si>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</si>
  <si>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</si>
  <si>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</si>
  <si>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</si>
  <si>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</si>
  <si>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</si>
  <si>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</si>
  <si>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</si>
  <si>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</si>
  <si>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</si>
  <si>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</si>
  <si>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</si>
  <si>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</si>
  <si>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</si>
  <si>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</si>
  <si>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</si>
  <si>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</si>
  <si>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</si>
  <si>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</si>
  <si>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</si>
  <si>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</si>
  <si>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</si>
  <si>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</si>
  <si>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</si>
  <si>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</si>
  <si>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</si>
  <si>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</si>
  <si>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</si>
  <si>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</si>
  <si>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</si>
  <si>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</si>
  <si>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</si>
  <si>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</si>
  <si>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</si>
  <si>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</si>
  <si>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</si>
  <si>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</si>
  <si>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</si>
  <si>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</si>
  <si>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</si>
  <si>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</si>
  <si>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</si>
  <si>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</si>
  <si>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</si>
  <si>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</si>
  <si>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</si>
  <si>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</si>
  <si>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</si>
  <si>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</si>
  <si>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</si>
  <si>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</si>
  <si>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</si>
  <si>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</si>
  <si>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</si>
  <si>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</si>
  <si>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</si>
  <si>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</si>
  <si>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</si>
  <si>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</si>
  <si>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</si>
  <si>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</si>
  <si>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</si>
  <si>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</si>
  <si>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</si>
  <si>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</si>
  <si>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</si>
  <si>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</si>
  <si>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</si>
  <si>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</si>
  <si>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</si>
  <si>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</si>
  <si>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</si>
  <si>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</si>
  <si>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</si>
  <si>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</si>
  <si>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</si>
  <si>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</si>
  <si>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</si>
  <si>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</si>
  <si>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</si>
  <si>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</si>
  <si>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</si>
  <si>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</si>
  <si>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</si>
  <si>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</si>
  <si>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</si>
  <si>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</si>
  <si>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</si>
  <si>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</si>
  <si>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</si>
  <si>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</si>
  <si>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</si>
  <si>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</si>
  <si>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</si>
  <si>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</si>
  <si>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</si>
  <si>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</si>
  <si>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</si>
  <si>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</si>
  <si>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</si>
  <si>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</si>
  <si>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</si>
  <si>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</si>
  <si>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</si>
  <si>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</si>
  <si>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</si>
  <si>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</si>
  <si>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</si>
  <si>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</si>
  <si>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</si>
  <si>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</si>
  <si>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</si>
  <si>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</si>
  <si>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</si>
  <si>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</si>
  <si>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</si>
  <si>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</si>
  <si>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</si>
  <si>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</si>
  <si>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</si>
  <si>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</si>
  <si>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</si>
  <si>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</si>
  <si>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</si>
  <si>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</si>
  <si>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</si>
  <si>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</si>
  <si>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</si>
  <si>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</si>
  <si>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</si>
  <si>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</si>
  <si>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</si>
  <si>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</si>
  <si>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</si>
  <si>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</si>
  <si>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</si>
  <si>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</si>
  <si>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</si>
  <si>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</si>
  <si>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</si>
  <si>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</si>
  <si>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</si>
  <si>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</si>
  <si>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</si>
  <si>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</si>
  <si>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</si>
  <si>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</si>
  <si>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</si>
  <si>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</si>
  <si>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</si>
  <si>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</si>
  <si>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</si>
  <si>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</si>
  <si>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</si>
  <si>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</si>
  <si>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</si>
  <si>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</si>
  <si>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</si>
  <si>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</si>
  <si>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</si>
  <si>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</si>
  <si>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</si>
  <si>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</si>
  <si>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</si>
  <si>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</si>
  <si>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</si>
  <si>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</si>
  <si>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</si>
  <si>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</si>
  <si>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</si>
  <si>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</si>
  <si>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</si>
  <si>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</si>
  <si>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</si>
  <si>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</si>
  <si>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</si>
  <si>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</si>
  <si>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</si>
  <si>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</si>
  <si>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</si>
  <si>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</si>
  <si>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</si>
  <si>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</si>
  <si>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</si>
  <si>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</si>
  <si>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</si>
  <si>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</si>
  <si>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</si>
  <si>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</si>
  <si>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</si>
  <si>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</si>
  <si>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</si>
  <si>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</si>
  <si>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</si>
  <si>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</si>
  <si>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</si>
  <si>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</si>
  <si>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</si>
  <si>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</si>
  <si>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</si>
  <si>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</si>
  <si>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</si>
  <si>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</si>
  <si>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</si>
  <si>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</si>
  <si>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</si>
  <si>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</si>
  <si>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</si>
  <si>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</si>
  <si>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</si>
  <si>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</si>
  <si>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</si>
  <si>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</si>
  <si>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</si>
  <si>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</si>
  <si>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</si>
  <si>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</si>
  <si>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</si>
  <si>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</si>
  <si>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</si>
  <si>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</si>
  <si>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</si>
  <si>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</si>
  <si>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</si>
  <si>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</si>
  <si>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</si>
  <si>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</si>
  <si>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</si>
  <si>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</si>
  <si>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</si>
  <si>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</si>
  <si>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</si>
  <si>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</si>
  <si>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</si>
  <si>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</si>
  <si>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</si>
  <si>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</si>
  <si>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</si>
  <si>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</si>
  <si>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</si>
  <si>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</si>
  <si>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</si>
  <si>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</si>
  <si>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</si>
  <si>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</si>
  <si>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</si>
  <si>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</si>
  <si>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</si>
  <si>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</si>
  <si>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</si>
  <si>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</si>
  <si>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</si>
  <si>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</si>
  <si>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</si>
  <si>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</si>
  <si>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</si>
  <si>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</si>
  <si>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</si>
  <si>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</si>
  <si>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</si>
  <si>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</si>
  <si>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</si>
  <si>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</si>
  <si>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</si>
  <si>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</si>
  <si>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</si>
  <si>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</si>
  <si>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</si>
  <si>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</si>
  <si>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</si>
  <si>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</si>
  <si>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</si>
  <si>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</si>
  <si>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</si>
  <si>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</si>
  <si>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</si>
  <si>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</si>
  <si>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</si>
  <si>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</si>
  <si>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</si>
  <si>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</si>
  <si>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</si>
  <si>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</si>
  <si>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</si>
  <si>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</si>
  <si>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</si>
  <si>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</si>
  <si>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</si>
  <si>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</si>
  <si>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</si>
  <si>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</si>
  <si>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</si>
  <si>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</si>
  <si>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</si>
  <si>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</si>
  <si>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</si>
  <si>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</si>
  <si>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</si>
  <si>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</si>
  <si>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</si>
  <si>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</si>
  <si>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</si>
  <si>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</si>
  <si>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</si>
  <si>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</si>
  <si>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</si>
  <si>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</si>
  <si>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</si>
  <si>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</si>
  <si>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</si>
  <si>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</si>
  <si>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</si>
  <si>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</si>
  <si>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</si>
  <si>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</si>
  <si>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</si>
  <si>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</si>
  <si>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</si>
  <si>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</si>
  <si>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</si>
  <si>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</si>
  <si>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</si>
  <si>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</si>
  <si>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</si>
  <si>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</si>
  <si>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</si>
  <si>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</si>
  <si>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</si>
  <si>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</si>
  <si>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</si>
  <si>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</si>
  <si>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</si>
  <si>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</si>
  <si>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</si>
  <si>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</si>
  <si>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</si>
  <si>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</si>
  <si>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</si>
  <si>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</si>
  <si>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</si>
  <si>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</si>
  <si>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</si>
  <si>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</si>
  <si>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</si>
  <si>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</si>
  <si>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</si>
  <si>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</si>
  <si>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</si>
  <si>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</si>
  <si>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</si>
  <si>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</si>
  <si>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</si>
  <si>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</si>
  <si>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</si>
  <si>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</si>
  <si>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</si>
  <si>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</si>
  <si>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</si>
  <si>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</si>
  <si>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</si>
  <si>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</si>
  <si>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</si>
  <si>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</si>
  <si>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</si>
  <si>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</si>
  <si>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</si>
  <si>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</si>
  <si>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</si>
  <si>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</si>
  <si>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</si>
  <si>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</si>
  <si>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</si>
  <si>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</si>
  <si>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</si>
  <si>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</si>
  <si>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</si>
  <si>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</si>
  <si>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</si>
  <si>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</si>
  <si>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</si>
  <si>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</si>
  <si>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</si>
  <si>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</si>
  <si>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</si>
  <si>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</si>
  <si>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</si>
  <si>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</si>
  <si>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</si>
  <si>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</si>
  <si>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</si>
  <si>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</si>
  <si>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</si>
  <si>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</si>
  <si>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</si>
  <si>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</si>
  <si>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</si>
  <si>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</si>
  <si>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</si>
  <si>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</si>
  <si>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</si>
  <si>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</si>
  <si>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</si>
  <si>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</si>
  <si>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</si>
  <si>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</si>
  <si>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</si>
  <si>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</si>
  <si>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</si>
  <si>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</si>
  <si>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</si>
  <si>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</si>
  <si>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</si>
  <si>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</si>
  <si>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</si>
  <si>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</si>
  <si>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</si>
  <si>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</si>
  <si>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</si>
  <si>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</si>
  <si>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</si>
  <si>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</si>
  <si>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</si>
  <si>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</si>
  <si>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</si>
  <si>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</si>
  <si>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</si>
  <si>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</si>
  <si>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</si>
  <si>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</si>
  <si>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</si>
  <si>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</si>
  <si>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</si>
  <si>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</si>
  <si>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</si>
  <si>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</si>
  <si>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</si>
  <si>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</si>
  <si>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</si>
  <si>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</si>
  <si>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</si>
  <si>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</si>
  <si>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</si>
  <si>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</si>
  <si>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</si>
  <si>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</si>
  <si>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</si>
  <si>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</si>
  <si>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</si>
  <si>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</si>
  <si>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</si>
  <si>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</si>
  <si>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</si>
  <si>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</si>
  <si>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</si>
  <si>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</si>
  <si>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</si>
  <si>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</si>
  <si>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</si>
  <si>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</si>
  <si>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</si>
  <si>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</si>
  <si>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</si>
  <si>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</si>
  <si>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</si>
  <si>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</si>
  <si>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</si>
  <si>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</si>
  <si>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</si>
  <si>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</si>
  <si>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</si>
  <si>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</si>
  <si>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</si>
  <si>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</si>
  <si>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</si>
  <si>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</si>
  <si>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</si>
  <si>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</si>
  <si>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</si>
  <si>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</si>
  <si>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</si>
  <si>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</si>
  <si>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</si>
  <si>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</si>
  <si>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</si>
  <si>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</si>
  <si>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</si>
  <si>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</si>
  <si>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</si>
  <si>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</si>
  <si>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</si>
  <si>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</si>
  <si>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</si>
  <si>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</si>
  <si>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</si>
  <si>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</si>
  <si>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</si>
  <si>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</si>
  <si>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</si>
  <si>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</si>
  <si>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</si>
  <si>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</si>
  <si>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</si>
  <si>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</si>
  <si>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</si>
  <si>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</si>
  <si>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</si>
  <si>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</si>
  <si>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</si>
  <si>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</si>
  <si>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</si>
  <si>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</si>
  <si>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</si>
  <si>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</si>
  <si>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</si>
  <si>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</si>
  <si>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</si>
  <si>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</si>
  <si>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</si>
  <si>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</si>
  <si>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</si>
  <si>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</si>
  <si>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</si>
  <si>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</si>
  <si>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</si>
  <si>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</si>
  <si>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</si>
  <si>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</si>
  <si>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</si>
  <si>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</si>
  <si>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</si>
  <si>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</si>
  <si>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</si>
  <si>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</si>
  <si>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</si>
  <si>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</si>
  <si>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</si>
  <si>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</si>
  <si>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</si>
  <si>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</si>
  <si>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</si>
  <si>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</si>
  <si>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</si>
  <si>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</si>
  <si>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</si>
  <si>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</si>
  <si>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</si>
  <si>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</si>
  <si>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</si>
  <si>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</si>
  <si>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</si>
  <si>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</si>
  <si>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</si>
  <si>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</si>
  <si>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</si>
  <si>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</si>
  <si>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</si>
  <si>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</si>
  <si>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</si>
  <si>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</si>
  <si>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</si>
  <si>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</si>
  <si>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</si>
  <si>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</si>
  <si>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</si>
  <si>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</si>
  <si>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</si>
  <si>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</si>
  <si>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</si>
  <si>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</si>
  <si>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</si>
  <si>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</si>
  <si>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</si>
  <si>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</si>
  <si>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</si>
  <si>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</si>
  <si>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</si>
  <si>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</si>
  <si>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</si>
  <si>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</si>
  <si>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</si>
  <si>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</si>
  <si>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</si>
  <si>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</si>
  <si>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</si>
  <si>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</si>
  <si>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</si>
  <si>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</si>
  <si>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</si>
  <si>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</si>
  <si>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</si>
  <si>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</si>
  <si>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</si>
  <si>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</si>
  <si>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</si>
  <si>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</si>
  <si>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</si>
  <si>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</si>
  <si>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</si>
  <si>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</si>
  <si>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</si>
  <si>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</si>
  <si>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</si>
  <si>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</si>
  <si>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</si>
  <si>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</si>
  <si>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</si>
  <si>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</si>
  <si>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</si>
  <si>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</si>
  <si>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</si>
  <si>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</si>
  <si>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</si>
  <si>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</si>
  <si>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</si>
  <si>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</si>
  <si>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</si>
  <si>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</si>
  <si>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</si>
  <si>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</si>
  <si>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</si>
  <si>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</si>
  <si>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</si>
  <si>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</si>
  <si>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</si>
  <si>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</si>
  <si>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</si>
  <si>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</si>
  <si>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</si>
  <si>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</si>
  <si>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</si>
  <si>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</si>
  <si>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</si>
  <si>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</si>
  <si>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</si>
  <si>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</si>
  <si>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</si>
  <si>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</si>
  <si>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</si>
  <si>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</si>
  <si>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</si>
  <si>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</si>
  <si>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</si>
  <si>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</si>
  <si>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</si>
  <si>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</si>
  <si>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</si>
  <si>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</si>
  <si>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</si>
  <si>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</si>
  <si>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</si>
  <si>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</si>
  <si>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</si>
  <si>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</si>
  <si>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</si>
  <si>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</si>
  <si>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</si>
  <si>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</si>
  <si>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</si>
  <si>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</si>
  <si>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</si>
  <si>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</si>
  <si>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</si>
  <si>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</si>
  <si>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</si>
  <si>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</si>
  <si>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</si>
  <si>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</si>
  <si>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</si>
  <si>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</si>
  <si>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</si>
  <si>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</si>
  <si>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</si>
  <si>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</si>
  <si>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</si>
  <si>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</si>
  <si>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</si>
  <si>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</si>
  <si>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</si>
  <si>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</si>
  <si>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</si>
  <si>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</si>
  <si>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</si>
  <si>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</si>
  <si>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</si>
  <si>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</si>
  <si>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</si>
  <si>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</si>
  <si>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</si>
  <si>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</si>
  <si>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</si>
  <si>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</si>
  <si>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</si>
  <si>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</si>
  <si>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</si>
  <si>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</si>
  <si>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</si>
  <si>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</si>
  <si>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</si>
  <si>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</si>
  <si>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</si>
  <si>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</si>
  <si>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</si>
  <si>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</si>
  <si>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</si>
  <si>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</si>
  <si>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</si>
  <si>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</si>
  <si>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</si>
  <si>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</si>
  <si>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</si>
  <si>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</si>
  <si>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</si>
  <si>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</si>
  <si>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</si>
  <si>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</si>
  <si>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</si>
  <si>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</si>
  <si>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</si>
  <si>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</si>
  <si>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</si>
  <si>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</si>
  <si>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</si>
  <si>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</si>
  <si>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</si>
  <si>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</si>
  <si>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</si>
  <si>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</si>
  <si>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</si>
  <si>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</si>
  <si>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</si>
  <si>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</si>
  <si>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</si>
  <si>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</si>
  <si>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</si>
  <si>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</si>
  <si>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</si>
  <si>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</si>
  <si>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</si>
  <si>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</si>
  <si>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</si>
  <si>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</si>
  <si>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</si>
  <si>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</si>
  <si>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</si>
  <si>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</si>
  <si>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</si>
  <si>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</si>
  <si>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</si>
  <si>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</si>
  <si>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</si>
  <si>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</si>
  <si>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</si>
  <si>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</si>
  <si>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</si>
  <si>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</si>
  <si>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</si>
  <si>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</si>
  <si>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</si>
  <si>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</si>
  <si>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</si>
  <si>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</si>
  <si>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</si>
  <si>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</si>
  <si>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</si>
  <si>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</si>
  <si>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</si>
  <si>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</si>
  <si>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</si>
  <si>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</si>
  <si>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</si>
  <si>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</si>
  <si>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</si>
  <si>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</si>
  <si>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</si>
  <si>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</si>
  <si>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</si>
  <si>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</si>
  <si>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</si>
  <si>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</si>
  <si>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</si>
  <si>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</si>
  <si>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</si>
  <si>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</si>
  <si>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</si>
  <si>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</si>
  <si>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</si>
  <si>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</si>
  <si>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</si>
  <si>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</si>
  <si>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</si>
  <si>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</si>
  <si>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</si>
  <si>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</si>
  <si>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</si>
  <si>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</si>
  <si>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</si>
  <si>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</si>
  <si>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</si>
  <si>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</si>
  <si>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</si>
  <si>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</si>
  <si>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</si>
  <si>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</si>
  <si>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</si>
  <si>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</si>
  <si>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</si>
  <si>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</si>
  <si>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</si>
  <si>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</si>
  <si>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</si>
  <si>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</si>
  <si>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</si>
  <si>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</si>
  <si>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</si>
  <si>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</si>
  <si>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</si>
  <si>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</si>
  <si>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</si>
  <si>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</si>
  <si>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</si>
  <si>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</si>
  <si>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</si>
  <si>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</si>
  <si>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</si>
  <si>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</si>
  <si>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</si>
  <si>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</si>
  <si>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</si>
  <si>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</si>
  <si>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</si>
  <si>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</si>
  <si>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</si>
  <si>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</si>
  <si>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</si>
  <si>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</si>
  <si>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</si>
  <si>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</si>
  <si>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</si>
  <si>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</si>
  <si>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</si>
  <si>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</si>
  <si>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</si>
  <si>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</si>
  <si>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</si>
  <si>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</si>
  <si>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</si>
  <si>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</si>
  <si>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</si>
  <si>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</si>
  <si>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</si>
  <si>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</si>
  <si>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</si>
  <si>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</si>
  <si>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</si>
  <si>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</si>
  <si>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</si>
  <si>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</si>
  <si>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</si>
  <si>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</si>
  <si>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</si>
  <si>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</si>
  <si>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</si>
  <si>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</si>
  <si>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</si>
  <si>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</si>
  <si>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</si>
  <si>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</si>
  <si>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</si>
  <si>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</si>
  <si>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</si>
  <si>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</si>
  <si>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</si>
  <si>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</si>
  <si>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</si>
  <si>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</si>
  <si>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</si>
  <si>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</si>
  <si>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</si>
  <si>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</si>
  <si>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</si>
  <si>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</si>
  <si>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</si>
  <si>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</si>
  <si>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</si>
  <si>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</si>
  <si>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</si>
  <si>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</si>
  <si>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</si>
  <si>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</si>
  <si>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</si>
  <si>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</si>
  <si>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</si>
  <si>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</si>
  <si>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</si>
  <si>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</si>
  <si>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</si>
  <si>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</si>
  <si>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</si>
  <si>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</si>
  <si>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</si>
  <si>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</si>
  <si>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</si>
  <si>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</si>
  <si>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</si>
  <si>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</si>
  <si>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</si>
  <si>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</si>
  <si>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</si>
  <si>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</si>
  <si>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</si>
  <si>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</si>
  <si>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</si>
  <si>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</si>
  <si>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</si>
  <si>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</si>
  <si>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</si>
  <si>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</si>
  <si>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</si>
  <si>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</si>
  <si>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</si>
  <si>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</si>
  <si>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</si>
  <si>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</si>
  <si>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</si>
  <si>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</si>
  <si>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</si>
  <si>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</si>
  <si>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</si>
  <si>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</si>
  <si>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</si>
  <si>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</si>
  <si>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</si>
  <si>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</si>
  <si>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</si>
  <si>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</si>
  <si>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</si>
  <si>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</si>
  <si>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</si>
  <si>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</si>
  <si>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</si>
  <si>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</si>
  <si>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</si>
  <si>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</si>
  <si>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</si>
  <si>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</si>
  <si>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</si>
  <si>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</si>
  <si>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</si>
  <si>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</si>
  <si>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</si>
  <si>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</si>
  <si>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</si>
  <si>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</si>
  <si>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</si>
  <si>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</si>
  <si>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</si>
  <si>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</si>
  <si>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</si>
  <si>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</si>
  <si>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</si>
  <si>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</si>
  <si>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</si>
  <si>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</si>
  <si>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</si>
  <si>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</si>
  <si>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</si>
  <si>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</si>
  <si>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</si>
  <si>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</si>
  <si>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</si>
  <si>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</si>
  <si>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</si>
  <si>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</si>
  <si>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</si>
  <si>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</si>
  <si>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</si>
  <si>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</si>
  <si>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</si>
  <si>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</si>
  <si>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</si>
  <si>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</si>
  <si>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</si>
  <si>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</si>
  <si>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</si>
  <si>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</si>
  <si>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</si>
  <si>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</si>
  <si>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</si>
  <si>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</si>
  <si>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</si>
  <si>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</si>
  <si>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</si>
  <si>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</si>
  <si>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</si>
  <si>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</si>
  <si>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</si>
  <si>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</si>
  <si>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</si>
  <si>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</si>
  <si>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</si>
  <si>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</si>
  <si>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</si>
  <si>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</si>
  <si>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</si>
  <si>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</si>
  <si>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</si>
  <si>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</si>
  <si>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</si>
  <si>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</si>
  <si>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</si>
  <si>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</si>
  <si>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</si>
  <si>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</si>
  <si>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</si>
  <si>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</si>
  <si>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</si>
  <si>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</si>
  <si>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</si>
  <si>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</si>
  <si>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</si>
  <si>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</si>
  <si>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</si>
  <si>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</si>
  <si>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</si>
  <si>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</si>
  <si>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</si>
  <si>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</si>
  <si>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</si>
  <si>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</si>
  <si>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</si>
  <si>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</si>
  <si>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</si>
  <si>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</si>
  <si>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</si>
  <si>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</si>
  <si>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</si>
  <si>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</si>
  <si>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</si>
  <si>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</si>
  <si>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</si>
  <si>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</si>
  <si>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</si>
  <si>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</si>
  <si>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</si>
  <si>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</si>
  <si>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</si>
  <si>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</si>
  <si>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</si>
  <si>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</si>
  <si>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</si>
  <si>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</si>
  <si>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</si>
  <si>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</si>
  <si>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</si>
  <si>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</si>
  <si>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</si>
  <si>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</si>
  <si>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</si>
  <si>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</si>
  <si>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</si>
  <si>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</si>
  <si>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</si>
  <si>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</si>
  <si>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</si>
  <si>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</si>
  <si>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</si>
  <si>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</si>
  <si>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</si>
  <si>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</si>
  <si>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</si>
  <si>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</si>
  <si>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</si>
  <si>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</si>
  <si>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</si>
  <si>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</si>
  <si>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</si>
  <si>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</si>
  <si>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</si>
  <si>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</si>
  <si>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</si>
  <si>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</si>
  <si>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</si>
  <si>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</si>
  <si>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</si>
  <si>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</si>
  <si>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</si>
  <si>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</si>
  <si>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</si>
  <si>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</si>
  <si>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</si>
  <si>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</si>
  <si>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</si>
  <si>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</si>
  <si>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</si>
  <si>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</si>
  <si>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</si>
  <si>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</si>
  <si>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</si>
  <si>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</si>
  <si>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</si>
  <si>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</si>
  <si>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</si>
  <si>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</si>
  <si>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</si>
  <si>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</si>
  <si>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</si>
  <si>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</si>
  <si>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</si>
  <si>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</si>
  <si>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</si>
  <si>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</si>
  <si>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</si>
  <si>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</si>
  <si>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</si>
  <si>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</si>
  <si>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</si>
  <si>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</si>
  <si>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</si>
  <si>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</si>
  <si>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</si>
  <si>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</si>
  <si>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</si>
  <si>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</si>
  <si>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</si>
  <si>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</si>
  <si>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</si>
  <si>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</si>
  <si>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</si>
  <si>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</si>
  <si>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</si>
  <si>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</si>
  <si>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</si>
  <si>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</si>
  <si>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</si>
  <si>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</si>
  <si>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</si>
  <si>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</si>
  <si>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</si>
  <si>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</si>
  <si>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</si>
  <si>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</si>
  <si>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</si>
  <si>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</si>
  <si>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</si>
  <si>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</si>
  <si>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</si>
  <si>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</si>
  <si>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</si>
  <si>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</si>
  <si>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</si>
  <si>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</si>
  <si>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</si>
  <si>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</si>
  <si>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</si>
  <si>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</si>
  <si>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</si>
  <si>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</si>
  <si>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</si>
  <si>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</si>
  <si>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</si>
  <si>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</si>
  <si>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</si>
  <si>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</si>
  <si>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</si>
  <si>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</si>
  <si>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</si>
  <si>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</si>
  <si>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</si>
  <si>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</si>
  <si>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</si>
  <si>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</si>
  <si>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</si>
  <si>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</si>
  <si>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</si>
  <si>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</si>
  <si>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</si>
  <si>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</si>
  <si>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</si>
  <si>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</si>
  <si>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</si>
  <si>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</si>
  <si>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</si>
  <si>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</si>
  <si>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</si>
  <si>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</si>
  <si>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</si>
  <si>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</si>
  <si>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</si>
  <si>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</si>
  <si>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</si>
  <si>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</si>
  <si>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</si>
  <si>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</si>
  <si>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</si>
  <si>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</si>
  <si>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</si>
  <si>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</si>
  <si>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</si>
  <si>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</si>
  <si>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</si>
  <si>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</si>
  <si>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</si>
  <si>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</si>
  <si>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</si>
  <si>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</si>
  <si>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</si>
  <si>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</si>
  <si>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</si>
  <si>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</si>
  <si>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</si>
  <si>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</si>
  <si>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</si>
  <si>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</si>
  <si>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</si>
  <si>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</si>
  <si>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</si>
  <si>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</si>
  <si>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</si>
  <si>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</si>
  <si>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</si>
  <si>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</si>
  <si>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</si>
  <si>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</si>
  <si>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</si>
  <si>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</si>
  <si>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</si>
  <si>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</si>
  <si>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</si>
  <si>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</si>
  <si>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</si>
  <si>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</si>
  <si>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</si>
  <si>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</si>
  <si>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</si>
  <si>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</si>
  <si>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</si>
  <si>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</si>
  <si>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</si>
  <si>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</si>
  <si>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</si>
  <si>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</si>
  <si>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</si>
  <si>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</si>
  <si>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</si>
  <si>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</si>
  <si>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</si>
  <si>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</si>
  <si>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</si>
  <si>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</si>
  <si>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</si>
  <si>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</si>
  <si>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</si>
  <si>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</si>
  <si>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</si>
  <si>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</si>
  <si>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</si>
  <si>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</si>
  <si>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</si>
  <si>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</si>
  <si>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</si>
  <si>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</si>
  <si>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</si>
  <si>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</si>
  <si>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</si>
  <si>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</si>
  <si>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</si>
  <si>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</si>
  <si>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</si>
  <si>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</si>
  <si>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</si>
  <si>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</si>
  <si>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</si>
  <si>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</si>
  <si>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</si>
  <si>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</si>
  <si>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</si>
  <si>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</si>
  <si>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</si>
  <si>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</si>
  <si>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</si>
  <si>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</si>
  <si>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</si>
  <si>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</si>
  <si>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</si>
  <si>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</si>
  <si>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</si>
  <si>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</si>
  <si>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</si>
  <si>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</si>
  <si>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</si>
  <si>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</si>
  <si>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</si>
  <si>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</si>
  <si>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</si>
  <si>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</si>
  <si>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</si>
  <si>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</si>
  <si>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</si>
  <si>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</si>
  <si>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</si>
  <si>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</si>
  <si>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</si>
  <si>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</si>
  <si>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</si>
  <si>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</si>
  <si>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</si>
  <si>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</si>
  <si>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</si>
  <si>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</si>
  <si>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</si>
  <si>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</si>
  <si>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</si>
  <si>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</si>
  <si>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</si>
  <si>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</si>
  <si>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</si>
  <si>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</si>
  <si>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</si>
  <si>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</si>
  <si>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</si>
  <si>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</si>
  <si>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</si>
  <si>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</si>
  <si>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</si>
  <si>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</si>
  <si>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</si>
  <si>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</si>
  <si>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</si>
  <si>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</si>
  <si>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</si>
  <si>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</si>
  <si>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</si>
  <si>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</si>
  <si>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</si>
  <si>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</si>
  <si>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</si>
  <si>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</si>
  <si>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</si>
  <si>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</si>
  <si>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</si>
  <si>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</si>
  <si>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</si>
  <si>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</si>
  <si>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</si>
  <si>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</si>
  <si>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</si>
  <si>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</si>
  <si>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</si>
  <si>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</si>
  <si>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</si>
  <si>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</si>
  <si>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</si>
  <si>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</si>
  <si>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</si>
  <si>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</si>
  <si>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</si>
  <si>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</si>
  <si>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</si>
  <si>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</si>
  <si>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</si>
  <si>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</si>
  <si>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</si>
  <si>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</si>
  <si>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</si>
  <si>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</si>
  <si>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</si>
  <si>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</si>
  <si>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</si>
  <si>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</si>
  <si>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</si>
  <si>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</si>
  <si>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</si>
  <si>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</si>
  <si>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</si>
  <si>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</si>
  <si>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</si>
  <si>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</si>
  <si>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</si>
  <si>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</si>
  <si>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</si>
  <si>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</si>
  <si>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</si>
  <si>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</si>
  <si>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</si>
  <si>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</si>
  <si>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</si>
  <si>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</si>
  <si>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</si>
  <si>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</si>
  <si>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</si>
  <si>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</si>
  <si>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</si>
  <si>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</si>
  <si>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</si>
  <si>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</si>
  <si>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</si>
  <si>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</si>
  <si>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</si>
  <si>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</si>
  <si>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</si>
  <si>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</si>
  <si>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</si>
  <si>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</si>
  <si>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</si>
  <si>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</si>
  <si>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</si>
  <si>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</si>
  <si>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</si>
  <si>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</si>
  <si>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</si>
  <si>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</si>
  <si>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</si>
  <si>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</si>
  <si>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</si>
  <si>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</si>
  <si>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</si>
  <si>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</si>
  <si>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</si>
  <si>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</si>
  <si>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</si>
  <si>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</si>
  <si>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</si>
  <si>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</si>
  <si>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</si>
  <si>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</si>
  <si>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</si>
  <si>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</si>
  <si>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</si>
  <si>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</si>
  <si>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</si>
  <si>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</si>
  <si>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</si>
  <si>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</si>
  <si>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</si>
  <si>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</si>
  <si>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</si>
  <si>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</si>
  <si>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</si>
  <si>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</si>
  <si>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</si>
  <si>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</si>
  <si>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</si>
  <si>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</si>
  <si>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</si>
  <si>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</si>
  <si>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</si>
  <si>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</si>
  <si>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</si>
  <si>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</si>
  <si>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</si>
  <si>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</si>
  <si>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</si>
  <si>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</si>
  <si>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</si>
  <si>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</si>
  <si>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</si>
  <si>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</si>
  <si>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</si>
  <si>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</si>
  <si>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</si>
  <si>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</si>
  <si>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</si>
  <si>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</si>
  <si>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</si>
  <si>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</si>
  <si>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</si>
  <si>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</si>
  <si>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</si>
  <si>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</si>
  <si>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</si>
  <si>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</si>
  <si>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</si>
  <si>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</si>
  <si>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</si>
  <si>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</si>
  <si>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</si>
  <si>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</si>
  <si>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</si>
  <si>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</si>
  <si>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</si>
  <si>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</si>
  <si>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</si>
  <si>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</si>
  <si>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</si>
  <si>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</si>
  <si>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</si>
  <si>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</si>
  <si>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</si>
  <si>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</si>
  <si>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</si>
  <si>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</si>
  <si>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</si>
  <si>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</si>
  <si>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</si>
  <si>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</si>
  <si>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</si>
  <si>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</si>
  <si>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</si>
  <si>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</si>
  <si>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</si>
  <si>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</si>
  <si>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</si>
  <si>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</si>
  <si>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</si>
  <si>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</si>
  <si>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</si>
  <si>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</si>
  <si>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</si>
  <si>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</si>
  <si>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</si>
  <si>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</si>
  <si>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</si>
  <si>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</si>
  <si>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</si>
  <si>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</si>
  <si>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</si>
  <si>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</si>
  <si>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</si>
  <si>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</si>
  <si>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</si>
  <si>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</si>
  <si>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</si>
  <si>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</si>
  <si>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</si>
  <si>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</si>
  <si>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</si>
  <si>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</si>
  <si>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</si>
  <si>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</si>
  <si>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</si>
  <si>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</si>
  <si>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</si>
  <si>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</si>
  <si>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</si>
  <si>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</si>
  <si>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</si>
  <si>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</si>
  <si>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</si>
  <si>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</si>
  <si>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</si>
  <si>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</si>
  <si>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</si>
  <si>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</si>
  <si>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</si>
  <si>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</si>
  <si>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</si>
  <si>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</si>
  <si>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</si>
  <si>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</si>
  <si>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</si>
  <si>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</si>
  <si>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</si>
  <si>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</si>
  <si>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</si>
  <si>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</si>
  <si>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</si>
  <si>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</si>
  <si>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</si>
  <si>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</si>
  <si>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</si>
  <si>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</si>
  <si>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</si>
  <si>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</si>
  <si>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</si>
  <si>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</si>
  <si>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</si>
  <si>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</si>
  <si>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</si>
  <si>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</si>
  <si>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</si>
  <si>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</si>
  <si>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</si>
  <si>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</si>
  <si>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</si>
  <si>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</si>
  <si>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</si>
  <si>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</si>
  <si>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</si>
  <si>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</si>
  <si>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</si>
  <si>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</si>
  <si>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</si>
  <si>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</si>
  <si>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</si>
  <si>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</si>
  <si>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</si>
  <si>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</si>
  <si>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</si>
  <si>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</si>
  <si>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</si>
  <si>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</si>
  <si>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</si>
  <si>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</si>
  <si>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</si>
  <si>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</si>
  <si>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</si>
  <si>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</si>
  <si>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</si>
  <si>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</si>
  <si>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</si>
  <si>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</si>
  <si>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</si>
  <si>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</si>
  <si>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</si>
  <si>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</si>
  <si>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</si>
  <si>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</si>
  <si>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</si>
  <si>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</si>
  <si>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</si>
  <si>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</si>
  <si>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</si>
  <si>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</si>
  <si>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</si>
  <si>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</si>
  <si>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</si>
  <si>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</si>
  <si>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</si>
  <si>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</si>
  <si>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</si>
  <si>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</si>
  <si>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</si>
  <si>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</si>
  <si>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</si>
  <si>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</si>
  <si>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</si>
  <si>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</si>
  <si>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</si>
  <si>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</si>
  <si>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</si>
  <si>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</si>
  <si>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</si>
  <si>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</si>
  <si>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</si>
  <si>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</si>
  <si>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</si>
  <si>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</si>
  <si>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</si>
  <si>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</si>
  <si>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</si>
  <si>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</si>
  <si>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</si>
  <si>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</si>
  <si>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</si>
  <si>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</si>
  <si>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</si>
  <si>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</si>
  <si>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</si>
  <si>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</si>
  <si>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</si>
  <si>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</si>
  <si>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</si>
  <si>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</si>
  <si>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</si>
  <si>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</si>
  <si>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</si>
  <si>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</si>
  <si>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</si>
  <si>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</si>
  <si>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</si>
  <si>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</si>
  <si>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</si>
  <si>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</si>
  <si>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</si>
  <si>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</si>
  <si>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</si>
  <si>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</si>
  <si>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</si>
  <si>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</si>
  <si>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</si>
  <si>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</si>
  <si>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</si>
  <si>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</si>
  <si>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</si>
  <si>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</si>
  <si>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</si>
  <si>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</si>
  <si>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</si>
  <si>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</si>
  <si>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</si>
  <si>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</si>
  <si>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</si>
  <si>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</si>
  <si>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</si>
  <si>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</si>
  <si>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</si>
  <si>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</si>
  <si>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</si>
  <si>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</si>
  <si>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</si>
  <si>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</si>
  <si>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</si>
  <si>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</si>
  <si>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</si>
  <si>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</si>
  <si>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</si>
  <si>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</si>
  <si>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</si>
  <si>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</si>
  <si>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</si>
  <si>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</si>
  <si>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</si>
  <si>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</si>
  <si>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</si>
  <si>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</si>
  <si>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</si>
  <si>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</si>
  <si>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</si>
  <si>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</si>
  <si>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</si>
  <si>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</si>
  <si>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</si>
  <si>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</si>
  <si>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</si>
  <si>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</si>
  <si>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</si>
  <si>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</si>
  <si>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</si>
  <si>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</si>
  <si>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</si>
  <si>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</si>
  <si>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</si>
  <si>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</si>
  <si>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</si>
  <si>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</si>
  <si>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</si>
  <si>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</si>
  <si>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</si>
  <si>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</si>
  <si>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</si>
  <si>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</si>
  <si>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</si>
  <si>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</si>
  <si>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</si>
  <si>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</si>
  <si>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</si>
  <si>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</si>
  <si>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</si>
  <si>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</si>
  <si>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</si>
  <si>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</si>
  <si>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</si>
  <si>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</si>
  <si>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</si>
  <si>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</si>
  <si>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</si>
  <si>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</si>
  <si>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</si>
  <si>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</si>
  <si>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</si>
  <si>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</si>
  <si>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</si>
  <si>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</si>
  <si>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</si>
  <si>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</si>
  <si>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</si>
  <si>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</si>
  <si>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</si>
  <si>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</si>
  <si>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</si>
  <si>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</si>
  <si>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</si>
  <si>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</si>
  <si>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</si>
  <si>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</si>
  <si>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</si>
  <si>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</si>
  <si>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</si>
  <si>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</si>
  <si>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</si>
  <si>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</si>
  <si>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</si>
  <si>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</si>
  <si>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</si>
  <si>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</si>
  <si>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</si>
  <si>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</si>
  <si>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</si>
  <si>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</si>
  <si>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</si>
  <si>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</si>
  <si>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</si>
  <si>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</si>
  <si>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</si>
  <si>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</si>
  <si>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</si>
  <si>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</si>
  <si>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</si>
  <si>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</si>
  <si>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</si>
  <si>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</si>
  <si>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</si>
  <si>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</si>
  <si>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</si>
  <si>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</si>
  <si>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</si>
  <si>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</si>
  <si>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</si>
  <si>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</si>
  <si>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</si>
  <si>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</si>
  <si>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</si>
  <si>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</si>
  <si>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</si>
  <si>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</si>
  <si>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</si>
  <si>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</si>
  <si>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</si>
  <si>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</si>
  <si>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</si>
  <si>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</si>
  <si>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</si>
  <si>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</si>
  <si>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</si>
  <si>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</si>
  <si>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</si>
  <si>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</si>
  <si>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</si>
  <si>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</si>
  <si>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</si>
  <si>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</si>
  <si>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</si>
  <si>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</si>
  <si>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</si>
  <si>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</si>
  <si>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</si>
  <si>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</si>
  <si>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</si>
  <si>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</si>
  <si>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</si>
  <si>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</si>
  <si>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</si>
  <si>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</si>
  <si>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</si>
  <si>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</si>
  <si>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</si>
  <si>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</si>
  <si>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</si>
  <si>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</si>
  <si>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</si>
  <si>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</si>
  <si>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</si>
  <si>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</si>
  <si>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</si>
  <si>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</si>
  <si>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</si>
  <si>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</si>
  <si>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</si>
  <si>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</si>
  <si>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</si>
  <si>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</si>
  <si>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</si>
  <si>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</si>
  <si>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</si>
  <si>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</si>
  <si>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</si>
  <si>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</si>
  <si>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</si>
  <si>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</si>
  <si>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</si>
  <si>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</si>
  <si>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</si>
  <si>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</si>
  <si>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</si>
  <si>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</si>
  <si>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</si>
  <si>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</si>
  <si>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</si>
  <si>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</si>
  <si>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</si>
  <si>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</si>
  <si>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</si>
  <si>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</si>
  <si>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</si>
  <si>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</si>
  <si>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</si>
  <si>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</si>
  <si>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</si>
  <si>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</si>
  <si>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</si>
  <si>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</si>
  <si>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</si>
  <si>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</si>
  <si>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</si>
  <si>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</si>
  <si>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</si>
  <si>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</si>
  <si>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</si>
  <si>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</si>
  <si>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</si>
  <si>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</si>
  <si>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</si>
  <si>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</si>
  <si>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</si>
  <si>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</si>
  <si>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</si>
  <si>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</si>
  <si>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</si>
  <si>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</si>
  <si>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</si>
  <si>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</si>
  <si>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</si>
  <si>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</si>
  <si>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</si>
  <si>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</si>
  <si>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</si>
  <si>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</si>
  <si>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</si>
  <si>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</si>
  <si>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</si>
  <si>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</si>
  <si>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</si>
  <si>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</si>
  <si>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</si>
  <si>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</si>
  <si>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</si>
  <si>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</si>
  <si>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</si>
  <si>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</si>
  <si>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</si>
  <si>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</si>
  <si>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</si>
  <si>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</si>
  <si>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</si>
  <si>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</si>
  <si>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</si>
  <si>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</si>
  <si>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</si>
  <si>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</si>
  <si>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</si>
  <si>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</si>
  <si>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</si>
  <si>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</si>
  <si>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</si>
  <si>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</si>
  <si>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</si>
  <si>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</si>
  <si>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</si>
  <si>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</si>
  <si>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</si>
  <si>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</si>
  <si>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</si>
  <si>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</si>
  <si>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</si>
  <si>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</si>
  <si>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</si>
  <si>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</si>
  <si>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</si>
  <si>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</si>
  <si>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</si>
  <si>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</si>
  <si>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</si>
  <si>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</si>
  <si>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</si>
  <si>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</si>
  <si>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</si>
  <si>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</si>
  <si>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</si>
  <si>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</si>
  <si>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</si>
  <si>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</si>
  <si>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</si>
  <si>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</si>
  <si>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</si>
  <si>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</si>
  <si>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</si>
  <si>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</si>
  <si>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</si>
  <si>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</si>
  <si>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</si>
  <si>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</si>
  <si>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</si>
  <si>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</si>
  <si>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</si>
  <si>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</si>
  <si>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</si>
  <si>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</si>
  <si>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</si>
  <si>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</si>
  <si>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</si>
  <si>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</si>
  <si>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</si>
  <si>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</si>
  <si>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</si>
  <si>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</si>
  <si>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</si>
  <si>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</si>
  <si>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</si>
  <si>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</si>
  <si>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</si>
  <si>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</si>
  <si>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</si>
  <si>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</si>
  <si>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</si>
  <si>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</si>
  <si>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</si>
  <si>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</si>
  <si>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</si>
  <si>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</si>
  <si>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</si>
  <si>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</si>
  <si>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</si>
  <si>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</si>
  <si>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</si>
  <si>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</si>
  <si>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</si>
  <si>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</si>
  <si>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</si>
  <si>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</si>
  <si>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</si>
  <si>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</si>
  <si>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</si>
  <si>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</si>
  <si>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</si>
  <si>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</si>
  <si>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</si>
  <si>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</si>
  <si>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</si>
  <si>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</si>
  <si>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</si>
  <si>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</si>
  <si>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</si>
  <si>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</si>
  <si>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</si>
  <si>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</si>
  <si>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</si>
  <si>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</si>
  <si>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</si>
  <si>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</si>
  <si>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</si>
  <si>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</si>
  <si>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</si>
  <si>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</si>
  <si>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</si>
  <si>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</si>
  <si>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</si>
  <si>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</si>
  <si>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</si>
  <si>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</si>
  <si>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</si>
  <si>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</si>
  <si>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</si>
  <si>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</si>
  <si>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</si>
  <si>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</si>
  <si>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</si>
  <si>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</si>
  <si>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</si>
  <si>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</si>
  <si>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</si>
  <si>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</si>
  <si>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</si>
  <si>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</si>
  <si>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</si>
  <si>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</si>
  <si>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</si>
  <si>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</si>
  <si>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</si>
  <si>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</si>
  <si>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</si>
  <si>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</si>
  <si>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</si>
  <si>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</si>
  <si>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</si>
  <si>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</si>
  <si>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</si>
  <si>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</si>
  <si>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</si>
  <si>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</si>
  <si>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</si>
  <si>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</si>
  <si>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</si>
  <si>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</si>
  <si>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</si>
  <si>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</si>
  <si>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</si>
  <si>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</si>
  <si>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</si>
  <si>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</si>
  <si>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</si>
  <si>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</si>
  <si>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</si>
  <si>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</si>
  <si>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</si>
  <si>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</si>
  <si>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</si>
  <si>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</si>
  <si>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</si>
  <si>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</si>
  <si>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</si>
  <si>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</si>
  <si>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</si>
  <si>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</si>
  <si>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</si>
  <si>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</si>
  <si>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</si>
  <si>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</si>
  <si>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</si>
  <si>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</si>
  <si>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</si>
  <si>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</si>
  <si>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</si>
  <si>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</si>
  <si>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</si>
  <si>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</si>
  <si>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</si>
  <si>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</si>
  <si>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</si>
  <si>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</si>
  <si>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</si>
  <si>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</si>
  <si>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</si>
  <si>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</si>
  <si>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</si>
  <si>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</si>
  <si>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</si>
  <si>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</si>
  <si>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</si>
  <si>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</si>
  <si>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</si>
  <si>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</si>
  <si>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</si>
  <si>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</si>
  <si>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</si>
  <si>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</si>
  <si>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</si>
  <si>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</si>
  <si>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</si>
  <si>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</si>
  <si>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</si>
  <si>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</si>
  <si>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</si>
  <si>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</si>
  <si>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</si>
  <si>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</si>
  <si>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</si>
  <si>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</si>
  <si>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</si>
  <si>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</si>
  <si>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</si>
  <si>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</si>
  <si>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</si>
  <si>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</si>
  <si>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</si>
  <si>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</si>
  <si>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</si>
  <si>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</si>
  <si>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</si>
  <si>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</si>
  <si>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</si>
  <si>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</si>
  <si>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</si>
  <si>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</si>
  <si>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</si>
  <si>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</si>
  <si>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</si>
  <si>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</si>
  <si>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</si>
  <si>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</si>
  <si>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</si>
  <si>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</si>
  <si>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</si>
  <si>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</si>
  <si>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</si>
  <si>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</si>
  <si>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</si>
  <si>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</si>
  <si>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</si>
  <si>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</si>
  <si>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</si>
  <si>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</si>
  <si>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</si>
  <si>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</si>
  <si>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</si>
  <si>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</si>
  <si>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</si>
  <si>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</si>
  <si>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</si>
  <si>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</si>
  <si>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</si>
  <si>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</si>
  <si>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</si>
  <si>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</si>
  <si>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</si>
  <si>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</si>
  <si>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</si>
  <si>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</si>
  <si>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</si>
  <si>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</si>
  <si>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</si>
  <si>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</si>
  <si>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</si>
  <si>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</si>
  <si>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</si>
  <si>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</si>
  <si>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</si>
  <si>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</si>
  <si>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</si>
  <si>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</si>
  <si>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</si>
  <si>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</si>
  <si>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</si>
  <si>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</si>
  <si>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</si>
  <si>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</si>
  <si>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</si>
  <si>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</si>
  <si>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</si>
  <si>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</si>
  <si>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</si>
  <si>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</si>
  <si>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</si>
  <si>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</si>
  <si>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</si>
  <si>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</si>
  <si>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</si>
  <si>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</si>
  <si>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</si>
  <si>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</si>
  <si>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</si>
  <si>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</si>
  <si>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</si>
  <si>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</si>
  <si>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</si>
  <si>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</si>
  <si>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</si>
  <si>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</si>
  <si>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</si>
  <si>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</si>
  <si>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</si>
  <si>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</si>
  <si>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</si>
  <si>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</si>
  <si>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</si>
  <si>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</si>
  <si>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</si>
  <si>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</si>
  <si>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</si>
  <si>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</si>
  <si>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</si>
  <si>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</si>
  <si>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</si>
  <si>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</si>
  <si>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</si>
  <si>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</si>
  <si>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</si>
  <si>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</si>
  <si>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</si>
  <si>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</si>
  <si>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</si>
  <si>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</si>
  <si>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</si>
  <si>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</si>
  <si>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</si>
  <si>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</si>
  <si>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</si>
  <si>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</si>
  <si>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</si>
  <si>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</si>
  <si>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</si>
  <si>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</si>
  <si>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</si>
  <si>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</si>
  <si>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</si>
  <si>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</si>
  <si>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</si>
  <si>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</si>
  <si>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</si>
  <si>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</si>
  <si>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</si>
  <si>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</si>
  <si>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</si>
  <si>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</si>
  <si>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</si>
  <si>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</si>
  <si>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</si>
  <si>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</si>
  <si>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</si>
  <si>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</si>
  <si>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</si>
  <si>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</si>
  <si>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</si>
  <si>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</si>
  <si>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</si>
  <si>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</si>
  <si>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</si>
  <si>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</si>
  <si>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</si>
  <si>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</si>
  <si>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</si>
  <si>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</si>
  <si>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</si>
  <si>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</si>
  <si>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</si>
  <si>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</si>
  <si>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</si>
  <si>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</si>
  <si>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</si>
  <si>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</si>
  <si>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</si>
  <si>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</si>
  <si>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</si>
  <si>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</si>
  <si>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</si>
  <si>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</si>
  <si>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</si>
  <si>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</si>
  <si>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</si>
  <si>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</si>
  <si>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</si>
  <si>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</si>
  <si>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</si>
  <si>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</si>
  <si>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</si>
  <si>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</si>
  <si>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</si>
  <si>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</si>
  <si>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</si>
  <si>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</si>
  <si>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</si>
  <si>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</si>
  <si>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</si>
  <si>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</si>
  <si>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</si>
  <si>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</si>
  <si>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</si>
  <si>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</si>
  <si>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</si>
  <si>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</si>
  <si>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</si>
  <si>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</si>
  <si>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</si>
  <si>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</si>
  <si>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</si>
  <si>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</si>
  <si>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</si>
  <si>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</si>
  <si>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</si>
  <si>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</si>
  <si>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</si>
  <si>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</si>
  <si>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</si>
  <si>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</si>
  <si>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</si>
  <si>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</si>
  <si>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</si>
  <si>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</si>
  <si>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</si>
  <si>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</si>
  <si>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</si>
  <si>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</si>
  <si>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</si>
  <si>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</si>
  <si>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</si>
  <si>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</si>
  <si>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</si>
  <si>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</si>
  <si>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</si>
  <si>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</si>
  <si>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</si>
  <si>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</si>
  <si>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</si>
  <si>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</si>
  <si>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</si>
  <si>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</si>
  <si>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</si>
  <si>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</si>
  <si>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</si>
  <si>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</si>
  <si>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</si>
  <si>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</si>
  <si>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</si>
  <si>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</si>
  <si>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</si>
  <si>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</si>
  <si>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</si>
  <si>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</si>
  <si>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</si>
  <si>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</si>
  <si>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</si>
  <si>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</si>
  <si>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</si>
  <si>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</si>
  <si>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</si>
  <si>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</si>
  <si>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</si>
  <si>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</si>
  <si>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</si>
  <si>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</si>
  <si>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</si>
  <si>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</si>
  <si>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</si>
  <si>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</si>
  <si>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</si>
  <si>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</si>
  <si>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</si>
  <si>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</si>
  <si>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</si>
  <si>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</si>
  <si>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</si>
  <si>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</si>
  <si>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</si>
  <si>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</si>
  <si>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</si>
  <si>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</si>
  <si>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</si>
  <si>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</si>
  <si>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</si>
  <si>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</si>
  <si>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</si>
  <si>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</si>
  <si>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</si>
  <si>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</si>
  <si>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</si>
  <si>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</si>
  <si>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</si>
  <si>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</si>
  <si>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</si>
  <si>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</si>
  <si>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</si>
  <si>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</si>
  <si>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</si>
  <si>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</si>
  <si>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</si>
  <si>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</si>
  <si>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</si>
  <si>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</si>
  <si>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</si>
  <si>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</si>
  <si>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</si>
  <si>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</si>
  <si>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</si>
  <si>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</si>
  <si>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</si>
  <si>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</si>
  <si>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</si>
  <si>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</si>
  <si>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</si>
  <si>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</si>
  <si>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</si>
  <si>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</si>
  <si>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</si>
  <si>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</si>
  <si>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</si>
  <si>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</si>
  <si>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</si>
  <si>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</si>
  <si>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</si>
  <si>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</si>
  <si>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</si>
  <si>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</si>
  <si>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</si>
  <si>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</si>
  <si>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</si>
  <si>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</si>
  <si>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</si>
  <si>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</si>
  <si>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</si>
  <si>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</si>
  <si>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</si>
  <si>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</si>
  <si>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</si>
  <si>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</si>
  <si>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</si>
  <si>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</si>
  <si>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</si>
  <si>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</si>
  <si>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</si>
  <si>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</si>
  <si>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</si>
  <si>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</si>
  <si>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</si>
  <si>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</si>
  <si>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</si>
  <si>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</si>
  <si>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</si>
  <si>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</si>
  <si>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</si>
  <si>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</si>
  <si>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</si>
  <si>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</si>
  <si>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</si>
  <si>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</si>
  <si>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</si>
  <si>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</si>
  <si>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</si>
  <si>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</si>
  <si>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</si>
  <si>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</si>
  <si>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</si>
  <si>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</si>
  <si>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</si>
  <si>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</si>
  <si>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</si>
  <si>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</si>
  <si>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</si>
  <si>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</si>
  <si>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</si>
  <si>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</si>
  <si>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</si>
  <si>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</si>
  <si>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</si>
  <si>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</si>
  <si>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</si>
  <si>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</si>
  <si>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</si>
  <si>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</si>
  <si>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</si>
  <si>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</si>
  <si>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</si>
  <si>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</si>
  <si>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</si>
  <si>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</si>
  <si>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</si>
  <si>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</si>
  <si>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</si>
  <si>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</si>
  <si>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</si>
  <si>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</si>
  <si>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</si>
  <si>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</si>
  <si>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</si>
  <si>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</si>
  <si>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</si>
  <si>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</si>
  <si>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</si>
  <si>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</si>
  <si>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</si>
  <si>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</si>
  <si>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</si>
  <si>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</si>
  <si>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</si>
  <si>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</si>
  <si>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</si>
  <si>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</si>
  <si>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</si>
  <si>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</si>
  <si>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</si>
  <si>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</si>
  <si>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</si>
  <si>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</si>
  <si>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</si>
  <si>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</si>
  <si>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</si>
  <si>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</si>
  <si>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</si>
  <si>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</si>
  <si>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</si>
  <si>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</si>
  <si>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</si>
  <si>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</si>
  <si>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</si>
  <si>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</si>
  <si>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</si>
  <si>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</si>
  <si>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</si>
  <si>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</si>
  <si>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</si>
  <si>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</si>
  <si>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</si>
  <si>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</si>
  <si>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</si>
  <si>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</si>
  <si>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</si>
  <si>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</si>
  <si>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</si>
  <si>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</si>
  <si>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</si>
  <si>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</si>
  <si>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</si>
  <si>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</si>
  <si>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</si>
  <si>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</si>
  <si>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</si>
  <si>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</si>
  <si>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</si>
  <si>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</si>
  <si>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</si>
  <si>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</si>
  <si>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</si>
  <si>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</si>
  <si>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</si>
  <si>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</si>
  <si>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</si>
  <si>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</si>
  <si>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</si>
  <si>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</si>
  <si>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</si>
  <si>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</si>
  <si>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</si>
  <si>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</si>
  <si>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</si>
  <si>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</si>
  <si>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</si>
  <si>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</si>
  <si>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</si>
  <si>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</si>
  <si>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</si>
  <si>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</si>
  <si>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</si>
  <si>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</si>
  <si>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</si>
  <si>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</si>
  <si>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</si>
  <si>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</si>
  <si>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</si>
  <si>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</si>
  <si>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</si>
  <si>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</si>
  <si>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</si>
  <si>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</si>
  <si>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</si>
  <si>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</si>
  <si>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</si>
  <si>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</si>
  <si>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</si>
  <si>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</si>
  <si>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</si>
  <si>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</si>
  <si>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</si>
  <si>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</si>
  <si>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</si>
  <si>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</si>
  <si>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</si>
  <si>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</si>
  <si>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</si>
  <si>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</si>
  <si>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</si>
  <si>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</si>
  <si>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</si>
  <si>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</si>
  <si>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</si>
  <si>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</si>
  <si>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</si>
  <si>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</si>
  <si>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</si>
  <si>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</si>
  <si>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</si>
  <si>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</si>
  <si>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</si>
  <si>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</si>
  <si>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</si>
  <si>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</si>
  <si>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</si>
  <si>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</si>
  <si>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</si>
  <si>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</si>
  <si>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</si>
  <si>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</si>
  <si>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</si>
  <si>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</si>
  <si>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</si>
  <si>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</si>
  <si>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</si>
  <si>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</si>
  <si>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</si>
  <si>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</si>
  <si>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</si>
  <si>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</si>
  <si>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</si>
  <si>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</si>
  <si>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</si>
  <si>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</si>
  <si>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</si>
  <si>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</si>
  <si>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</si>
  <si>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</si>
  <si>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</si>
  <si>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</si>
  <si>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</si>
  <si>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</si>
  <si>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</si>
  <si>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</si>
  <si>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</si>
  <si>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</si>
  <si>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</si>
  <si>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</si>
  <si>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</si>
  <si>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</si>
  <si>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</si>
  <si>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</si>
  <si>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</si>
  <si>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</si>
  <si>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</si>
  <si>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</si>
  <si>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</si>
  <si>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</si>
  <si>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</si>
  <si>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</si>
  <si>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</si>
  <si>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</si>
  <si>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</si>
  <si>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</si>
  <si>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</si>
  <si>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</si>
  <si>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</si>
  <si>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</si>
  <si>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</si>
  <si>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</si>
  <si>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</si>
  <si>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</si>
  <si>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</si>
  <si>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</si>
  <si>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</si>
  <si>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</si>
  <si>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</si>
  <si>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</si>
  <si>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</si>
  <si>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</si>
  <si>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</si>
  <si>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</si>
  <si>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</si>
  <si>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</si>
  <si>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</si>
  <si>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</si>
  <si>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</si>
  <si>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</si>
  <si>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</si>
  <si>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</si>
  <si>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</si>
  <si>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</si>
  <si>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</si>
  <si>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</si>
  <si>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</si>
  <si>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</si>
  <si>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</si>
  <si>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</si>
  <si>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</si>
  <si>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</si>
  <si>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</si>
  <si>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</si>
  <si>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</si>
  <si>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</si>
  <si>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</si>
  <si>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</si>
  <si>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</si>
  <si>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</si>
  <si>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</si>
  <si>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</si>
  <si>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</si>
  <si>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</si>
  <si>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</si>
  <si>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</si>
  <si>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</si>
  <si>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</si>
  <si>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</si>
  <si>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</si>
  <si>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</si>
  <si>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</si>
  <si>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</si>
  <si>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</si>
  <si>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</si>
  <si>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</si>
  <si>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</si>
  <si>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</si>
  <si>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</si>
  <si>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</si>
  <si>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</si>
  <si>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</si>
  <si>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</si>
  <si>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</si>
  <si>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</si>
  <si>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</si>
  <si>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</si>
  <si>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</si>
  <si>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</si>
  <si>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</si>
  <si>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</si>
  <si>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</si>
  <si>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</si>
  <si>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</si>
  <si>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</si>
  <si>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</si>
  <si>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</si>
  <si>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</si>
  <si>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</si>
  <si>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</si>
  <si>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</si>
  <si>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</si>
  <si>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</si>
  <si>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</si>
  <si>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</si>
  <si>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</si>
  <si>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</si>
  <si>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</si>
  <si>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</si>
  <si>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</si>
  <si>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</si>
  <si>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</si>
  <si>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</si>
  <si>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</si>
  <si>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</si>
  <si>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</si>
  <si>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</si>
  <si>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</si>
  <si>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</si>
  <si>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</si>
  <si>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</si>
  <si>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</si>
  <si>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</si>
  <si>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</si>
  <si>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</si>
  <si>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</si>
  <si>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</si>
  <si>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</si>
  <si>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</si>
  <si>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</si>
  <si>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</si>
  <si>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</si>
  <si>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</si>
  <si>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</si>
  <si>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</si>
  <si>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</si>
  <si>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</si>
  <si>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</si>
  <si>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</si>
  <si>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</si>
  <si>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</si>
  <si>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</si>
  <si>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</si>
  <si>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</si>
  <si>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</si>
  <si>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</si>
  <si>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</si>
  <si>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</si>
  <si>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</si>
  <si>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</si>
  <si>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</si>
  <si>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</si>
  <si>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</si>
  <si>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</si>
  <si>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</si>
  <si>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</si>
  <si>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</si>
  <si>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</si>
  <si>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</si>
  <si>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</si>
  <si>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</si>
  <si>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</si>
  <si>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</si>
  <si>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</si>
  <si>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</si>
  <si>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</si>
  <si>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</si>
  <si>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</si>
  <si>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</si>
  <si>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</si>
  <si>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</si>
  <si>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</si>
  <si>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</si>
  <si>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</si>
  <si>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</si>
  <si>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</si>
  <si>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</si>
  <si>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</si>
  <si>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</si>
  <si>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</si>
  <si>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</si>
  <si>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</si>
  <si>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</si>
  <si>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</si>
  <si>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</si>
  <si>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</si>
  <si>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</si>
  <si>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</si>
  <si>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</si>
  <si>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</si>
  <si>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</si>
  <si>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</si>
  <si>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</si>
  <si>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</si>
  <si>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</si>
  <si>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</si>
  <si>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</si>
  <si>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</si>
  <si>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</si>
  <si>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</si>
  <si>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</si>
  <si>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</si>
  <si>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</si>
  <si>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</si>
  <si>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</si>
  <si>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</si>
  <si>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</si>
  <si>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</si>
  <si>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</si>
  <si>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</si>
  <si>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</si>
  <si>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</si>
  <si>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</si>
  <si>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</si>
  <si>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</si>
  <si>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</si>
  <si>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</si>
  <si>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</si>
  <si>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</si>
  <si>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</si>
  <si>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</si>
  <si>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</si>
  <si>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</si>
  <si>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</si>
  <si>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</si>
  <si>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</si>
  <si>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</si>
  <si>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</si>
  <si>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</si>
  <si>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</si>
  <si>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</si>
  <si>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</si>
  <si>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</si>
  <si>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</si>
  <si>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</si>
  <si>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</si>
  <si>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</si>
  <si>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</si>
  <si>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</si>
  <si>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</si>
  <si>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</si>
  <si>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</si>
  <si>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</si>
  <si>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</si>
  <si>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</si>
  <si>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</si>
  <si>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</si>
  <si>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</si>
  <si>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</si>
  <si>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</si>
  <si>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</si>
  <si>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</si>
  <si>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</si>
  <si>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</si>
  <si>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</si>
  <si>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</si>
  <si>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</si>
  <si>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</si>
  <si>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</si>
  <si>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</si>
  <si>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</si>
  <si>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</si>
  <si>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</si>
  <si>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</si>
  <si>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</si>
  <si>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</si>
  <si>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</si>
  <si>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</si>
  <si>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</si>
  <si>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</si>
  <si>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</si>
  <si>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</si>
  <si>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</si>
  <si>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</si>
  <si>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</si>
  <si>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</si>
  <si>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</si>
  <si>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</si>
  <si>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</si>
  <si>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</si>
  <si>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</si>
  <si>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</si>
  <si>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</si>
  <si>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</si>
  <si>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</si>
  <si>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</si>
  <si>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</si>
  <si>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</si>
  <si>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</si>
  <si>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</si>
  <si>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</si>
  <si>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</si>
  <si>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</si>
  <si>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</si>
  <si>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</si>
  <si>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</si>
  <si>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</si>
  <si>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</si>
  <si>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</si>
  <si>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</si>
  <si>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</si>
  <si>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</si>
  <si>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</si>
  <si>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</si>
  <si>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</si>
  <si>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</si>
  <si>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</si>
  <si>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</si>
  <si>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</si>
  <si>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</si>
  <si>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</si>
  <si>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</si>
  <si>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</si>
  <si>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</si>
  <si>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</si>
  <si>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</si>
  <si>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</si>
  <si>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</si>
  <si>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</si>
  <si>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</si>
  <si>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</si>
  <si>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</si>
  <si>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</si>
  <si>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</si>
  <si>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</si>
  <si>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</si>
  <si>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</si>
  <si>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</si>
  <si>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</si>
  <si>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</si>
  <si>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</si>
  <si>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</si>
  <si>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</si>
  <si>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</si>
  <si>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</si>
  <si>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</si>
  <si>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</si>
  <si>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</si>
  <si>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</si>
  <si>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</si>
  <si>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</si>
  <si>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</si>
  <si>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</si>
  <si>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</si>
  <si>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</si>
  <si>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</si>
  <si>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</si>
  <si>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</si>
  <si>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</si>
  <si>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</si>
  <si>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</si>
  <si>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</si>
  <si>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</si>
  <si>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</si>
  <si>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</si>
  <si>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</si>
  <si>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</si>
  <si>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</si>
  <si>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</si>
  <si>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</si>
  <si>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</si>
  <si>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</si>
  <si>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</si>
  <si>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</si>
  <si>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</si>
  <si>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</si>
  <si>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</si>
  <si>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</si>
  <si>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</si>
  <si>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</si>
  <si>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</si>
  <si>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</si>
  <si>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</si>
  <si>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</si>
  <si>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</si>
  <si>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</si>
  <si>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</si>
  <si>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</si>
  <si>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</si>
  <si>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</si>
  <si>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</si>
  <si>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</si>
  <si>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</si>
  <si>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</si>
  <si>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</si>
  <si>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</si>
  <si>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</si>
  <si>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</si>
  <si>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</si>
  <si>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</si>
  <si>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</si>
  <si>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</si>
  <si>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</si>
  <si>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</si>
  <si>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</si>
  <si>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</si>
  <si>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</si>
  <si>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</si>
  <si>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</si>
  <si>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</si>
  <si>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</si>
  <si>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</si>
  <si>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</si>
  <si>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</si>
  <si>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</si>
  <si>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</si>
  <si>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</si>
  <si>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</si>
  <si>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</si>
  <si>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</si>
  <si>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</si>
  <si>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</si>
  <si>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</si>
  <si>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</si>
  <si>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</si>
  <si>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</si>
  <si>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</si>
  <si>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</si>
  <si>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</si>
  <si>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</si>
  <si>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</si>
  <si>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</si>
  <si>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</si>
  <si>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</si>
  <si>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</si>
  <si>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</si>
  <si>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</si>
  <si>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</si>
  <si>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</si>
  <si>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</si>
  <si>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</si>
  <si>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</si>
  <si>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</si>
  <si>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</si>
  <si>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</si>
  <si>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</si>
  <si>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</si>
  <si>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</si>
  <si>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</si>
  <si>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</si>
  <si>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</si>
  <si>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</si>
  <si>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</si>
  <si>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</si>
  <si>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</si>
  <si>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</si>
  <si>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</si>
  <si>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</si>
  <si>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</si>
  <si>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</si>
  <si>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</si>
  <si>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</si>
  <si>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</si>
  <si>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</si>
  <si>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</si>
  <si>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</si>
  <si>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</si>
  <si>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</si>
  <si>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</si>
  <si>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</si>
  <si>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</si>
  <si>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</si>
  <si>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</si>
  <si>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</si>
  <si>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</si>
  <si>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</si>
  <si>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</si>
  <si>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</si>
  <si>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</si>
  <si>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</si>
  <si>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</si>
  <si>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</si>
  <si>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</si>
  <si>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</si>
  <si>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</si>
  <si>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</si>
  <si>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</si>
  <si>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</si>
  <si>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</si>
  <si>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</si>
  <si>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</si>
  <si>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</si>
  <si>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</si>
  <si>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</si>
  <si>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</si>
  <si>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</si>
  <si>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</si>
  <si>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</si>
  <si>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</si>
  <si>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</si>
  <si>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</si>
  <si>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</si>
  <si>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</si>
  <si>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</si>
  <si>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</si>
  <si>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</si>
  <si>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</si>
  <si>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</si>
  <si>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</si>
  <si>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</si>
  <si>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</si>
  <si>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</si>
  <si>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</si>
  <si>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</si>
  <si>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</si>
  <si>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</si>
  <si>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</si>
  <si>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</si>
  <si>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</si>
  <si>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</si>
  <si>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</si>
  <si>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</si>
  <si>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</si>
  <si>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</si>
  <si>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</si>
  <si>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</si>
  <si>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</si>
  <si>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</si>
  <si>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</si>
  <si>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</si>
  <si>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</si>
  <si>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</si>
  <si>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</si>
  <si>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</si>
  <si>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</si>
  <si>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</si>
  <si>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</si>
  <si>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</si>
  <si>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</si>
  <si>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</si>
  <si>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</si>
  <si>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</si>
  <si>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</si>
  <si>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</si>
  <si>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</si>
  <si>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</si>
  <si>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</si>
  <si>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</si>
  <si>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</si>
  <si>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</si>
  <si>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</si>
  <si>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</si>
  <si>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</si>
  <si>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</si>
  <si>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</si>
  <si>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</si>
  <si>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</si>
  <si>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</si>
  <si>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</si>
  <si>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</si>
  <si>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</si>
  <si>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</si>
  <si>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</si>
  <si>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</si>
  <si>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</si>
  <si>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</si>
  <si>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</si>
  <si>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</si>
  <si>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</si>
  <si>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</si>
  <si>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</si>
  <si>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</si>
  <si>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</si>
  <si>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</si>
  <si>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</si>
  <si>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</si>
  <si>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</si>
  <si>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</si>
  <si>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</si>
  <si>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</si>
  <si>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</si>
  <si>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</si>
  <si>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</si>
  <si>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</si>
  <si>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</si>
  <si>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</si>
  <si>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</si>
  <si>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</si>
  <si>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</si>
  <si>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</si>
  <si>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</si>
  <si>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</si>
  <si>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</si>
  <si>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</si>
  <si>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</si>
  <si>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</si>
  <si>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</si>
  <si>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</si>
  <si>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</si>
  <si>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</si>
  <si>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</si>
  <si>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</si>
  <si>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</si>
  <si>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</si>
  <si>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</si>
  <si>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</si>
  <si>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</si>
  <si>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</si>
  <si>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</si>
  <si>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</si>
  <si>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</si>
  <si>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</si>
  <si>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</si>
  <si>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</si>
  <si>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</si>
  <si>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</si>
  <si>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</si>
  <si>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</si>
  <si>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</si>
  <si>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</si>
  <si>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</si>
  <si>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</si>
  <si>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</si>
  <si>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</si>
  <si>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</si>
  <si>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</si>
  <si>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</si>
  <si>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</si>
  <si>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</si>
  <si>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</si>
  <si>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</si>
  <si>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</si>
  <si>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</si>
  <si>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</si>
  <si>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</si>
  <si>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</si>
  <si>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</si>
  <si>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</si>
  <si>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</si>
  <si>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</si>
  <si>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</si>
  <si>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</si>
  <si>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</si>
  <si>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</si>
  <si>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</si>
  <si>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</si>
  <si>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</si>
  <si>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</si>
  <si>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</si>
  <si>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</si>
  <si>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</si>
  <si>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</si>
  <si>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</si>
  <si>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</si>
  <si>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</si>
  <si>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</si>
  <si>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</si>
  <si>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</si>
  <si>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</si>
  <si>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</si>
  <si>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</si>
  <si>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</si>
  <si>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</si>
  <si>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</si>
  <si>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</si>
  <si>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</si>
  <si>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</si>
  <si>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</si>
  <si>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</si>
  <si>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</si>
  <si>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</si>
  <si>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</si>
  <si>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</si>
  <si>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</si>
  <si>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</si>
  <si>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</si>
  <si>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</si>
  <si>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</si>
  <si>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</si>
  <si>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</si>
  <si>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</si>
  <si>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</si>
  <si>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</si>
  <si>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</si>
  <si>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</si>
  <si>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</si>
  <si>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</si>
  <si>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</si>
  <si>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</si>
  <si>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</si>
  <si>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</si>
  <si>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</si>
  <si>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</si>
  <si>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</si>
  <si>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</si>
  <si>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</si>
  <si>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</si>
  <si>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</si>
  <si>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</si>
  <si>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</si>
  <si>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</si>
  <si>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</si>
  <si>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</si>
  <si>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</si>
  <si>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</si>
  <si>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</si>
  <si>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</si>
  <si>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</si>
  <si>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</si>
  <si>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</si>
  <si>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</si>
  <si>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</si>
  <si>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</si>
  <si>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</si>
  <si>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</si>
  <si>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</si>
  <si>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</si>
  <si>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</si>
  <si>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</si>
  <si>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</si>
  <si>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</si>
  <si>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</si>
  <si>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</si>
  <si>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</si>
  <si>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</si>
  <si>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</si>
  <si>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</si>
  <si>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</si>
  <si>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</si>
  <si>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</si>
  <si>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</si>
  <si>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</si>
  <si>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</si>
  <si>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</si>
  <si>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</si>
  <si>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</si>
  <si>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</si>
  <si>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</si>
  <si>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</si>
  <si>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</si>
  <si>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</si>
  <si>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</si>
  <si>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</si>
  <si>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</si>
  <si>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</si>
  <si>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</si>
  <si>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</si>
  <si>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</si>
  <si>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</si>
  <si>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</si>
  <si>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</si>
  <si>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</si>
  <si>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</si>
  <si>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</si>
  <si>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</si>
  <si>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</si>
  <si>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</si>
  <si>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</si>
  <si>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</si>
  <si>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</si>
  <si>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</si>
  <si>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</si>
  <si>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</si>
  <si>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</si>
  <si>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</si>
  <si>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</si>
  <si>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</si>
  <si>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</si>
  <si>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</si>
  <si>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</si>
  <si>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</si>
  <si>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</si>
  <si>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</si>
  <si>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</si>
  <si>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</si>
  <si>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</si>
  <si>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</si>
  <si>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</si>
  <si>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</si>
  <si>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</si>
  <si>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</si>
  <si>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</si>
  <si>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</si>
  <si>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</si>
  <si>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</si>
  <si>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</si>
  <si>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</si>
  <si>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</si>
  <si>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</si>
  <si>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</si>
  <si>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</si>
  <si>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</si>
  <si>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</si>
  <si>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</si>
  <si>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</si>
  <si>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</si>
  <si>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</si>
  <si>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</si>
  <si>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</si>
  <si>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</si>
  <si>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</si>
  <si>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</si>
  <si>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</si>
  <si>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</si>
  <si>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</si>
  <si>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</si>
  <si>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</si>
  <si>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</si>
  <si>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</si>
  <si>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</si>
  <si>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</si>
  <si>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</si>
  <si>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</si>
  <si>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</si>
  <si>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</si>
  <si>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</si>
  <si>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</si>
  <si>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</si>
  <si>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</si>
  <si>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</si>
  <si>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</si>
  <si>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</si>
  <si>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</si>
  <si>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</si>
  <si>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</si>
  <si>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</si>
  <si>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</si>
  <si>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</si>
  <si>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</si>
  <si>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</si>
  <si>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</si>
  <si>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</si>
  <si>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</si>
  <si>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</si>
  <si>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</si>
  <si>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</si>
  <si>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</si>
  <si>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</si>
  <si>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</si>
  <si>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</si>
  <si>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</si>
  <si>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</si>
  <si>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</si>
  <si>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</si>
  <si>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</si>
  <si>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</si>
  <si>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</si>
  <si>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</si>
  <si>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</si>
  <si>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</si>
  <si>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</si>
  <si>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</si>
  <si>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</si>
  <si>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</si>
  <si>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</si>
  <si>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</si>
  <si>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</si>
  <si>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</si>
  <si>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</si>
  <si>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</si>
  <si>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</si>
  <si>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</si>
  <si>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</si>
  <si>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</si>
  <si>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</si>
  <si>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</si>
  <si>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</si>
  <si>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</si>
  <si>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</si>
  <si>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</si>
  <si>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</si>
  <si>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</si>
  <si>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</si>
  <si>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</si>
  <si>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</si>
  <si>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</si>
  <si>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</si>
  <si>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</si>
  <si>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</si>
  <si>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</si>
  <si>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</si>
  <si>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</si>
  <si>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</si>
  <si>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</si>
  <si>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</si>
  <si>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</si>
  <si>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</si>
  <si>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</si>
  <si>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</si>
  <si>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</si>
  <si>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</si>
  <si>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</si>
  <si>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</si>
  <si>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</si>
  <si>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</si>
  <si>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</si>
  <si>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</si>
  <si>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</si>
  <si>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</si>
  <si>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</si>
  <si>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</si>
  <si>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</si>
  <si>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</si>
  <si>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</si>
  <si>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</si>
  <si>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</si>
  <si>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</si>
  <si>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</si>
  <si>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</si>
  <si>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</si>
  <si>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</si>
  <si>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</si>
  <si>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</si>
  <si>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</si>
  <si>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</si>
  <si>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</si>
  <si>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</si>
  <si>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</si>
  <si>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</si>
  <si>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</si>
  <si>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</si>
  <si>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</si>
  <si>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</si>
  <si>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</si>
  <si>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</si>
  <si>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</si>
  <si>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</si>
  <si>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</si>
  <si>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</si>
  <si>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</si>
  <si>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</si>
  <si>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</si>
  <si>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</si>
  <si>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</si>
  <si>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</si>
  <si>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</si>
  <si>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</si>
  <si>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</si>
  <si>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</si>
  <si>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</si>
  <si>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</si>
  <si>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</si>
  <si>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</si>
  <si>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</si>
  <si>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</si>
  <si>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</si>
  <si>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</si>
  <si>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</si>
  <si>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</si>
  <si>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</si>
  <si>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</si>
  <si>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</si>
  <si>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</si>
  <si>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</si>
  <si>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</si>
  <si>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</si>
  <si>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</si>
  <si>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</si>
  <si>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</si>
  <si>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</si>
  <si>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</si>
  <si>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</si>
  <si>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</si>
  <si>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</si>
  <si>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</si>
  <si>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</si>
  <si>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</si>
  <si>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</si>
  <si>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</si>
  <si>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</si>
  <si>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</si>
  <si>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</si>
  <si>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</si>
  <si>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</si>
  <si>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</si>
  <si>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</si>
  <si>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</si>
  <si>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</si>
  <si>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</si>
  <si>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</si>
  <si>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</si>
  <si>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</si>
  <si>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</si>
  <si>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</si>
  <si>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</si>
  <si>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</si>
  <si>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</si>
  <si>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</si>
  <si>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</si>
  <si>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</si>
  <si>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</si>
  <si>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</si>
  <si>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</si>
  <si>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</si>
  <si>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</si>
  <si>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</si>
  <si>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</si>
  <si>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</si>
  <si>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</si>
  <si>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</si>
  <si>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</si>
  <si>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</si>
  <si>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</si>
  <si>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</si>
  <si>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</si>
  <si>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</si>
  <si>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</si>
  <si>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</si>
  <si>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</si>
  <si>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</si>
  <si>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</si>
  <si>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</si>
  <si>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</si>
  <si>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</si>
  <si>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</si>
  <si>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</si>
  <si>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</si>
  <si>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</si>
  <si>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</si>
  <si>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</si>
  <si>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</si>
  <si>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</si>
  <si>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</si>
  <si>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</si>
  <si>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</si>
  <si>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</si>
  <si>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</si>
  <si>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</si>
  <si>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</si>
  <si>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</si>
  <si>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</si>
  <si>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</si>
  <si>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</si>
  <si>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</si>
  <si>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</si>
  <si>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</si>
  <si>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</si>
  <si>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</si>
  <si>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</si>
  <si>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</si>
  <si>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</si>
  <si>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</si>
  <si>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</si>
  <si>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</si>
  <si>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</si>
  <si>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</si>
  <si>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</si>
  <si>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</si>
  <si>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</si>
  <si>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</si>
  <si>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</si>
  <si>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</si>
  <si>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</si>
  <si>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</si>
  <si>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</si>
  <si>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</si>
  <si>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</si>
  <si>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</si>
  <si>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</si>
  <si>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</si>
  <si>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</si>
  <si>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</si>
  <si>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</si>
  <si>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</si>
  <si>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</si>
  <si>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</si>
  <si>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</si>
  <si>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</si>
  <si>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</si>
  <si>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</si>
  <si>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</si>
  <si>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</si>
  <si>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</si>
  <si>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</si>
  <si>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</si>
  <si>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</si>
  <si>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</si>
  <si>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</si>
  <si>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</si>
  <si>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</si>
  <si>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</si>
  <si>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</si>
  <si>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</si>
  <si>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</si>
  <si>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</si>
  <si>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</si>
  <si>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</si>
  <si>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</si>
  <si>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</si>
  <si>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</si>
  <si>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</si>
  <si>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</si>
  <si>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</si>
  <si>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</si>
  <si>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</si>
  <si>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</si>
  <si>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</si>
  <si>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</si>
  <si>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</si>
  <si>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</si>
  <si>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</si>
  <si>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</si>
  <si>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</si>
  <si>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</si>
  <si>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</si>
  <si>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</si>
  <si>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</si>
  <si>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</si>
  <si>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</si>
  <si>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</si>
  <si>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</si>
  <si>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</si>
  <si>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</si>
  <si>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</si>
  <si>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</si>
  <si>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</si>
  <si>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</si>
  <si>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</si>
  <si>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</si>
  <si>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</si>
  <si>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</si>
  <si>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</si>
  <si>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</si>
  <si>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</si>
  <si>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</si>
  <si>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</si>
  <si>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</si>
  <si>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</si>
  <si>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</si>
  <si>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</si>
  <si>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</si>
  <si>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</si>
  <si>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</si>
  <si>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</si>
  <si>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</si>
  <si>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</si>
  <si>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</si>
  <si>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</si>
  <si>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</si>
  <si>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</si>
  <si>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</si>
  <si>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</si>
  <si>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</si>
  <si>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</si>
  <si>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</si>
  <si>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</si>
  <si>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</si>
  <si>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</si>
  <si>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</si>
  <si>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</si>
  <si>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</si>
  <si>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</si>
  <si>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</si>
  <si>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</si>
  <si>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</si>
  <si>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</si>
  <si>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</si>
  <si>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</si>
  <si>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</si>
  <si>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</si>
  <si>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</si>
  <si>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</si>
  <si>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</si>
  <si>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</si>
  <si>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</si>
  <si>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</si>
  <si>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</si>
  <si>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</si>
  <si>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</si>
  <si>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</si>
  <si>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</si>
  <si>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</si>
  <si>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</si>
  <si>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</si>
  <si>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</si>
  <si>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</si>
  <si>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</si>
  <si>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</si>
  <si>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</si>
  <si>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</si>
  <si>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</si>
  <si>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</si>
  <si>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</si>
  <si>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</si>
  <si>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</si>
  <si>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</si>
  <si>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</si>
  <si>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</si>
  <si>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</si>
  <si>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</si>
  <si>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</si>
  <si>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</si>
  <si>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</si>
  <si>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</si>
  <si>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</si>
  <si>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</si>
  <si>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</si>
  <si>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</si>
  <si>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</si>
  <si>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</si>
  <si>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</si>
  <si>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</si>
  <si>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</si>
  <si>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</si>
  <si>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</si>
  <si>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</si>
  <si>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</si>
  <si>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</si>
  <si>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</si>
  <si>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</si>
  <si>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</si>
  <si>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</si>
  <si>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</si>
  <si>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</si>
  <si>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</si>
  <si>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</si>
  <si>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</si>
  <si>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</si>
  <si>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</si>
  <si>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</si>
  <si>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</si>
  <si>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</si>
  <si>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</si>
  <si>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</si>
  <si>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</si>
  <si>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</si>
  <si>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</si>
  <si>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</si>
  <si>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</si>
  <si>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</si>
  <si>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</si>
  <si>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</si>
  <si>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</si>
  <si>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</si>
  <si>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</si>
  <si>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</si>
  <si>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</si>
  <si>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</si>
  <si>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</si>
  <si>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</si>
  <si>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</si>
  <si>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</si>
  <si>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</si>
  <si>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</si>
  <si>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</si>
  <si>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</si>
  <si>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</si>
  <si>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</si>
  <si>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</si>
  <si>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</si>
  <si>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</si>
  <si>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</si>
  <si>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</si>
  <si>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</si>
  <si>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</si>
  <si>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</si>
  <si>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</si>
  <si>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</si>
  <si>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</si>
  <si>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</si>
  <si>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</si>
  <si>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</si>
  <si>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</si>
  <si>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</si>
  <si>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</si>
  <si>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</si>
  <si>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</si>
  <si>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</si>
  <si>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</si>
  <si>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</si>
  <si>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</si>
  <si>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</si>
  <si>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</si>
  <si>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</si>
  <si>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</si>
  <si>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</si>
  <si>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</si>
  <si>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</si>
  <si>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</si>
  <si>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</si>
  <si>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</si>
  <si>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</si>
  <si>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</si>
  <si>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</si>
  <si>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</si>
  <si>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</si>
  <si>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</si>
  <si>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</si>
  <si>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</si>
  <si>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</si>
  <si>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</si>
  <si>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</si>
  <si>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</si>
  <si>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</si>
  <si>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</si>
  <si>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</si>
  <si>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</si>
  <si>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</si>
  <si>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</si>
  <si>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</si>
  <si>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</si>
  <si>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</si>
  <si>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</si>
  <si>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</si>
  <si>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</si>
  <si>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</si>
  <si>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</si>
  <si>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</si>
  <si>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</si>
  <si>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</si>
  <si>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</si>
  <si>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</si>
  <si>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</si>
  <si>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</si>
  <si>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</si>
  <si>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</si>
  <si>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</si>
  <si>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</si>
  <si>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</si>
  <si>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</si>
  <si>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</si>
  <si>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</si>
  <si>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</si>
  <si>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</si>
  <si>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</si>
  <si>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</si>
  <si>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</si>
  <si>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</si>
  <si>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</si>
  <si>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</si>
  <si>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</si>
  <si>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</si>
  <si>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</si>
  <si>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</si>
  <si>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</si>
  <si>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</si>
  <si>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</si>
  <si>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</si>
  <si>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</si>
  <si>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</si>
  <si>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</si>
  <si>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</si>
  <si>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</si>
  <si>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</si>
  <si>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</si>
  <si>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</si>
  <si>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</si>
  <si>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</si>
  <si>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</si>
  <si>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</si>
  <si>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</si>
  <si>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</si>
  <si>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</si>
  <si>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</si>
  <si>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</si>
  <si>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</si>
  <si>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</si>
  <si>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</si>
  <si>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</si>
  <si>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</si>
  <si>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</si>
  <si>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</si>
  <si>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</si>
  <si>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</si>
  <si>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</si>
  <si>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</si>
  <si>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</si>
  <si>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</si>
  <si>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</si>
  <si>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</si>
  <si>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</si>
  <si>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</si>
  <si>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</si>
  <si>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</si>
  <si>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</si>
  <si>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</si>
  <si>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</si>
  <si>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</si>
  <si>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</si>
  <si>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</si>
  <si>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</si>
  <si>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</si>
  <si>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</si>
  <si>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</si>
  <si>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</si>
  <si>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</si>
  <si>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</si>
  <si>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</si>
  <si>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</si>
  <si>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</si>
  <si>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</si>
  <si>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</si>
  <si>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</si>
  <si>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</si>
  <si>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</si>
  <si>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</si>
  <si>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</si>
  <si>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</si>
  <si>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</si>
  <si>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</si>
  <si>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</si>
  <si>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</si>
  <si>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</si>
  <si>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</si>
  <si>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</si>
  <si>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</si>
  <si>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</si>
  <si>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</si>
  <si>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</si>
  <si>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</si>
  <si>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</si>
  <si>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</si>
  <si>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</si>
  <si>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</si>
  <si>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</si>
  <si>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</si>
  <si>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</si>
  <si>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</si>
  <si>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</si>
  <si>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</si>
  <si>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</si>
  <si>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</si>
  <si>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</si>
  <si>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</si>
  <si>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</si>
  <si>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</si>
  <si>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</si>
  <si>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</si>
  <si>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</si>
  <si>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</si>
  <si>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</si>
  <si>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</si>
  <si>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</si>
  <si>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</si>
  <si>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</si>
  <si>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</si>
  <si>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</si>
  <si>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</si>
  <si>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</si>
  <si>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</si>
  <si>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</si>
  <si>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</si>
  <si>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</si>
  <si>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</si>
  <si>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</si>
  <si>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</si>
  <si>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</si>
  <si>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</si>
  <si>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</si>
  <si>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</si>
  <si>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</si>
  <si>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</si>
  <si>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</si>
  <si>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</si>
  <si>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</si>
  <si>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</si>
  <si>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</si>
  <si>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</si>
  <si>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</si>
  <si>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</si>
  <si>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</si>
  <si>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</si>
  <si>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</si>
  <si>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</si>
  <si>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</si>
  <si>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</si>
  <si>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</si>
  <si>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</si>
  <si>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</si>
  <si>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</si>
  <si>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</si>
  <si>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</si>
  <si>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</si>
  <si>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</si>
  <si>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</si>
  <si>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</si>
  <si>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</si>
  <si>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</si>
  <si>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</si>
  <si>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</si>
  <si>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</si>
  <si>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</si>
  <si>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</si>
  <si>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</si>
  <si>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</si>
  <si>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</si>
  <si>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</si>
  <si>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</si>
  <si>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</si>
  <si>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</si>
  <si>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</si>
  <si>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</si>
  <si>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</si>
  <si>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</si>
  <si>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</si>
  <si>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</si>
  <si>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</si>
  <si>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</si>
  <si>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</si>
  <si>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</si>
  <si>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</si>
  <si>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</si>
  <si>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</si>
  <si>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</si>
  <si>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</si>
  <si>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</si>
  <si>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</si>
  <si>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</si>
  <si>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</si>
  <si>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</si>
  <si>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</si>
  <si>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</si>
  <si>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</si>
  <si>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</si>
  <si>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</si>
  <si>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</si>
  <si>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</si>
  <si>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</si>
  <si>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</si>
  <si>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</si>
  <si>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</si>
  <si>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</si>
  <si>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</si>
  <si>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</si>
  <si>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</si>
  <si>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</si>
  <si>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</si>
  <si>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</si>
  <si>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</si>
  <si>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</si>
  <si>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</si>
  <si>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</si>
  <si>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</si>
  <si>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</si>
  <si>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</si>
  <si>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</si>
  <si>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</si>
  <si>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</si>
  <si>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</si>
  <si>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</si>
  <si>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</si>
  <si>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</si>
  <si>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</si>
  <si>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</si>
  <si>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</si>
  <si>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</si>
  <si>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</si>
  <si>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</si>
  <si>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</si>
  <si>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</si>
  <si>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</si>
  <si>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</si>
  <si>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</si>
  <si>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</si>
  <si>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</si>
  <si>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</si>
  <si>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</si>
  <si>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</si>
  <si>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</si>
  <si>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</si>
  <si>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</si>
  <si>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</si>
  <si>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</si>
  <si>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</si>
  <si>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</si>
  <si>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</si>
  <si>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</si>
  <si>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</si>
  <si>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</si>
  <si>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</si>
  <si>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</si>
  <si>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</si>
  <si>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</si>
  <si>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</si>
  <si>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</si>
  <si>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</si>
  <si>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</si>
  <si>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</si>
  <si>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</si>
  <si>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</si>
  <si>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</si>
  <si>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</si>
  <si>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</si>
  <si>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</si>
  <si>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</si>
  <si>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</si>
  <si>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</si>
  <si>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</si>
  <si>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</si>
  <si>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</si>
  <si>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</si>
  <si>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</si>
  <si>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</si>
  <si>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</si>
  <si>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</si>
  <si>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</si>
  <si>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</si>
  <si>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</si>
  <si>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</si>
  <si>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</si>
  <si>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</si>
  <si>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</si>
  <si>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</si>
  <si>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</si>
  <si>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</si>
  <si>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</si>
  <si>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</si>
  <si>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</si>
  <si>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</si>
  <si>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</si>
  <si>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</si>
  <si>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</si>
  <si>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</si>
  <si>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</si>
  <si>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</si>
  <si>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</si>
  <si>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</si>
  <si>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</si>
  <si>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</si>
  <si>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</si>
  <si>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</si>
  <si>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</si>
  <si>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</si>
  <si>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</si>
  <si>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</si>
  <si>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</si>
  <si>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</si>
  <si>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</si>
  <si>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</si>
  <si>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</si>
  <si>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</si>
  <si>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</si>
  <si>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</si>
  <si>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</si>
  <si>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</si>
  <si>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</si>
  <si>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</si>
  <si>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</si>
  <si>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</si>
  <si>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</si>
  <si>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</si>
  <si>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</si>
  <si>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</si>
  <si>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</si>
  <si>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</si>
  <si>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</si>
  <si>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</si>
  <si>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</si>
  <si>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</si>
  <si>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</si>
  <si>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</si>
  <si>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</si>
  <si>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</si>
  <si>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</si>
  <si>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</si>
  <si>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</si>
  <si>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</si>
  <si>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</si>
  <si>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</si>
  <si>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</si>
  <si>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</si>
  <si>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</si>
  <si>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</si>
  <si>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</si>
  <si>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</si>
  <si>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</si>
  <si>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</si>
  <si>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</si>
  <si>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</si>
  <si>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</si>
  <si>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</si>
  <si>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</si>
  <si>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</si>
  <si>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</si>
  <si>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</si>
  <si>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</si>
  <si>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</si>
  <si>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</si>
  <si>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</si>
  <si>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</si>
  <si>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</si>
  <si>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</si>
  <si>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</si>
  <si>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</si>
  <si>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</si>
  <si>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</si>
  <si>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</si>
  <si>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</si>
  <si>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</si>
  <si>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</si>
  <si>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</si>
  <si>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</si>
  <si>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</si>
  <si>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</si>
  <si>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</si>
  <si>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</si>
  <si>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</si>
  <si>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</si>
  <si>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</si>
  <si>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</si>
  <si>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</si>
  <si>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</si>
  <si>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</si>
  <si>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</si>
  <si>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</si>
  <si>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</si>
  <si>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</si>
  <si>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</si>
  <si>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</si>
  <si>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</si>
  <si>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</si>
  <si>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</si>
  <si>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</si>
  <si>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</si>
  <si>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</si>
  <si>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</si>
  <si>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</si>
  <si>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</si>
  <si>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</si>
  <si>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</si>
  <si>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</si>
  <si>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</si>
  <si>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</si>
  <si>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</si>
  <si>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</si>
  <si>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</si>
  <si>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</si>
  <si>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</si>
  <si>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</si>
  <si>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</si>
  <si>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</si>
  <si>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</si>
  <si>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</si>
  <si>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</si>
  <si>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</si>
  <si>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</si>
  <si>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</si>
  <si>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</si>
  <si>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</si>
  <si>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</si>
  <si>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</si>
  <si>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</si>
  <si>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</si>
  <si>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</si>
  <si>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</si>
  <si>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</si>
  <si>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</si>
  <si>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</si>
  <si>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</si>
  <si>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</si>
  <si>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</si>
  <si>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</si>
  <si>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</si>
  <si>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</si>
  <si>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</si>
  <si>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</si>
  <si>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</si>
  <si>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</si>
  <si>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</si>
  <si>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</si>
  <si>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</si>
  <si>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</si>
  <si>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</si>
  <si>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</si>
  <si>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</si>
  <si>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</si>
  <si>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</si>
  <si>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</si>
  <si>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</si>
  <si>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</si>
  <si>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</si>
  <si>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</si>
  <si>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</si>
  <si>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</si>
  <si>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</si>
  <si>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</si>
  <si>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</si>
  <si>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</si>
  <si>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</si>
  <si>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</si>
  <si>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</si>
  <si>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</si>
  <si>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</si>
  <si>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</si>
  <si>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</si>
  <si>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</si>
  <si>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</si>
  <si>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</si>
  <si>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</si>
  <si>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</si>
  <si>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</si>
  <si>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</si>
  <si>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</si>
  <si>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</si>
  <si>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</si>
  <si>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</si>
  <si>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</si>
  <si>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</si>
  <si>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</si>
  <si>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</si>
  <si>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</si>
  <si>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</si>
  <si>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</si>
  <si>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</si>
  <si>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</si>
  <si>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</si>
  <si>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</si>
  <si>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</si>
  <si>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</si>
  <si>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</si>
  <si>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</si>
  <si>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</si>
  <si>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</si>
  <si>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</si>
  <si>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</si>
  <si>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</si>
  <si>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</si>
  <si>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</si>
  <si>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</si>
  <si>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</si>
  <si>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</si>
  <si>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</si>
  <si>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</si>
  <si>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</si>
  <si>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</si>
  <si>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</si>
  <si>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</si>
  <si>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</si>
  <si>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</si>
  <si>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</si>
  <si>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</si>
  <si>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</si>
  <si>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</si>
  <si>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</si>
  <si>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</si>
  <si>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</si>
  <si>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</si>
  <si>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</si>
  <si>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</si>
  <si>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</si>
  <si>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</si>
  <si>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</si>
  <si>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</si>
  <si>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</si>
  <si>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</si>
  <si>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</si>
  <si>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</si>
  <si>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</si>
  <si>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</si>
  <si>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</si>
  <si>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</si>
  <si>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</si>
  <si>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</si>
  <si>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</si>
  <si>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</si>
  <si>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</si>
  <si>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</si>
  <si>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</si>
  <si>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</si>
  <si>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</si>
  <si>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</si>
  <si>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</si>
  <si>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</si>
  <si>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</si>
  <si>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</si>
  <si>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</si>
  <si>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</si>
  <si>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</si>
  <si>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</si>
  <si>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</si>
  <si>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</si>
  <si>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</si>
  <si>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</si>
  <si>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</si>
  <si>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</si>
  <si>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</si>
  <si>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</si>
  <si>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</si>
  <si>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</si>
  <si>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</si>
  <si>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</si>
  <si>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</si>
  <si>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</si>
  <si>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</si>
  <si>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</si>
  <si>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</si>
  <si>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</si>
  <si>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</si>
  <si>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</si>
  <si>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</si>
  <si>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</si>
  <si>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</si>
  <si>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</si>
  <si>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</si>
  <si>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</si>
  <si>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</si>
  <si>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</si>
  <si>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</si>
  <si>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</si>
  <si>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</si>
  <si>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</si>
  <si>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</si>
  <si>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</si>
  <si>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</si>
  <si>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</si>
  <si>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</si>
  <si>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</si>
  <si>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</si>
  <si>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</si>
  <si>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</si>
  <si>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</si>
  <si>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</si>
  <si>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</si>
  <si>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</si>
  <si>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</si>
  <si>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</si>
  <si>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</si>
  <si>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</si>
  <si>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</si>
  <si>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</si>
  <si>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</si>
  <si>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</si>
  <si>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</si>
  <si>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</si>
  <si>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</si>
  <si>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</si>
  <si>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</si>
  <si>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</si>
  <si>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</si>
  <si>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</si>
  <si>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</si>
  <si>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</si>
  <si>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</si>
  <si>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</si>
  <si>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</si>
  <si>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</si>
  <si>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</si>
  <si>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</si>
  <si>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</si>
  <si>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</si>
  <si>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abcd/abcdefrf</t>
  </si>
  <si>
    <t>dfgrtttt/fferere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</si>
  <si>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</si>
  <si>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</si>
  <si>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</si>
  <si>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</si>
  <si>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</si>
  <si>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</si>
  <si>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</si>
  <si>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</si>
  <si>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</si>
  <si>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</si>
  <si>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</si>
  <si>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</si>
  <si>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</si>
  <si>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</si>
  <si>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</si>
  <si>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</si>
  <si>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</si>
  <si>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</si>
  <si>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</si>
  <si>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</si>
  <si>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</si>
  <si>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</si>
  <si>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</si>
  <si>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</si>
  <si>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</si>
  <si>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</si>
  <si>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</si>
  <si>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</si>
  <si>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</si>
  <si>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</si>
  <si>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</si>
  <si>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</si>
  <si>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</si>
  <si>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</si>
  <si>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</si>
  <si>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</si>
  <si>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</si>
  <si>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</si>
  <si>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</si>
  <si>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</si>
  <si>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</si>
  <si>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</si>
  <si>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</si>
  <si>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</si>
  <si>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</si>
  <si>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</si>
  <si>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</si>
  <si>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</si>
  <si>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</si>
  <si>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</si>
  <si>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</si>
  <si>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</si>
  <si>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</si>
  <si>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</si>
  <si>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</si>
  <si>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</si>
  <si>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</si>
  <si>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</si>
  <si>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</si>
  <si>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</si>
  <si>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</si>
  <si>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</si>
  <si>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</si>
  <si>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</si>
  <si>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</si>
  <si>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</si>
  <si>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</si>
  <si>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</si>
  <si>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</si>
  <si>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</si>
  <si>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</si>
  <si>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No of Successful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</si>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</sst>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8-4A51-BF4C-3686BCAE80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F-4830-9290-2D82DC0F258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F-4830-9290-2D82DC0F258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6F-4830-9290-2D82DC0F2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388216"/>
        <c:axId val="521390776"/>
      </c:barChart>
      <c:catAx>
        <c:axId val="52138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90776"/>
        <c:crosses val="autoZero"/>
        <c:auto val="1"/>
        <c:lblAlgn val="ctr"/>
        <c:lblOffset val="100"/>
        <c:noMultiLvlLbl val="0"/>
      </c:catAx>
      <c:valAx>
        <c:axId val="5213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8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F-46AC-BCC8-9CF83D50EC8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F-46AC-BCC8-9CF83D50EC8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8-43A7-B79D-B6D4F638C81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8-43A7-B79D-B6D4F638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742648"/>
        <c:axId val="836745208"/>
      </c:barChart>
      <c:catAx>
        <c:axId val="836742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5208"/>
        <c:crosses val="autoZero"/>
        <c:auto val="1"/>
        <c:lblAlgn val="ctr"/>
        <c:lblOffset val="100"/>
        <c:noMultiLvlLbl val="0"/>
      </c:catAx>
      <c:valAx>
        <c:axId val="83674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729-9857-ECEBFFCBD1C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729-9857-ECEBFFCBD1C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729-9857-ECEBFFCBD1C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99-4729-9857-ECEBFFCBD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54232"/>
        <c:axId val="434554552"/>
      </c:lineChart>
      <c:catAx>
        <c:axId val="43455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54552"/>
        <c:crosses val="autoZero"/>
        <c:auto val="1"/>
        <c:lblAlgn val="ctr"/>
        <c:lblOffset val="100"/>
        <c:noMultiLvlLbl val="0"/>
      </c:catAx>
      <c:valAx>
        <c:axId val="43455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5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D-4ED2-A573-5D927BCC15E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D-4ED2-A573-5D927BCC15E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0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D-4ED2-A573-5D927BCC1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33976"/>
        <c:axId val="665834296"/>
      </c:lineChart>
      <c:catAx>
        <c:axId val="66583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4296"/>
        <c:crosses val="autoZero"/>
        <c:auto val="1"/>
        <c:lblAlgn val="ctr"/>
        <c:lblOffset val="100"/>
        <c:noMultiLvlLbl val="0"/>
      </c:catAx>
      <c:valAx>
        <c:axId val="6658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1</xdr:row>
      <xdr:rowOff>164306</xdr:rowOff>
    </xdr:from>
    <xdr:to>
      <xdr:col>13</xdr:col>
      <xdr:colOff>364332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C2AEE-A014-483F-9891-7D4FA1750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92867</xdr:colOff>
      <xdr:row>2</xdr:row>
      <xdr:rowOff>169067</xdr:rowOff>
    </xdr:from>
    <xdr:to>
      <xdr:col>18</xdr:col>
      <xdr:colOff>481012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161E6-34DA-49C9-A351-057FA9910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3</xdr:row>
      <xdr:rowOff>7143</xdr:rowOff>
    </xdr:from>
    <xdr:to>
      <xdr:col>13</xdr:col>
      <xdr:colOff>164306</xdr:colOff>
      <xdr:row>18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930B7-CF9F-49CF-A39A-F2A8E8E77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35717</xdr:colOff>
      <xdr:row>13</xdr:row>
      <xdr:rowOff>2379</xdr:rowOff>
    </xdr:from>
    <xdr:to>
      <xdr:col>7</xdr:col>
      <xdr:colOff>1214436</xdr:colOff>
      <xdr:row>31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6914E-DA91-4EC9-90F1-FE74D3D39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en Patel" refreshedDate="43513.667525462966" createdVersion="6" refreshedVersion="6" minRefreshableVersion="3" recordCount="4114" xr:uid="{D1A400B7-B73C-44FC-A24C-91651C86F1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en Patel" refreshedDate="43514.373853356483" createdVersion="6" refreshedVersion="6" minRefreshableVersion="3" recordCount="4114" xr:uid="{64E15FF8-6235-482B-A6EF-0CBB6BAC91B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A4687-BB4A-4B29-8AEF-954C618468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90F8F-FD83-4100-8E94-2AE2EF8E1C0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619EB-4FB1-4B0A-9FFF-55BB734ECA7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174" sqref="E17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style="8" bestFit="1" customWidth="1"/>
    <col min="16" max="16" width="15.46484375" style="6" bestFit="1" customWidth="1"/>
    <col min="17" max="17" width="10.33203125" bestFit="1" customWidth="1"/>
    <col min="18" max="18" width="11.92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6">
        <f>E2/L2</f>
        <v>63.917582417582416</v>
      </c>
      <c r="Q2" t="str">
        <f>LEFT(N3,(SEARCH("/",N3)-1))</f>
        <v>film &amp; video</v>
      </c>
      <c r="R2" t="str">
        <f>RIGHT(N2,(LEN(N2)-(SEARCH("/",N2))))</f>
        <v>television</v>
      </c>
      <c r="S2" s="13">
        <f>(J2/86400)+25569+(-6/24)</f>
        <v>42176.757071759261</v>
      </c>
      <c r="T2" s="13">
        <f>(I2/86400)+25569+(-6/24)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6">
        <f t="shared" ref="P3:P66" si="1">E3/L3</f>
        <v>185.48101265822785</v>
      </c>
      <c r="Q3" t="str">
        <f>LEFT(N4,(SEARCH("/",N4)-1))</f>
        <v>film &amp; video</v>
      </c>
      <c r="R3" t="str">
        <f t="shared" ref="R3:R66" si="2">RIGHT(N3,(LEN(N3)-(SEARCH("/",N3))))</f>
        <v>television</v>
      </c>
      <c r="S3" s="13">
        <f t="shared" ref="S3:S66" si="3">(J3/86400)+25569+(-6/24)</f>
        <v>42766.350497685184</v>
      </c>
      <c r="T3" s="13">
        <f t="shared" ref="T3:T66" si="4">(I3/86400)+25569+(-6/24)</f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tr">
        <f t="shared" ref="Q4:Q66" si="5">LEFT(N4,(SEARCH("/",N4)-1))</f>
        <v>film &amp; video</v>
      </c>
      <c r="R4" t="str">
        <f t="shared" si="2"/>
        <v>television</v>
      </c>
      <c r="S4" s="13">
        <f t="shared" si="3"/>
        <v>42405.452349537038</v>
      </c>
      <c r="T4" s="13">
        <f t="shared" si="4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3">
        <f t="shared" si="3"/>
        <v>41828.265127314815</v>
      </c>
      <c r="T5" s="13">
        <f t="shared" si="4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3">
        <f t="shared" si="3"/>
        <v>42327.584247685183</v>
      </c>
      <c r="T6" s="13">
        <f t="shared" si="4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3">
        <f t="shared" si="3"/>
        <v>42563.682951388888</v>
      </c>
      <c r="T7" s="13">
        <f t="shared" si="4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3">
        <f t="shared" si="3"/>
        <v>41793.822337962964</v>
      </c>
      <c r="T8" s="13">
        <f t="shared" si="4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3">
        <f t="shared" si="3"/>
        <v>42515.797071759254</v>
      </c>
      <c r="T9" s="13">
        <f t="shared" si="4"/>
        <v>42555.797071759254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3">
        <f t="shared" si="3"/>
        <v>42468.69458333333</v>
      </c>
      <c r="T10" s="13">
        <f t="shared" si="4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3">
        <f t="shared" si="3"/>
        <v>42446.853518518517</v>
      </c>
      <c r="T11" s="13">
        <f t="shared" si="4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3">
        <f t="shared" si="3"/>
        <v>41779.818043981482</v>
      </c>
      <c r="T12" s="13">
        <f t="shared" si="4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3">
        <f t="shared" si="3"/>
        <v>42572.528495370367</v>
      </c>
      <c r="T13" s="13">
        <f t="shared" si="4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3">
        <f t="shared" si="3"/>
        <v>41791.463252314818</v>
      </c>
      <c r="T14" s="13">
        <f t="shared" si="4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3">
        <f t="shared" si="3"/>
        <v>42508.427187499998</v>
      </c>
      <c r="T15" s="13">
        <f t="shared" si="4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3">
        <f t="shared" si="3"/>
        <v>41807.77648148148</v>
      </c>
      <c r="T16" s="13">
        <f t="shared" si="4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3">
        <f t="shared" si="3"/>
        <v>42256.141875000001</v>
      </c>
      <c r="T17" s="13">
        <f t="shared" si="4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3">
        <f t="shared" si="3"/>
        <v>41760.546423611115</v>
      </c>
      <c r="T18" s="13">
        <f t="shared" si="4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3">
        <f t="shared" si="3"/>
        <v>41917.481736111113</v>
      </c>
      <c r="T19" s="13">
        <f t="shared" si="4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3">
        <f t="shared" si="3"/>
        <v>41869.292314814811</v>
      </c>
      <c r="T20" s="13">
        <f t="shared" si="4"/>
        <v>41899.292314814811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3">
        <f t="shared" si="3"/>
        <v>42175.566365740742</v>
      </c>
      <c r="T21" s="13">
        <f t="shared" si="4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3">
        <f t="shared" si="3"/>
        <v>42200.508240740739</v>
      </c>
      <c r="T22" s="13">
        <f t="shared" si="4"/>
        <v>42260.508240740739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3">
        <f t="shared" si="3"/>
        <v>41878.377187500002</v>
      </c>
      <c r="T23" s="13">
        <f t="shared" si="4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3">
        <f t="shared" si="3"/>
        <v>41989.66134259259</v>
      </c>
      <c r="T24" s="13">
        <f t="shared" si="4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3">
        <f t="shared" si="3"/>
        <v>42097.528946759259</v>
      </c>
      <c r="T25" s="13">
        <f t="shared" si="4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3">
        <f t="shared" si="3"/>
        <v>42229.570173611108</v>
      </c>
      <c r="T26" s="13">
        <f t="shared" si="4"/>
        <v>42262.568749999999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3">
        <f t="shared" si="3"/>
        <v>42317.775011574078</v>
      </c>
      <c r="T27" s="13">
        <f t="shared" si="4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3">
        <f t="shared" si="3"/>
        <v>41828.265555555554</v>
      </c>
      <c r="T28" s="13">
        <f t="shared" si="4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3">
        <f t="shared" si="3"/>
        <v>41928.914733796293</v>
      </c>
      <c r="T29" s="13">
        <f t="shared" si="4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3">
        <f t="shared" si="3"/>
        <v>42324.71393518518</v>
      </c>
      <c r="T30" s="13">
        <f t="shared" si="4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3">
        <f t="shared" si="3"/>
        <v>41812.42324074074</v>
      </c>
      <c r="T31" s="13">
        <f t="shared" si="4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3">
        <f t="shared" si="3"/>
        <v>41842.042997685188</v>
      </c>
      <c r="T32" s="13">
        <f t="shared" si="4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3">
        <f t="shared" si="3"/>
        <v>42376.54206018518</v>
      </c>
      <c r="T33" s="13">
        <f t="shared" si="4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3">
        <f t="shared" si="3"/>
        <v>42461.377511574072</v>
      </c>
      <c r="T34" s="13">
        <f t="shared" si="4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3">
        <f t="shared" si="3"/>
        <v>42286.410891203705</v>
      </c>
      <c r="T35" s="13">
        <f t="shared" si="4"/>
        <v>42316.452557870369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3">
        <f t="shared" si="3"/>
        <v>41841.071770833332</v>
      </c>
      <c r="T36" s="13">
        <f t="shared" si="4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3">
        <f t="shared" si="3"/>
        <v>42098.041828703703</v>
      </c>
      <c r="T37" s="13">
        <f t="shared" si="4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3">
        <f t="shared" si="3"/>
        <v>42068.057002314818</v>
      </c>
      <c r="T38" s="13">
        <f t="shared" si="4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3">
        <f t="shared" si="3"/>
        <v>42032.443043981482</v>
      </c>
      <c r="T39" s="13">
        <f t="shared" si="4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3">
        <f t="shared" si="3"/>
        <v>41374.807222222225</v>
      </c>
      <c r="T40" s="13">
        <f t="shared" si="4"/>
        <v>41404.807222222225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3">
        <f t="shared" si="3"/>
        <v>41753.797083333331</v>
      </c>
      <c r="T41" s="13">
        <f t="shared" si="4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3">
        <f t="shared" si="3"/>
        <v>41788.96398148148</v>
      </c>
      <c r="T42" s="13">
        <f t="shared" si="4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3">
        <f t="shared" si="3"/>
        <v>41887.318912037037</v>
      </c>
      <c r="T43" s="13">
        <f t="shared" si="4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3">
        <f t="shared" si="3"/>
        <v>41971.389189814814</v>
      </c>
      <c r="T44" s="13">
        <f t="shared" si="4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3">
        <f t="shared" si="3"/>
        <v>41802.540347222224</v>
      </c>
      <c r="T45" s="13">
        <f t="shared" si="4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3">
        <f t="shared" si="3"/>
        <v>41873.848807870367</v>
      </c>
      <c r="T46" s="13">
        <f t="shared" si="4"/>
        <v>41918.848807870367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3">
        <f t="shared" si="3"/>
        <v>42457.373923611114</v>
      </c>
      <c r="T47" s="13">
        <f t="shared" si="4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3">
        <f t="shared" si="3"/>
        <v>42323.71497685185</v>
      </c>
      <c r="T48" s="13">
        <f t="shared" si="4"/>
        <v>42353.71497685185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3">
        <f t="shared" si="3"/>
        <v>41932.569525462961</v>
      </c>
      <c r="T49" s="13">
        <f t="shared" si="4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3">
        <f t="shared" si="3"/>
        <v>42033.266898148147</v>
      </c>
      <c r="T50" s="13">
        <f t="shared" si="4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3">
        <f t="shared" si="3"/>
        <v>42270.926446759258</v>
      </c>
      <c r="T51" s="13">
        <f t="shared" si="4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3">
        <f t="shared" si="3"/>
        <v>41995.502986111111</v>
      </c>
      <c r="T52" s="13">
        <f t="shared" si="4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3">
        <f t="shared" si="3"/>
        <v>42196.678668981476</v>
      </c>
      <c r="T53" s="13">
        <f t="shared" si="4"/>
        <v>42226.678668981476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3">
        <f t="shared" si="3"/>
        <v>41807.451921296299</v>
      </c>
      <c r="T54" s="13">
        <f t="shared" si="4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3">
        <f t="shared" si="3"/>
        <v>41719.299131944441</v>
      </c>
      <c r="T55" s="13">
        <f t="shared" si="4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3">
        <f t="shared" si="3"/>
        <v>42333.463206018518</v>
      </c>
      <c r="T56" s="13">
        <f t="shared" si="4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3">
        <f t="shared" si="3"/>
        <v>42496.718935185185</v>
      </c>
      <c r="T57" s="13">
        <f t="shared" si="4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3">
        <f t="shared" si="3"/>
        <v>42149.298888888894</v>
      </c>
      <c r="T58" s="13">
        <f t="shared" si="4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3">
        <f t="shared" si="3"/>
        <v>42089.58289351852</v>
      </c>
      <c r="T59" s="13">
        <f t="shared" si="4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3">
        <f t="shared" si="3"/>
        <v>41932.495046296295</v>
      </c>
      <c r="T60" s="13">
        <f t="shared" si="4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3">
        <f t="shared" si="3"/>
        <v>42229.985833333332</v>
      </c>
      <c r="T61" s="13">
        <f t="shared" si="4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3">
        <f t="shared" si="3"/>
        <v>41701.651817129634</v>
      </c>
      <c r="T62" s="13">
        <f t="shared" si="4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3">
        <f t="shared" si="3"/>
        <v>41409.564317129625</v>
      </c>
      <c r="T63" s="13">
        <f t="shared" si="4"/>
        <v>41431.564317129625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3">
        <f t="shared" si="3"/>
        <v>41311.549513888887</v>
      </c>
      <c r="T64" s="13">
        <f t="shared" si="4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3">
        <f t="shared" si="3"/>
        <v>41612.662187499998</v>
      </c>
      <c r="T65" s="13">
        <f t="shared" si="4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(E66/D66)*100</f>
        <v>173.33333333333334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3">
        <f t="shared" si="3"/>
        <v>41432.76829861111</v>
      </c>
      <c r="T66" s="13">
        <f t="shared" si="4"/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6">
        <f t="shared" ref="P67:P130" si="7">E67/L67</f>
        <v>132.05263157894737</v>
      </c>
      <c r="Q67" t="str">
        <f t="shared" ref="Q67:Q130" si="8">LEFT(N67,(SEARCH("/",N67)-1))</f>
        <v>film &amp; video</v>
      </c>
      <c r="R67" t="str">
        <f t="shared" ref="R67:R130" si="9">RIGHT(N67,(LEN(N67)-(SEARCH("/",N67))))</f>
        <v>shorts</v>
      </c>
      <c r="S67" s="13">
        <f t="shared" ref="S67:S130" si="10">(J67/86400)+25569+(-6/24)</f>
        <v>41835.571226851855</v>
      </c>
      <c r="T67" s="13">
        <f t="shared" ref="T67:T130" si="11">(I67/86400)+25569+(-6/24)</f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41207.760196759264</v>
      </c>
      <c r="T74" s="13">
        <f t="shared" si="11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40996.894872685181</v>
      </c>
      <c r="T79" s="13">
        <f t="shared" si="11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41099.908877314811</v>
      </c>
      <c r="T83" s="13">
        <f t="shared" si="11"/>
        <v>41103.876388888893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40322.289386574077</v>
      </c>
      <c r="T89" s="13">
        <f t="shared" si="11"/>
        <v>40331.820138888885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41402.502222222218</v>
      </c>
      <c r="T91" s="13">
        <f t="shared" si="11"/>
        <v>41427.502222222218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41214.544837962967</v>
      </c>
      <c r="T100" s="13">
        <f t="shared" si="11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40987.526631944442</v>
      </c>
      <c r="T108" s="13">
        <f t="shared" si="11"/>
        <v>41001.526631944442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41717.793032407411</v>
      </c>
      <c r="T114" s="13">
        <f t="shared" si="11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40918.488935185189</v>
      </c>
      <c r="T117" s="13">
        <f t="shared" si="11"/>
        <v>40943.488935185189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(E130/D130)*100</f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6" t="e">
        <f t="shared" ref="P131:P194" si="13">E131/L131</f>
        <v>#DIV/0!</v>
      </c>
      <c r="Q131" t="str">
        <f t="shared" ref="Q131:Q194" si="14">LEFT(N131,(SEARCH("/",N131)-1))</f>
        <v>film &amp; video</v>
      </c>
      <c r="R131" t="str">
        <f t="shared" ref="R131:R194" si="15">RIGHT(N131,(LEN(N131)-(SEARCH("/",N131))))</f>
        <v>science fiction</v>
      </c>
      <c r="S131" s="13">
        <f t="shared" ref="S131:S194" si="16">(J131/86400)+25569+(-6/24)</f>
        <v>41882.687303240738</v>
      </c>
      <c r="T131" s="13">
        <f t="shared" ref="T131:T194" si="17">(I131/86400)+25569+(-6/24)</f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41778.66541666667</v>
      </c>
      <c r="T132" s="13">
        <f t="shared" si="17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42558.814143518517</v>
      </c>
      <c r="T145" s="13">
        <f t="shared" si="17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41874.827546296292</v>
      </c>
      <c r="T154" s="13">
        <f t="shared" si="17"/>
        <v>41904.827546296292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42171.663090277776</v>
      </c>
      <c r="T162" s="13">
        <f t="shared" si="17"/>
        <v>42231.663090277776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42082.103275462963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(E194/D194)*100</f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6" t="e">
        <f t="shared" ref="P195:P258" si="19">E195/L195</f>
        <v>#DIV/0!</v>
      </c>
      <c r="Q195" t="str">
        <f t="shared" ref="Q195:Q258" si="20">LEFT(N195,(SEARCH("/",N195)-1))</f>
        <v>film &amp; video</v>
      </c>
      <c r="R195" t="str">
        <f t="shared" ref="R195:R258" si="21">RIGHT(N195,(LEN(N195)-(SEARCH("/",N195))))</f>
        <v>drama</v>
      </c>
      <c r="S195" s="13">
        <f t="shared" ref="S195:S258" si="22">(J195/86400)+25569+(-6/24)</f>
        <v>41911.684791666667</v>
      </c>
      <c r="T195" s="13">
        <f t="shared" ref="T195:T258" si="23">(I195/86400)+25569+(-6/24)</f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41866.833368055552</v>
      </c>
      <c r="T202" s="13">
        <f t="shared" si="23"/>
        <v>41896.833368055552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42235.909918981481</v>
      </c>
      <c r="T213" s="13">
        <f t="shared" si="23"/>
        <v>42265.909918981481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42236.587500000001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42129.52721064815</v>
      </c>
      <c r="T232" s="13">
        <f t="shared" si="23"/>
        <v>42159.52721064815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42341.708923611106</v>
      </c>
      <c r="T233" s="13">
        <f t="shared" si="23"/>
        <v>42371.708923611106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42320.834479166668</v>
      </c>
      <c r="T238" s="13">
        <f t="shared" si="23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42713.712500000001</v>
      </c>
      <c r="T240" s="13">
        <f t="shared" si="23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40253.045833333337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</v>
      </c>
      <c r="T254" s="13">
        <f t="shared" si="23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42263.702662037038</v>
      </c>
      <c r="T256" s="13">
        <f t="shared" si="23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(E258/D258)*100</f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6">
        <f t="shared" ref="P259:P322" si="25">E259/L259</f>
        <v>66.70405357142856</v>
      </c>
      <c r="Q259" t="str">
        <f t="shared" ref="Q259:Q322" si="26">LEFT(N259,(SEARCH("/",N259)-1))</f>
        <v>film &amp; video</v>
      </c>
      <c r="R259" t="str">
        <f t="shared" ref="R259:R322" si="27">RIGHT(N259,(LEN(N259)-(SEARCH("/",N259))))</f>
        <v>documentary</v>
      </c>
      <c r="S259" s="13">
        <f t="shared" ref="S259:S322" si="28">(J259/86400)+25569+(-6/24)</f>
        <v>42479.376875000002</v>
      </c>
      <c r="T259" s="13">
        <f t="shared" ref="T259:T322" si="29">(I259/86400)+25569+(-6/24)</f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40266.995717592596</v>
      </c>
      <c r="T267" s="13">
        <f t="shared" si="29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40637.61655092593</v>
      </c>
      <c r="T272" s="13">
        <f t="shared" si="29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41611.850243055553</v>
      </c>
      <c r="T273" s="13">
        <f t="shared" si="29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40966.831875000003</v>
      </c>
      <c r="T278" s="13">
        <f t="shared" si="29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41744.340682870374</v>
      </c>
      <c r="T282" s="13">
        <f t="shared" si="29"/>
        <v>41789.340682870374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41313.566250000003</v>
      </c>
      <c r="T288" s="13">
        <f t="shared" si="29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42089.478020833332</v>
      </c>
      <c r="T299" s="13">
        <f t="shared" si="29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41031.821134259255</v>
      </c>
      <c r="T305" s="13">
        <f t="shared" si="29"/>
        <v>41061.821134259255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41353.54552083333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41282.694456018522</v>
      </c>
      <c r="T309" s="13">
        <f t="shared" si="29"/>
        <v>41312.694456018522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(E322/D322)*100</f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6">
        <f t="shared" ref="P323:P386" si="31">E323/L323</f>
        <v>106.62314540059347</v>
      </c>
      <c r="Q323" t="str">
        <f t="shared" ref="Q323:Q386" si="32">LEFT(N323,(SEARCH("/",N323)-1))</f>
        <v>film &amp; video</v>
      </c>
      <c r="R323" t="str">
        <f t="shared" ref="R323:R386" si="33">RIGHT(N323,(LEN(N323)-(SEARCH("/",N323))))</f>
        <v>documentary</v>
      </c>
      <c r="S323" s="13">
        <f t="shared" ref="S323:S386" si="34">(J323/86400)+25569+(-6/24)</f>
        <v>42647.196597222224</v>
      </c>
      <c r="T323" s="13">
        <f t="shared" ref="T323:T386" si="35">(I323/86400)+25569+(-6/24)</f>
        <v>42682.238263888888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42261.250243055554</v>
      </c>
      <c r="T348" s="13">
        <f t="shared" si="35"/>
        <v>42291.250243055554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41934.820486111115</v>
      </c>
      <c r="T361" s="13">
        <f t="shared" si="35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41019.543032407411</v>
      </c>
      <c r="T368" s="13">
        <f t="shared" si="35"/>
        <v>41049.543032407411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(E386/D386)*100</f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6">
        <f t="shared" ref="P387:P450" si="37">E387/L387</f>
        <v>111.79535864978902</v>
      </c>
      <c r="Q387" t="str">
        <f t="shared" ref="Q387:Q450" si="38">LEFT(N387,(SEARCH("/",N387)-1))</f>
        <v>film &amp; video</v>
      </c>
      <c r="R387" t="str">
        <f t="shared" ref="R387:R450" si="39">RIGHT(N387,(LEN(N387)-(SEARCH("/",N387))))</f>
        <v>documentary</v>
      </c>
      <c r="S387" s="13">
        <f t="shared" ref="S387:S450" si="40">(J387/86400)+25569+(-6/24)</f>
        <v>41934.334502314814</v>
      </c>
      <c r="T387" s="13">
        <f t="shared" ref="T387:T450" si="41">(I387/86400)+25569+(-6/24)</f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42548.826157407406</v>
      </c>
      <c r="T390" s="13">
        <f t="shared" si="41"/>
        <v>42578.826157407406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41673.813078703708</v>
      </c>
      <c r="T391" s="13">
        <f t="shared" si="41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40864.792256944442</v>
      </c>
      <c r="T393" s="13">
        <f t="shared" si="41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41082.314884259264</v>
      </c>
      <c r="T398" s="13">
        <f t="shared" si="41"/>
        <v>41097.314884259264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41646.378032407403</v>
      </c>
      <c r="T406" s="13">
        <f t="shared" si="41"/>
        <v>41675.711111111115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42113.731446759259</v>
      </c>
      <c r="T412" s="13">
        <f t="shared" si="41"/>
        <v>42173.731446759259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41360.720601851848</v>
      </c>
      <c r="T419" s="13">
        <f t="shared" si="41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41863.010381944448</v>
      </c>
      <c r="T424" s="13">
        <f t="shared" si="41"/>
        <v>41893.010381944448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42285.65902777778</v>
      </c>
      <c r="T429" s="13">
        <f t="shared" si="41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42526.621331018519</v>
      </c>
      <c r="T433" s="13">
        <f t="shared" si="41"/>
        <v>42556.621331018519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42228.379884259259</v>
      </c>
      <c r="T435" s="13">
        <f t="shared" si="41"/>
        <v>42288.379884259259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41919.511782407411</v>
      </c>
      <c r="T441" s="13">
        <f t="shared" si="41"/>
        <v>41929.511782407411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(E450/D450)*100</f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6">
        <f t="shared" ref="P451:P514" si="43">E451/L451</f>
        <v>9</v>
      </c>
      <c r="Q451" t="str">
        <f t="shared" ref="Q451:Q514" si="44">LEFT(N451,(SEARCH("/",N451)-1))</f>
        <v>film &amp; video</v>
      </c>
      <c r="R451" t="str">
        <f t="shared" ref="R451:R514" si="45">RIGHT(N451,(LEN(N451)-(SEARCH("/",N451))))</f>
        <v>animation</v>
      </c>
      <c r="S451" s="13">
        <f t="shared" ref="S451:S514" si="46">(J451/86400)+25569+(-6/24)</f>
        <v>41534.318113425928</v>
      </c>
      <c r="T451" s="13">
        <f t="shared" ref="T451:T514" si="47">(I451/86400)+25569+(-6/24)</f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42107.453877314816</v>
      </c>
      <c r="T454" s="13">
        <f t="shared" si="47"/>
        <v>42137.453877314816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40970.752569444448</v>
      </c>
      <c r="T457" s="13">
        <f t="shared" si="47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41547.444456018522</v>
      </c>
      <c r="T458" s="13">
        <f t="shared" si="47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</v>
      </c>
      <c r="T464" s="13">
        <f t="shared" si="47"/>
        <v>40764.87663194444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</v>
      </c>
      <c r="T466" s="13">
        <f t="shared" si="47"/>
        <v>42508.59878472222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41040.917627314819</v>
      </c>
      <c r="T470" s="13">
        <f t="shared" si="47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41465.250173611115</v>
      </c>
      <c r="T482" s="13">
        <f t="shared" si="47"/>
        <v>41495.250173611115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42447.646874999999</v>
      </c>
      <c r="T484" s="13">
        <f t="shared" si="47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41381.255775462967</v>
      </c>
      <c r="T487" s="13">
        <f t="shared" si="47"/>
        <v>41411.255775462967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41113.718576388885</v>
      </c>
      <c r="T492" s="13">
        <f t="shared" si="47"/>
        <v>41143.718576388885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42366.732627314814</v>
      </c>
      <c r="T493" s="13">
        <f t="shared" si="47"/>
        <v>42396.732627314814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42114.476134259261</v>
      </c>
      <c r="T495" s="13">
        <f t="shared" si="47"/>
        <v>42144.476134259261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40247.636006944442</v>
      </c>
      <c r="T502" s="13">
        <f t="shared" si="47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(E514/D514)*100</f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6">
        <f t="shared" ref="P515:P578" si="49">E515/L515</f>
        <v>102.38235294117646</v>
      </c>
      <c r="Q515" t="str">
        <f t="shared" ref="Q515:Q578" si="50">LEFT(N515,(SEARCH("/",N515)-1))</f>
        <v>film &amp; video</v>
      </c>
      <c r="R515" t="str">
        <f t="shared" ref="R515:R578" si="51">RIGHT(N515,(LEN(N515)-(SEARCH("/",N515))))</f>
        <v>animation</v>
      </c>
      <c r="S515" s="13">
        <f t="shared" ref="S515:S578" si="52">(J515/86400)+25569+(-6/24)</f>
        <v>42552.403993055559</v>
      </c>
      <c r="T515" s="13">
        <f t="shared" ref="T515:T578" si="53">(I515/86400)+25569+(-6/24)</f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41218.141446759255</v>
      </c>
      <c r="T521" s="13">
        <f t="shared" si="53"/>
        <v>41248.141446759255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42711.29519675926</v>
      </c>
      <c r="T537" s="13">
        <f t="shared" si="53"/>
        <v>42741.29519675926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42179.094988425924</v>
      </c>
      <c r="T538" s="13">
        <f t="shared" si="53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42692.139062499999</v>
      </c>
      <c r="T564" s="13">
        <f t="shared" si="53"/>
        <v>42722.139062499999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</v>
      </c>
      <c r="T567" s="13">
        <f t="shared" si="53"/>
        <v>42195.53528935185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42388.548252314809</v>
      </c>
      <c r="T572" s="13">
        <f t="shared" si="53"/>
        <v>42418.548252314809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42282.466296296298</v>
      </c>
      <c r="T574" s="13">
        <f t="shared" si="53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(E578/D578)*100</f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6">
        <f t="shared" ref="P579:P642" si="55">E579/L579</f>
        <v>10</v>
      </c>
      <c r="Q579" t="str">
        <f t="shared" ref="Q579:Q642" si="56">LEFT(N579,(SEARCH("/",N579)-1))</f>
        <v>technology</v>
      </c>
      <c r="R579" t="str">
        <f t="shared" ref="R579:R642" si="57">RIGHT(N579,(LEN(N579)-(SEARCH("/",N579))))</f>
        <v>web</v>
      </c>
      <c r="S579" s="13">
        <f t="shared" ref="S579:S642" si="58">(J579/86400)+25569+(-6/24)</f>
        <v>42450.339143518519</v>
      </c>
      <c r="T579" s="13">
        <f t="shared" ref="T579:T642" si="59">(I579/86400)+25569+(-6/24)</f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42631.519513888888</v>
      </c>
      <c r="T590" s="13">
        <f t="shared" si="59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42082.819884259261</v>
      </c>
      <c r="T597" s="13">
        <f t="shared" si="59"/>
        <v>42127.819884259261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42194.107731481483</v>
      </c>
      <c r="T607" s="13">
        <f t="shared" si="59"/>
        <v>42239.107731481483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42584.781782407408</v>
      </c>
      <c r="T614" s="13">
        <f t="shared" si="59"/>
        <v>42614.781782407408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42761.126238425924</v>
      </c>
      <c r="T618" s="13">
        <f t="shared" si="59"/>
        <v>42791.126238425924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42507.049328703702</v>
      </c>
      <c r="T635" s="13">
        <f t="shared" si="59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(E642/D642)*100</f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42683.170312499999</v>
      </c>
      <c r="T642" s="13">
        <f t="shared" si="59"/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6">
        <f t="shared" ref="P643:P706" si="61">E643/L643</f>
        <v>151.31746031746033</v>
      </c>
      <c r="Q643" t="str">
        <f t="shared" ref="Q643:Q706" si="62">LEFT(N643,(SEARCH("/",N643)-1))</f>
        <v>technology</v>
      </c>
      <c r="R643" t="str">
        <f t="shared" ref="R643:R706" si="63">RIGHT(N643,(LEN(N643)-(SEARCH("/",N643))))</f>
        <v>wearables</v>
      </c>
      <c r="S643" s="13">
        <f t="shared" ref="S643:S706" si="64">(J643/86400)+25569+(-6/24)</f>
        <v>42199.32</v>
      </c>
      <c r="T643" s="13">
        <f t="shared" ref="T643:T706" si="65">(I643/86400)+25569+(-6/24)</f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42477.51295138889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41838.582152777773</v>
      </c>
      <c r="T668" s="13">
        <f t="shared" si="65"/>
        <v>41868.582152777773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</v>
      </c>
      <c r="T678" s="13">
        <f t="shared" si="65"/>
        <v>42042.51829861111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42808.473634259259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41866.681076388893</v>
      </c>
      <c r="T700" s="13">
        <f t="shared" si="65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(E706/D706)*100</f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6">
        <f t="shared" ref="P707:P770" si="67">E707/L707</f>
        <v>195.4</v>
      </c>
      <c r="Q707" t="str">
        <f t="shared" ref="Q707:Q770" si="68">LEFT(N707,(SEARCH("/",N707)-1))</f>
        <v>technology</v>
      </c>
      <c r="R707" t="str">
        <f t="shared" ref="R707:R770" si="69">RIGHT(N707,(LEN(N707)-(SEARCH("/",N707))))</f>
        <v>wearables</v>
      </c>
      <c r="S707" s="13">
        <f t="shared" ref="S707:S770" si="70">(J707/86400)+25569+(-6/24)</f>
        <v>42726.241643518515</v>
      </c>
      <c r="T707" s="13">
        <f t="shared" ref="T707:T770" si="71">(I707/86400)+25569+(-6/24)</f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42384.430925925924</v>
      </c>
      <c r="T714" s="13">
        <f t="shared" si="71"/>
        <v>42414.430925925924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41857.604189814811</v>
      </c>
      <c r="T719" s="13">
        <f t="shared" si="71"/>
        <v>41887.604189814811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</v>
      </c>
      <c r="T725" s="13">
        <f t="shared" si="71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41246.770243055558</v>
      </c>
      <c r="T729" s="13">
        <f t="shared" si="71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41943.354097222225</v>
      </c>
      <c r="T740" s="13">
        <f t="shared" si="71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42700.555706018524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41471.196851851855</v>
      </c>
      <c r="T765" s="13">
        <f t="shared" si="71"/>
        <v>41501.196851851855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(E770/D770)*100</f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6">
        <f t="shared" ref="P771:P834" si="73">E771/L771</f>
        <v>31.846153846153847</v>
      </c>
      <c r="Q771" t="str">
        <f t="shared" ref="Q771:Q834" si="74">LEFT(N771,(SEARCH("/",N771)-1))</f>
        <v>publishing</v>
      </c>
      <c r="R771" t="str">
        <f t="shared" ref="R771:R834" si="75">RIGHT(N771,(LEN(N771)-(SEARCH("/",N771))))</f>
        <v>fiction</v>
      </c>
      <c r="S771" s="13">
        <f t="shared" ref="S771:S834" si="76">(J771/86400)+25569+(-6/24)</f>
        <v>41604.746458333335</v>
      </c>
      <c r="T771" s="13">
        <f t="shared" ref="T771:T834" si="77">(I771/86400)+25569+(-6/24)</f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</v>
      </c>
      <c r="T772" s="13">
        <f t="shared" si="77"/>
        <v>41329.7496412037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42100.485937500001</v>
      </c>
      <c r="T775" s="13">
        <f t="shared" si="77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41402.750856481478</v>
      </c>
      <c r="T783" s="13">
        <f t="shared" si="77"/>
        <v>41432.750856481478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41303.343923611115</v>
      </c>
      <c r="T787" s="13">
        <f t="shared" si="77"/>
        <v>41333.343923611115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41040.407638888893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41276.936111111107</v>
      </c>
      <c r="T791" s="13">
        <f t="shared" si="77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</v>
      </c>
      <c r="T794" s="13">
        <f t="shared" si="77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41122.772268518514</v>
      </c>
      <c r="T804" s="13">
        <f t="shared" si="77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40729.855624999997</v>
      </c>
      <c r="T806" s="13">
        <f t="shared" si="77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41072.800717592589</v>
      </c>
      <c r="T830" s="13">
        <f t="shared" si="77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(E834/D834)*100</f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40929.092361111107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6">
        <f t="shared" ref="P835:P898" si="79">E835/L835</f>
        <v>148.78048780487805</v>
      </c>
      <c r="Q835" t="str">
        <f t="shared" ref="Q835:Q898" si="80">LEFT(N835,(SEARCH("/",N835)-1))</f>
        <v>music</v>
      </c>
      <c r="R835" t="str">
        <f t="shared" ref="R835:R898" si="81">RIGHT(N835,(LEN(N835)-(SEARCH("/",N835))))</f>
        <v>rock</v>
      </c>
      <c r="S835" s="13">
        <f t="shared" ref="S835:S898" si="82">(J835/86400)+25569+(-6/24)</f>
        <v>41718.628182870372</v>
      </c>
      <c r="T835" s="13">
        <f t="shared" ref="T835:T898" si="83">(I835/86400)+25569+(-6/24)</f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41923.588692129633</v>
      </c>
      <c r="T843" s="13">
        <f t="shared" si="83"/>
        <v>41953.630358796298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</v>
      </c>
      <c r="T844" s="13">
        <f t="shared" si="83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42165.548333333332</v>
      </c>
      <c r="T849" s="13">
        <f t="shared" si="83"/>
        <v>42195.548333333332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42544.875196759254</v>
      </c>
      <c r="T857" s="13">
        <f t="shared" si="83"/>
        <v>42574.875196759254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41230.523113425923</v>
      </c>
      <c r="T867" s="13">
        <f t="shared" si="83"/>
        <v>41290.523113425923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41342.595567129625</v>
      </c>
      <c r="T871" s="13">
        <f t="shared" si="83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41607.352951388893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41183.917129629626</v>
      </c>
      <c r="T875" s="13">
        <f t="shared" si="83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41597.538888888885</v>
      </c>
      <c r="T879" s="13">
        <f t="shared" si="83"/>
        <v>41627.538888888885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40981.552615740744</v>
      </c>
      <c r="T886" s="13">
        <f t="shared" si="83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</v>
      </c>
      <c r="T896" s="13">
        <f t="shared" si="83"/>
        <v>42526.73159722222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(E898/D898)*100</f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42218.622986111106</v>
      </c>
      <c r="T898" s="13">
        <f t="shared" si="83"/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6" t="e">
        <f t="shared" ref="P899:P962" si="85">E899/L899</f>
        <v>#DIV/0!</v>
      </c>
      <c r="Q899" t="str">
        <f t="shared" ref="Q899:Q962" si="86">LEFT(N899,(SEARCH("/",N899)-1))</f>
        <v>music</v>
      </c>
      <c r="R899" t="str">
        <f t="shared" ref="R899:R962" si="87">RIGHT(N899,(LEN(N899)-(SEARCH("/",N899))))</f>
        <v>indie rock</v>
      </c>
      <c r="S899" s="13">
        <f t="shared" ref="S899:S962" si="88">(J899/86400)+25569+(-6/24)</f>
        <v>41211.438750000001</v>
      </c>
      <c r="T899" s="13">
        <f t="shared" ref="T899:T962" si="89">(I899/86400)+25569+(-6/24)</f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41253.901006944448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41116.513275462959</v>
      </c>
      <c r="T916" s="13">
        <f t="shared" si="89"/>
        <v>41146.513275462959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41562.421550925923</v>
      </c>
      <c r="T922" s="13">
        <f t="shared" si="89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40846.921018518522</v>
      </c>
      <c r="T923" s="13">
        <f t="shared" si="89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41288.692928240736</v>
      </c>
      <c r="T926" s="13">
        <f t="shared" si="89"/>
        <v>41318.692928240736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41710.919085648144</v>
      </c>
      <c r="T935" s="13">
        <f t="shared" si="89"/>
        <v>41770.919085648144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42382.593287037038</v>
      </c>
      <c r="T944" s="13">
        <f t="shared" si="89"/>
        <v>42418.593287037038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42732.622986111106</v>
      </c>
      <c r="T947" s="13">
        <f t="shared" si="89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42480.403611111113</v>
      </c>
      <c r="T953" s="13">
        <f t="shared" si="89"/>
        <v>42525.403611111113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42692.405231481476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(E962/D962)*100</f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6">
        <f t="shared" ref="P963:P1026" si="91">E963/L963</f>
        <v>364.35454545454547</v>
      </c>
      <c r="Q963" t="str">
        <f t="shared" ref="Q963:Q1026" si="92">LEFT(N963,(SEARCH("/",N963)-1))</f>
        <v>technology</v>
      </c>
      <c r="R963" t="str">
        <f t="shared" ref="R963:R1026" si="93">RIGHT(N963,(LEN(N963)-(SEARCH("/",N963))))</f>
        <v>wearables</v>
      </c>
      <c r="S963" s="13">
        <f t="shared" ref="S963:S1026" si="94">(J963/86400)+25569+(-6/24)</f>
        <v>42740.443692129629</v>
      </c>
      <c r="T963" s="13">
        <f t="shared" ref="T963:T1026" si="95">(I963/86400)+25569+(-6/24)</f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42506.166990740741</v>
      </c>
      <c r="T981" s="13">
        <f t="shared" si="95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42574.417650462958</v>
      </c>
      <c r="T985" s="13">
        <f t="shared" si="95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42090.824166666665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</v>
      </c>
      <c r="T1002" s="13">
        <f t="shared" si="95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42276.374803240746</v>
      </c>
      <c r="T1007" s="13">
        <f t="shared" si="95"/>
        <v>42307.374803240746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42466.815462962964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42111.396724537037</v>
      </c>
      <c r="T1024" s="13">
        <f t="shared" si="95"/>
        <v>42141.396724537037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(E1026/D1026)*100</f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6">
        <f t="shared" ref="P1027:P1090" si="97">E1027/L1027</f>
        <v>71.848571428571432</v>
      </c>
      <c r="Q1027" t="str">
        <f t="shared" ref="Q1027:Q1090" si="98">LEFT(N1027,(SEARCH("/",N1027)-1))</f>
        <v>music</v>
      </c>
      <c r="R1027" t="str">
        <f t="shared" ref="R1027:R1090" si="99">RIGHT(N1027,(LEN(N1027)-(SEARCH("/",N1027))))</f>
        <v>electronic music</v>
      </c>
      <c r="S1027" s="13">
        <f t="shared" ref="S1027:S1090" si="100">(J1027/86400)+25569+(-6/24)</f>
        <v>42049.583761574075</v>
      </c>
      <c r="T1027" s="13">
        <f t="shared" ref="T1027:T1090" si="101">(I1027/86400)+25569+(-6/24)</f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42688.482407407406</v>
      </c>
      <c r="T1035" s="13">
        <f t="shared" si="101"/>
        <v>42716.482407407406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</v>
      </c>
      <c r="T1043" s="13">
        <f t="shared" si="101"/>
        <v>41850.81009259259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41844.624421296292</v>
      </c>
      <c r="T1047" s="13">
        <f t="shared" si="101"/>
        <v>41874.624421296292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41918.568460648152</v>
      </c>
      <c r="T1049" s="13">
        <f t="shared" si="101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42118.427974537037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42678.621331018519</v>
      </c>
      <c r="T1059" s="13">
        <f t="shared" si="101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41445.712754629625</v>
      </c>
      <c r="T1068" s="13">
        <f t="shared" si="101"/>
        <v>41490.712754629625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42440.121111111112</v>
      </c>
      <c r="T1070" s="13">
        <f t="shared" si="101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42479.316388888888</v>
      </c>
      <c r="T1081" s="13">
        <f t="shared" si="101"/>
        <v>42504.316388888888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41101.656111111108</v>
      </c>
      <c r="T1084" s="13">
        <f t="shared" si="101"/>
        <v>41131.656111111108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41775.463969907403</v>
      </c>
      <c r="T1089" s="13">
        <f t="shared" si="101"/>
        <v>41805.463969907403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(E1090/D1090)*100</f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6">
        <f t="shared" ref="P1091:P1154" si="103">E1091/L1091</f>
        <v>23.959183673469386</v>
      </c>
      <c r="Q1091" t="str">
        <f t="shared" ref="Q1091:Q1154" si="104">LEFT(N1091,(SEARCH("/",N1091)-1))</f>
        <v>games</v>
      </c>
      <c r="R1091" t="str">
        <f t="shared" ref="R1091:R1154" si="105">RIGHT(N1091,(LEN(N1091)-(SEARCH("/",N1091))))</f>
        <v>video games</v>
      </c>
      <c r="S1091" s="13">
        <f t="shared" ref="S1091:S1154" si="106">(J1091/86400)+25569+(-6/24)</f>
        <v>42150.939525462964</v>
      </c>
      <c r="T1091" s="13">
        <f t="shared" ref="T1091:T1154" si="107">(I1091/86400)+25569+(-6/24)</f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42470.528611111113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40795.46334490741</v>
      </c>
      <c r="T1096" s="13">
        <f t="shared" si="107"/>
        <v>40825.46334490741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42346.953587962962</v>
      </c>
      <c r="T1113" s="13">
        <f t="shared" si="107"/>
        <v>42376.953587962962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41009.597314814819</v>
      </c>
      <c r="T1118" s="13">
        <f t="shared" si="107"/>
        <v>41069.597314814819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42535.077476851853</v>
      </c>
      <c r="T1128" s="13">
        <f t="shared" si="107"/>
        <v>42565.077476851853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42558.73951388889</v>
      </c>
      <c r="T1137" s="13">
        <f t="shared" si="107"/>
        <v>42588.73951388889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42327.421631944446</v>
      </c>
      <c r="T1138" s="13">
        <f t="shared" si="107"/>
        <v>42357.421631944446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41975.09752314815</v>
      </c>
      <c r="T1141" s="13">
        <f t="shared" si="107"/>
        <v>42005.09752314815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42021.756099537037</v>
      </c>
      <c r="T1144" s="13">
        <f t="shared" si="107"/>
        <v>42051.756099537037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</v>
      </c>
      <c r="T1147" s="13">
        <f t="shared" si="107"/>
        <v>41914.49759259259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42223.852581018524</v>
      </c>
      <c r="T1153" s="13">
        <f t="shared" si="107"/>
        <v>42253.852581018524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(E1154/D1154)*100</f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6">
        <f t="shared" ref="P1155:P1218" si="109">E1155/L1155</f>
        <v>50</v>
      </c>
      <c r="Q1155" t="str">
        <f t="shared" ref="Q1155:Q1218" si="110">LEFT(N1155,(SEARCH("/",N1155)-1))</f>
        <v>food</v>
      </c>
      <c r="R1155" t="str">
        <f t="shared" ref="R1155:R1218" si="111">RIGHT(N1155,(LEN(N1155)-(SEARCH("/",N1155))))</f>
        <v>food trucks</v>
      </c>
      <c r="S1155" s="13">
        <f t="shared" ref="S1155:S1218" si="112">(J1155/86400)+25569+(-6/24)</f>
        <v>42143.464178240742</v>
      </c>
      <c r="T1155" s="13">
        <f t="shared" ref="T1155:T1218" si="113">(I1155/86400)+25569+(-6/24)</f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42090.863263888888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41791.964467592596</v>
      </c>
      <c r="T1167" s="13">
        <f t="shared" si="113"/>
        <v>41825.964467592596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41841.432314814811</v>
      </c>
      <c r="T1174" s="13">
        <f t="shared" si="113"/>
        <v>41871.432314814811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42449.312037037038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42409.526076388887</v>
      </c>
      <c r="T1195" s="13">
        <f t="shared" si="113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42152.038819444446</v>
      </c>
      <c r="T1204" s="13">
        <f t="shared" si="113"/>
        <v>42182.038819444446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42772.526076388887</v>
      </c>
      <c r="T1208" s="13">
        <f t="shared" si="113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(E1218/D1218)*100</f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6">
        <f t="shared" ref="P1219:P1282" si="115">E1219/L1219</f>
        <v>148.57377049180329</v>
      </c>
      <c r="Q1219" t="str">
        <f t="shared" ref="Q1219:Q1282" si="116">LEFT(N1219,(SEARCH("/",N1219)-1))</f>
        <v>photography</v>
      </c>
      <c r="R1219" t="str">
        <f t="shared" ref="R1219:R1282" si="117">RIGHT(N1219,(LEN(N1219)-(SEARCH("/",N1219))))</f>
        <v>photobooks</v>
      </c>
      <c r="S1219" s="13">
        <f t="shared" ref="S1219:S1282" si="118">(J1219/86400)+25569+(-6/24)</f>
        <v>42535.559490740736</v>
      </c>
      <c r="T1219" s="13">
        <f t="shared" ref="T1219:T1282" si="119">(I1219/86400)+25569+(-6/24)</f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42633.211956018524</v>
      </c>
      <c r="T1221" s="13">
        <f t="shared" si="119"/>
        <v>42663.211956018524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41506.598032407404</v>
      </c>
      <c r="T1234" s="13">
        <f t="shared" si="119"/>
        <v>41553.598032407404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41355.575497685189</v>
      </c>
      <c r="T1246" s="13">
        <f t="shared" si="119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41774.34993055556</v>
      </c>
      <c r="T1247" s="13">
        <f t="shared" si="119"/>
        <v>41804.34993055556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41067.490868055553</v>
      </c>
      <c r="T1251" s="13">
        <f t="shared" si="119"/>
        <v>41097.490868055553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40921.669340277775</v>
      </c>
      <c r="T1258" s="13">
        <f t="shared" si="119"/>
        <v>40951.669340277775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42445.573055555556</v>
      </c>
      <c r="T1271" s="13">
        <f t="shared" si="119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</v>
      </c>
      <c r="T1272" s="13">
        <f t="shared" si="119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(E1282/D1282)*100</f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6">
        <f t="shared" ref="P1283:P1346" si="121">E1283/L1283</f>
        <v>104.72972972972973</v>
      </c>
      <c r="Q1283" t="str">
        <f t="shared" ref="Q1283:Q1346" si="122">LEFT(N1283,(SEARCH("/",N1283)-1))</f>
        <v>music</v>
      </c>
      <c r="R1283" t="str">
        <f t="shared" ref="R1283:R1346" si="123">RIGHT(N1283,(LEN(N1283)-(SEARCH("/",N1283))))</f>
        <v>rock</v>
      </c>
      <c r="S1283" s="13">
        <f t="shared" ref="S1283:S1346" si="124">(J1283/86400)+25569+(-6/24)</f>
        <v>41463.493472222224</v>
      </c>
      <c r="T1283" s="13">
        <f t="shared" ref="T1283:T1346" si="125">(I1283/86400)+25569+(-6/24)</f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41586.225173611107</v>
      </c>
      <c r="T1284" s="13">
        <f t="shared" si="125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42708.884780092594</v>
      </c>
      <c r="T1291" s="13">
        <f t="shared" si="125"/>
        <v>42738.884780092594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42458.430925925924</v>
      </c>
      <c r="T1300" s="13">
        <f t="shared" si="125"/>
        <v>42488.430925925924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42387.253229166672</v>
      </c>
      <c r="T1309" s="13">
        <f t="shared" si="125"/>
        <v>42417.253229166672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42393.711909722224</v>
      </c>
      <c r="T1318" s="13">
        <f t="shared" si="125"/>
        <v>42428.711909722224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41974.541990740741</v>
      </c>
      <c r="T1328" s="13">
        <f t="shared" si="125"/>
        <v>42019.541990740741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42172.566423611112</v>
      </c>
      <c r="T1344" s="13">
        <f t="shared" si="125"/>
        <v>42202.566423611112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(E1346/D1346)*100</f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6">
        <f t="shared" ref="P1347:P1410" si="127">E1347/L1347</f>
        <v>53.571428571428569</v>
      </c>
      <c r="Q1347" t="str">
        <f t="shared" ref="Q1347:Q1410" si="128">LEFT(N1347,(SEARCH("/",N1347)-1))</f>
        <v>publishing</v>
      </c>
      <c r="R1347" t="str">
        <f t="shared" ref="R1347:R1410" si="129">RIGHT(N1347,(LEN(N1347)-(SEARCH("/",N1347))))</f>
        <v>nonfiction</v>
      </c>
      <c r="S1347" s="13">
        <f t="shared" ref="S1347:S1410" si="130">(J1347/86400)+25569+(-6/24)</f>
        <v>41799.564340277779</v>
      </c>
      <c r="T1347" s="13">
        <f t="shared" ref="T1347:T1410" si="131">(I1347/86400)+25569+(-6/24)</f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41963.256168981483</v>
      </c>
      <c r="T1350" s="13">
        <f t="shared" si="131"/>
        <v>41991.256168981483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41429.788888888885</v>
      </c>
      <c r="T1358" s="13">
        <f t="shared" si="131"/>
        <v>41459.788888888885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41951.4456712963</v>
      </c>
      <c r="T1366" s="13">
        <f t="shared" si="131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42568.509375000001</v>
      </c>
      <c r="T1380" s="13">
        <f t="shared" si="131"/>
        <v>42583.509375000001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42130.241620370369</v>
      </c>
      <c r="T1381" s="13">
        <f t="shared" si="131"/>
        <v>42160.241620370369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42087.553310185191</v>
      </c>
      <c r="T1392" s="13">
        <f t="shared" si="131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42124.761701388888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(E1410/D1410)*100</f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6" t="e">
        <f t="shared" ref="P1411:P1474" si="133">E1411/L1411</f>
        <v>#DIV/0!</v>
      </c>
      <c r="Q1411" t="str">
        <f t="shared" ref="Q1411:Q1474" si="134">LEFT(N1411,(SEARCH("/",N1411)-1))</f>
        <v>publishing</v>
      </c>
      <c r="R1411" t="str">
        <f t="shared" ref="R1411:R1474" si="135">RIGHT(N1411,(LEN(N1411)-(SEARCH("/",N1411))))</f>
        <v>translations</v>
      </c>
      <c r="S1411" s="13">
        <f t="shared" ref="S1411:S1474" si="136">(J1411/86400)+25569+(-6/24)</f>
        <v>41944.883506944447</v>
      </c>
      <c r="T1411" s="13">
        <f t="shared" ref="T1411:T1474" si="137">(I1411/86400)+25569+(-6/24)</f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42262.21597222222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42073.810671296298</v>
      </c>
      <c r="T1431" s="13">
        <f t="shared" si="137"/>
        <v>42103.810671296298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41961.563518518524</v>
      </c>
      <c r="T1432" s="13">
        <f t="shared" si="137"/>
        <v>41992.563518518524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42040.579872685186</v>
      </c>
      <c r="T1441" s="13">
        <f t="shared" si="137"/>
        <v>42070.579872685186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40645.764456018514</v>
      </c>
      <c r="T1470" s="13">
        <f t="shared" si="137"/>
        <v>40705.764456018514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(E1474/D1474)*100</f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6">
        <f t="shared" ref="P1475:P1538" si="139">E1475/L1475</f>
        <v>38.462553191489363</v>
      </c>
      <c r="Q1475" t="str">
        <f t="shared" ref="Q1475:Q1538" si="140">LEFT(N1475,(SEARCH("/",N1475)-1))</f>
        <v>publishing</v>
      </c>
      <c r="R1475" t="str">
        <f t="shared" ref="R1475:R1538" si="141">RIGHT(N1475,(LEN(N1475)-(SEARCH("/",N1475))))</f>
        <v>radio &amp; podcasts</v>
      </c>
      <c r="S1475" s="13">
        <f t="shared" ref="S1475:S1538" si="142">(J1475/86400)+25569+(-6/24)</f>
        <v>40939.729618055557</v>
      </c>
      <c r="T1475" s="13">
        <f t="shared" ref="T1475:T1538" si="143">(I1475/86400)+25569+(-6/24)</f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41500.47791666667</v>
      </c>
      <c r="T1476" s="13">
        <f t="shared" si="143"/>
        <v>41530.47791666667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41136.608055555553</v>
      </c>
      <c r="T1484" s="13">
        <f t="shared" si="143"/>
        <v>41159.077083333337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41411.616608796292</v>
      </c>
      <c r="T1495" s="13">
        <f t="shared" si="143"/>
        <v>41441.616608796292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40254.200335648144</v>
      </c>
      <c r="T1509" s="13">
        <f t="shared" si="143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41809.135162037041</v>
      </c>
      <c r="T1512" s="13">
        <f t="shared" si="143"/>
        <v>41839.135162037041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42808.308865740742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</v>
      </c>
      <c r="T1532" s="13">
        <f t="shared" si="143"/>
        <v>42300.51730324074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42221.424328703702</v>
      </c>
      <c r="T1536" s="13">
        <f t="shared" si="143"/>
        <v>42251.424328703702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(E1538/D1538)*100</f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6">
        <f t="shared" ref="P1539:P1602" si="145">E1539/L1539</f>
        <v>96.375</v>
      </c>
      <c r="Q1539" t="str">
        <f t="shared" ref="Q1539:Q1602" si="146">LEFT(N1539,(SEARCH("/",N1539)-1))</f>
        <v>photography</v>
      </c>
      <c r="R1539" t="str">
        <f t="shared" ref="R1539:R1602" si="147">RIGHT(N1539,(LEN(N1539)-(SEARCH("/",N1539))))</f>
        <v>photobooks</v>
      </c>
      <c r="S1539" s="13">
        <f t="shared" ref="S1539:S1602" si="148">(J1539/86400)+25569+(-6/24)</f>
        <v>42552.065127314811</v>
      </c>
      <c r="T1539" s="13">
        <f t="shared" ref="T1539:T1602" si="149">(I1539/86400)+25569+(-6/24)</f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42705.66920138889</v>
      </c>
      <c r="T1541" s="13">
        <f t="shared" si="149"/>
        <v>42738.66920138889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42107.803229166668</v>
      </c>
      <c r="T1561" s="13">
        <f t="shared" si="149"/>
        <v>42122.803229166668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41671.68686342593</v>
      </c>
      <c r="T1569" s="13">
        <f t="shared" si="149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42144.519479166665</v>
      </c>
      <c r="T1573" s="13">
        <f t="shared" si="149"/>
        <v>42174.519479166665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41799.274259259255</v>
      </c>
      <c r="T1577" s="13">
        <f t="shared" si="149"/>
        <v>41829.274259259255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41054.597777777773</v>
      </c>
      <c r="T1579" s="13">
        <f t="shared" si="149"/>
        <v>41114.597777777773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40989.800069444442</v>
      </c>
      <c r="T1582" s="13">
        <f t="shared" si="149"/>
        <v>41049.800069444442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42068.854421296295</v>
      </c>
      <c r="T1588" s="13">
        <f t="shared" si="149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42505.431250000001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41808.592361111107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(E1602/D1602)*100</f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41790.807314814811</v>
      </c>
      <c r="T1602" s="13">
        <f t="shared" si="149"/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6">
        <f t="shared" ref="P1603:P1666" si="151">E1603/L1603</f>
        <v>48.325535714285714</v>
      </c>
      <c r="Q1603" t="str">
        <f t="shared" ref="Q1603:Q1666" si="152">LEFT(N1603,(SEARCH("/",N1603)-1))</f>
        <v>music</v>
      </c>
      <c r="R1603" t="str">
        <f t="shared" ref="R1603:R1666" si="153">RIGHT(N1603,(LEN(N1603)-(SEARCH("/",N1603))))</f>
        <v>rock</v>
      </c>
      <c r="S1603" s="13">
        <f t="shared" ref="S1603:S1666" si="154">(J1603/86400)+25569+(-6/24)</f>
        <v>40637.842974537038</v>
      </c>
      <c r="T1603" s="13">
        <f t="shared" ref="T1603:T1666" si="155">(I1603/86400)+25569+(-6/24)</f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40985.553645833337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41639.976388888885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41794.731122685189</v>
      </c>
      <c r="T1616" s="13">
        <f t="shared" si="155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41875.936180555553</v>
      </c>
      <c r="T1621" s="13">
        <f t="shared" si="155"/>
        <v>41896.936180555553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41950.044837962967</v>
      </c>
      <c r="T1624" s="13">
        <f t="shared" si="155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41579.597997685181</v>
      </c>
      <c r="T1628" s="13">
        <f t="shared" si="155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40750.090902777782</v>
      </c>
      <c r="T1634" s="13">
        <f t="shared" si="155"/>
        <v>40810.090902777782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40178.735416666663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41521.367361111115</v>
      </c>
      <c r="T1647" s="13">
        <f t="shared" si="155"/>
        <v>41535.367361111115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41865.507638888885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(E1666/D1666)*100</f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40939.511782407411</v>
      </c>
      <c r="T1666" s="13">
        <f t="shared" si="155"/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6">
        <f t="shared" ref="P1667:P1730" si="157">E1667/L1667</f>
        <v>44.956989247311824</v>
      </c>
      <c r="Q1667" t="str">
        <f t="shared" ref="Q1667:Q1730" si="158">LEFT(N1667,(SEARCH("/",N1667)-1))</f>
        <v>music</v>
      </c>
      <c r="R1667" t="str">
        <f t="shared" ref="R1667:R1730" si="159">RIGHT(N1667,(LEN(N1667)-(SEARCH("/",N1667))))</f>
        <v>pop</v>
      </c>
      <c r="S1667" s="13">
        <f t="shared" ref="S1667:S1730" si="160">(J1667/86400)+25569+(-6/24)</f>
        <v>40564.399456018517</v>
      </c>
      <c r="T1667" s="13">
        <f t="shared" ref="T1667:T1730" si="161">(I1667/86400)+25569+(-6/24)</f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40844.899756944447</v>
      </c>
      <c r="T1670" s="13">
        <f t="shared" si="161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40313.680543981478</v>
      </c>
      <c r="T1672" s="13">
        <f t="shared" si="161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40973.476238425923</v>
      </c>
      <c r="T1678" s="13">
        <f t="shared" si="161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42795.451481481483</v>
      </c>
      <c r="T1693" s="13">
        <f t="shared" si="161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42804.782962962963</v>
      </c>
      <c r="T1699" s="13">
        <f t="shared" si="161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42187.031678240739</v>
      </c>
      <c r="T1705" s="13">
        <f t="shared" si="161"/>
        <v>42247.031678240739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41841.313819444447</v>
      </c>
      <c r="T1711" s="13">
        <f t="shared" si="161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42341.341296296298</v>
      </c>
      <c r="T1712" s="13">
        <f t="shared" si="161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42713.369201388894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42460.731921296298</v>
      </c>
      <c r="T1719" s="13">
        <f t="shared" si="161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42044.677974537037</v>
      </c>
      <c r="T1729" s="13">
        <f t="shared" si="161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(E1730/D1730)*100</f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6" t="e">
        <f t="shared" ref="P1731:P1794" si="163">E1731/L1731</f>
        <v>#DIV/0!</v>
      </c>
      <c r="Q1731" t="str">
        <f t="shared" ref="Q1731:Q1794" si="164">LEFT(N1731,(SEARCH("/",N1731)-1))</f>
        <v>music</v>
      </c>
      <c r="R1731" t="str">
        <f t="shared" ref="R1731:R1794" si="165">RIGHT(N1731,(LEN(N1731)-(SEARCH("/",N1731))))</f>
        <v>faith</v>
      </c>
      <c r="S1731" s="13">
        <f t="shared" ref="S1731:S1794" si="166">(J1731/86400)+25569+(-6/24)</f>
        <v>42470.802152777775</v>
      </c>
      <c r="T1731" s="13">
        <f t="shared" ref="T1731:T1794" si="167">(I1731/86400)+25569+(-6/24)</f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42271.837766203702</v>
      </c>
      <c r="T1732" s="13">
        <f t="shared" si="167"/>
        <v>42301.837766203702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</v>
      </c>
      <c r="T1737" s="13">
        <f t="shared" si="167"/>
        <v>42589.56417824074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42175.698981481481</v>
      </c>
      <c r="T1739" s="13">
        <f t="shared" si="167"/>
        <v>42205.698981481481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42171.567384259259</v>
      </c>
      <c r="T1742" s="13">
        <f t="shared" si="167"/>
        <v>42201.567384259259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42710.626967592594</v>
      </c>
      <c r="T1744" s="13">
        <f t="shared" si="167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42292.185532407406</v>
      </c>
      <c r="T1749" s="13">
        <f t="shared" si="167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41905.729629629626</v>
      </c>
      <c r="T1773" s="13">
        <f t="shared" si="167"/>
        <v>41935.729629629626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41891.726388888885</v>
      </c>
      <c r="T1777" s="13">
        <f t="shared" si="167"/>
        <v>41936.726388888885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42493.350810185184</v>
      </c>
      <c r="T1782" s="13">
        <f t="shared" si="167"/>
        <v>42553.350810185184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42010.424513888887</v>
      </c>
      <c r="T1792" s="13">
        <f t="shared" si="167"/>
        <v>42040.424513888887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(E1794/D1794)*100</f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6">
        <f t="shared" ref="P1795:P1858" si="169">E1795/L1795</f>
        <v>20</v>
      </c>
      <c r="Q1795" t="str">
        <f t="shared" ref="Q1795:Q1858" si="170">LEFT(N1795,(SEARCH("/",N1795)-1))</f>
        <v>photography</v>
      </c>
      <c r="R1795" t="str">
        <f t="shared" ref="R1795:R1858" si="171">RIGHT(N1795,(LEN(N1795)-(SEARCH("/",N1795))))</f>
        <v>photobooks</v>
      </c>
      <c r="S1795" s="13">
        <f t="shared" ref="S1795:S1858" si="172">(J1795/86400)+25569+(-6/24)</f>
        <v>41940.641666666663</v>
      </c>
      <c r="T1795" s="13">
        <f t="shared" ref="T1795:T1858" si="173">(I1795/86400)+25569+(-6/24)</f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42017.821550925924</v>
      </c>
      <c r="T1805" s="13">
        <f t="shared" si="173"/>
        <v>42048.821550925924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42172.656678240739</v>
      </c>
      <c r="T1817" s="13">
        <f t="shared" si="173"/>
        <v>42186.656678240739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42064.834374999999</v>
      </c>
      <c r="T1822" s="13">
        <f t="shared" si="173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41634.547013888892</v>
      </c>
      <c r="T1824" s="13">
        <f t="shared" si="173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41626.666284722218</v>
      </c>
      <c r="T1826" s="13">
        <f t="shared" si="173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(E1858/D1858)*100</f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6">
        <f t="shared" ref="P1859:P1922" si="175">E1859/L1859</f>
        <v>136.36363636363637</v>
      </c>
      <c r="Q1859" t="str">
        <f t="shared" ref="Q1859:Q1922" si="176">LEFT(N1859,(SEARCH("/",N1859)-1))</f>
        <v>music</v>
      </c>
      <c r="R1859" t="str">
        <f t="shared" ref="R1859:R1922" si="177">RIGHT(N1859,(LEN(N1859)-(SEARCH("/",N1859))))</f>
        <v>rock</v>
      </c>
      <c r="S1859" s="13">
        <f t="shared" ref="S1859:S1922" si="178">(J1859/86400)+25569+(-6/24)</f>
        <v>41864.51866898148</v>
      </c>
      <c r="T1859" s="13">
        <f t="shared" ref="T1859:T1922" si="179">(I1859/86400)+25569+(-6/24)</f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41655.45930555556</v>
      </c>
      <c r="T1862" s="13">
        <f t="shared" si="179"/>
        <v>41676.45930555556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42755.242754629631</v>
      </c>
      <c r="T1864" s="13">
        <f t="shared" si="179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41776.034780092596</v>
      </c>
      <c r="T1878" s="13">
        <f t="shared" si="179"/>
        <v>41806.034780092596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</v>
      </c>
      <c r="T1896" s="13">
        <f t="shared" si="179"/>
        <v>40951.65489583333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41680.333402777775</v>
      </c>
      <c r="T1899" s="13">
        <f t="shared" si="179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42113.625567129631</v>
      </c>
      <c r="T1921" s="13">
        <f t="shared" si="179"/>
        <v>42143.625567129631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(E1922/D1922)*100</f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6">
        <f t="shared" ref="P1923:P1986" si="181">E1923/L1923</f>
        <v>54</v>
      </c>
      <c r="Q1923" t="str">
        <f t="shared" ref="Q1923:Q1986" si="182">LEFT(N1923,(SEARCH("/",N1923)-1))</f>
        <v>music</v>
      </c>
      <c r="R1923" t="str">
        <f t="shared" ref="R1923:R1986" si="183">RIGHT(N1923,(LEN(N1923)-(SEARCH("/",N1923))))</f>
        <v>indie rock</v>
      </c>
      <c r="S1923" s="13">
        <f t="shared" ref="S1923:S1986" si="184">(J1923/86400)+25569+(-6/24)</f>
        <v>41073.971562500003</v>
      </c>
      <c r="T1923" s="13">
        <f t="shared" ref="T1923:T1986" si="185">(I1923/86400)+25569+(-6/24)</f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</v>
      </c>
      <c r="T1930" s="13">
        <f t="shared" si="185"/>
        <v>41401.3980787037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40911.559872685189</v>
      </c>
      <c r="T1934" s="13">
        <f t="shared" si="185"/>
        <v>40932.559872685189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41773.682534722218</v>
      </c>
      <c r="T1937" s="13">
        <f t="shared" si="185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42157.001828703702</v>
      </c>
      <c r="T1947" s="13">
        <f t="shared" si="185"/>
        <v>42197.001828703702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41688.900011574078</v>
      </c>
      <c r="T1948" s="13">
        <f t="shared" si="185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41800.173043981486</v>
      </c>
      <c r="T1951" s="13">
        <f t="shared" si="185"/>
        <v>41830.173043981486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41178.848530092597</v>
      </c>
      <c r="T1959" s="13">
        <f t="shared" si="185"/>
        <v>41208.848530092597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41871.595601851848</v>
      </c>
      <c r="T1961" s="13">
        <f t="shared" si="185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41383.901631944442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(E1986/D1986)*100</f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6">
        <f t="shared" ref="P1987:P2050" si="187">E1987/L1987</f>
        <v>12.75</v>
      </c>
      <c r="Q1987" t="str">
        <f t="shared" ref="Q1987:Q2050" si="188">LEFT(N1987,(SEARCH("/",N1987)-1))</f>
        <v>photography</v>
      </c>
      <c r="R1987" t="str">
        <f t="shared" ref="R1987:R2050" si="189">RIGHT(N1987,(LEN(N1987)-(SEARCH("/",N1987))))</f>
        <v>people</v>
      </c>
      <c r="S1987" s="13">
        <f t="shared" ref="S1987:S2050" si="190">(J1987/86400)+25569+(-6/24)</f>
        <v>42555.448738425926</v>
      </c>
      <c r="T1987" s="13">
        <f t="shared" ref="T1987:T2050" si="191">(I1987/86400)+25569+(-6/24)</f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42413.183831018519</v>
      </c>
      <c r="T1988" s="13">
        <f t="shared" si="191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42329.338391203702</v>
      </c>
      <c r="T1995" s="13">
        <f t="shared" si="191"/>
        <v>42359.338391203702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41312.630775462967</v>
      </c>
      <c r="T2018" s="13">
        <f t="shared" si="191"/>
        <v>41342.630775462967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41736.847500000003</v>
      </c>
      <c r="T2022" s="13">
        <f t="shared" si="191"/>
        <v>41773.711111111115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42048.563877314809</v>
      </c>
      <c r="T2029" s="13">
        <f t="shared" si="191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41738.614803240736</v>
      </c>
      <c r="T2038" s="13">
        <f t="shared" si="191"/>
        <v>41768.614803240736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41578.677118055552</v>
      </c>
      <c r="T2042" s="13">
        <f t="shared" si="191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41068.838506944448</v>
      </c>
      <c r="T2047" s="13">
        <f t="shared" si="191"/>
        <v>41098.838506944448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(E2050/D2050)*100</f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6">
        <f t="shared" ref="P2051:P2114" si="193">E2051/L2051</f>
        <v>80.991037735849048</v>
      </c>
      <c r="Q2051" t="str">
        <f t="shared" ref="Q2051:Q2114" si="194">LEFT(N2051,(SEARCH("/",N2051)-1))</f>
        <v>technology</v>
      </c>
      <c r="R2051" t="str">
        <f t="shared" ref="R2051:R2114" si="195">RIGHT(N2051,(LEN(N2051)-(SEARCH("/",N2051))))</f>
        <v>hardware</v>
      </c>
      <c r="S2051" s="13">
        <f t="shared" ref="S2051:S2114" si="196">(J2051/86400)+25569+(-6/24)</f>
        <v>41575.277349537035</v>
      </c>
      <c r="T2051" s="13">
        <f t="shared" ref="T2051:T2114" si="197">(I2051/86400)+25569+(-6/24)</f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</v>
      </c>
      <c r="T2083" s="13">
        <f t="shared" si="197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40870.911990740744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40395.464722222227</v>
      </c>
      <c r="T2090" s="13">
        <f t="shared" si="197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41299.131423611107</v>
      </c>
      <c r="T2092" s="13">
        <f t="shared" si="197"/>
        <v>41329.131423611107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40555.072662037041</v>
      </c>
      <c r="T2093" s="13">
        <f t="shared" si="197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40758.483483796299</v>
      </c>
      <c r="T2097" s="13">
        <f t="shared" si="197"/>
        <v>40818.483483796299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40818.334895833337</v>
      </c>
      <c r="T2099" s="13">
        <f t="shared" si="197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(E2114/D2114)*100</f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6">
        <f t="shared" ref="P2115:P2178" si="199">E2115/L2115</f>
        <v>68.598130841121488</v>
      </c>
      <c r="Q2115" t="str">
        <f t="shared" ref="Q2115:Q2178" si="200">LEFT(N2115,(SEARCH("/",N2115)-1))</f>
        <v>music</v>
      </c>
      <c r="R2115" t="str">
        <f t="shared" ref="R2115:R2178" si="201">RIGHT(N2115,(LEN(N2115)-(SEARCH("/",N2115))))</f>
        <v>indie rock</v>
      </c>
      <c r="S2115" s="13">
        <f t="shared" ref="S2115:S2178" si="202">(J2115/86400)+25569+(-6/24)</f>
        <v>41870.61546296296</v>
      </c>
      <c r="T2115" s="13">
        <f t="shared" ref="T2115:T2178" si="203">(I2115/86400)+25569+(-6/24)</f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40463.778182870374</v>
      </c>
      <c r="T2126" s="13">
        <f t="shared" si="203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42045.255358796298</v>
      </c>
      <c r="T2129" s="13">
        <f t="shared" si="203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41156.71334490741</v>
      </c>
      <c r="T2137" s="13">
        <f t="shared" si="203"/>
        <v>41186.71334490741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42520.597384259258</v>
      </c>
      <c r="T2153" s="13">
        <f t="shared" si="203"/>
        <v>42550.597384259258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40710.481180555558</v>
      </c>
      <c r="T2161" s="13">
        <f t="shared" si="203"/>
        <v>40740.481180555558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42240.602534722224</v>
      </c>
      <c r="T2163" s="13">
        <f t="shared" si="203"/>
        <v>42270.602534722224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42082.330092592594</v>
      </c>
      <c r="T2174" s="13">
        <f t="shared" si="203"/>
        <v>42112.330092592594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(E2178/D2178)*100</f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6">
        <f t="shared" ref="P2179:P2242" si="205">E2179/L2179</f>
        <v>65.868421052631575</v>
      </c>
      <c r="Q2179" t="str">
        <f t="shared" ref="Q2179:Q2242" si="206">LEFT(N2179,(SEARCH("/",N2179)-1))</f>
        <v>music</v>
      </c>
      <c r="R2179" t="str">
        <f t="shared" ref="R2179:R2242" si="207">RIGHT(N2179,(LEN(N2179)-(SEARCH("/",N2179))))</f>
        <v>rock</v>
      </c>
      <c r="S2179" s="13">
        <f t="shared" ref="S2179:S2242" si="208">(J2179/86400)+25569+(-6/24)</f>
        <v>42502.000775462962</v>
      </c>
      <c r="T2179" s="13">
        <f t="shared" ref="T2179:T2242" si="209">(I2179/86400)+25569+(-6/24)</f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42745.115474537037</v>
      </c>
      <c r="T2185" s="13">
        <f t="shared" si="209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41319.099988425922</v>
      </c>
      <c r="T2187" s="13">
        <f t="shared" si="209"/>
        <v>41359.099988425922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41276.596817129626</v>
      </c>
      <c r="T2203" s="13">
        <f t="shared" si="209"/>
        <v>41290.596817129626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41031.571631944447</v>
      </c>
      <c r="T2207" s="13">
        <f t="shared" si="209"/>
        <v>41061.571631944447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41013.483333333337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</v>
      </c>
      <c r="T2218" s="13">
        <f t="shared" si="209"/>
        <v>42208.50167824074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42331.128923611112</v>
      </c>
      <c r="T2235" s="13">
        <f t="shared" si="209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42091.730451388888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(E2242/D2242)*100</f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6">
        <f t="shared" ref="P2243:P2306" si="211">E2243/L2243</f>
        <v>49.472392638036808</v>
      </c>
      <c r="Q2243" t="str">
        <f t="shared" ref="Q2243:Q2306" si="212">LEFT(N2243,(SEARCH("/",N2243)-1))</f>
        <v>games</v>
      </c>
      <c r="R2243" t="str">
        <f t="shared" ref="R2243:R2306" si="213">RIGHT(N2243,(LEN(N2243)-(SEARCH("/",N2243))))</f>
        <v>tabletop games</v>
      </c>
      <c r="S2243" s="13">
        <f t="shared" ref="S2243:S2306" si="214">(J2243/86400)+25569+(-6/24)</f>
        <v>42766.577546296292</v>
      </c>
      <c r="T2243" s="13">
        <f t="shared" ref="T2243:T2306" si="215">(I2243/86400)+25569+(-6/24)</f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41604.876388888893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</v>
      </c>
      <c r="T2247" s="13">
        <f t="shared" si="215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41336.453298611115</v>
      </c>
      <c r="T2251" s="13">
        <f t="shared" si="215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42775.832349537042</v>
      </c>
      <c r="T2270" s="13">
        <f t="shared" si="215"/>
        <v>42805.832349537042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42315.449490740742</v>
      </c>
      <c r="T2274" s="13">
        <f t="shared" si="215"/>
        <v>42345.449490740742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41965.366655092592</v>
      </c>
      <c r="T2277" s="13">
        <f t="shared" si="215"/>
        <v>41995.366655092592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42338.459108796298</v>
      </c>
      <c r="T2280" s="13">
        <f t="shared" si="215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42020.556701388894</v>
      </c>
      <c r="T2281" s="13">
        <f t="shared" si="215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41058.935682870375</v>
      </c>
      <c r="T2287" s="13">
        <f t="shared" si="215"/>
        <v>41088.935682870375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(E2306/D2306)*100</f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6">
        <f t="shared" ref="P2307:P2370" si="217">E2307/L2307</f>
        <v>109.10778443113773</v>
      </c>
      <c r="Q2307" t="str">
        <f t="shared" ref="Q2307:Q2370" si="218">LEFT(N2307,(SEARCH("/",N2307)-1))</f>
        <v>music</v>
      </c>
      <c r="R2307" t="str">
        <f t="shared" ref="R2307:R2370" si="219">RIGHT(N2307,(LEN(N2307)-(SEARCH("/",N2307))))</f>
        <v>indie rock</v>
      </c>
      <c r="S2307" s="13">
        <f t="shared" ref="S2307:S2370" si="220">(J2307/86400)+25569+(-6/24)</f>
        <v>41834.445277777777</v>
      </c>
      <c r="T2307" s="13">
        <f t="shared" ref="T2307:T2370" si="221">(I2307/86400)+25569+(-6/24)</f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41004.552465277782</v>
      </c>
      <c r="T2309" s="13">
        <f t="shared" si="221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40156.516666666663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42804.645474537036</v>
      </c>
      <c r="T2324" s="13">
        <f t="shared" si="221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42807.505173611113</v>
      </c>
      <c r="T2325" s="13">
        <f t="shared" si="221"/>
        <v>42814.505173611113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41842.667129629626</v>
      </c>
      <c r="T2329" s="13">
        <f t="shared" si="221"/>
        <v>41877.667129629626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42139.531678240739</v>
      </c>
      <c r="T2330" s="13">
        <f t="shared" si="221"/>
        <v>42169.531678240739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41789.64680555556</v>
      </c>
      <c r="T2340" s="13">
        <f t="shared" si="221"/>
        <v>41819.64680555556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42577.357361111106</v>
      </c>
      <c r="T2349" s="13">
        <f t="shared" si="221"/>
        <v>42607.357361111106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42096.668240740742</v>
      </c>
      <c r="T2357" s="13">
        <f t="shared" si="221"/>
        <v>42126.668240740742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42264.370115740741</v>
      </c>
      <c r="T2359" s="13">
        <f t="shared" si="221"/>
        <v>42294.370115740741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(E2370/D2370)*100</f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42108.430150462962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6" t="e">
        <f t="shared" ref="P2371:P2434" si="223">E2371/L2371</f>
        <v>#DIV/0!</v>
      </c>
      <c r="Q2371" t="str">
        <f t="shared" ref="Q2371:Q2434" si="224">LEFT(N2371,(SEARCH("/",N2371)-1))</f>
        <v>technology</v>
      </c>
      <c r="R2371" t="str">
        <f t="shared" ref="R2371:R2434" si="225">RIGHT(N2371,(LEN(N2371)-(SEARCH("/",N2371))))</f>
        <v>web</v>
      </c>
      <c r="S2371" s="13">
        <f t="shared" ref="S2371:S2434" si="226">(J2371/86400)+25569+(-6/24)</f>
        <v>42380.562627314815</v>
      </c>
      <c r="T2371" s="13">
        <f t="shared" ref="T2371:T2434" si="227">(I2371/86400)+25569+(-6/24)</f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42215.412314814814</v>
      </c>
      <c r="T2375" s="13">
        <f t="shared" si="227"/>
        <v>42245.412314814814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42017.593287037038</v>
      </c>
      <c r="T2376" s="13">
        <f t="shared" si="227"/>
        <v>42047.593287037038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42399.632615740746</v>
      </c>
      <c r="T2405" s="13">
        <f t="shared" si="227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41993.488298611112</v>
      </c>
      <c r="T2421" s="13">
        <f t="shared" si="227"/>
        <v>42053.488298611112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42163.920046296298</v>
      </c>
      <c r="T2428" s="13">
        <f t="shared" si="227"/>
        <v>42223.920046296298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42412.068668981483</v>
      </c>
      <c r="T2429" s="13">
        <f t="shared" si="227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(E2434/D2434)*100</f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6" t="e">
        <f t="shared" ref="P2435:P2498" si="229">E2435/L2435</f>
        <v>#DIV/0!</v>
      </c>
      <c r="Q2435" t="str">
        <f t="shared" ref="Q2435:Q2498" si="230">LEFT(N2435,(SEARCH("/",N2435)-1))</f>
        <v>food</v>
      </c>
      <c r="R2435" t="str">
        <f t="shared" ref="R2435:R2498" si="231">RIGHT(N2435,(LEN(N2435)-(SEARCH("/",N2435))))</f>
        <v>food trucks</v>
      </c>
      <c r="S2435" s="13">
        <f t="shared" ref="S2435:S2498" si="232">(J2435/86400)+25569+(-6/24)</f>
        <v>42397.64980324074</v>
      </c>
      <c r="T2435" s="13">
        <f t="shared" ref="T2435:T2498" si="233">(I2435/86400)+25569+(-6/24)</f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42179.936041666668</v>
      </c>
      <c r="T2436" s="13">
        <f t="shared" si="233"/>
        <v>42219.936041666668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42252.027615740742</v>
      </c>
      <c r="T2437" s="13">
        <f t="shared" si="233"/>
        <v>42282.027615740742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42383.649456018524</v>
      </c>
      <c r="T2442" s="13">
        <f t="shared" si="233"/>
        <v>42413.649456018524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42052.416990740741</v>
      </c>
      <c r="T2444" s="13">
        <f t="shared" si="233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41939.882638888885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42769.951481481483</v>
      </c>
      <c r="T2456" s="13">
        <f t="shared" si="233"/>
        <v>42804.951481481483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41173.904178240744</v>
      </c>
      <c r="T2470" s="13">
        <f t="shared" si="233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40310.037673611107</v>
      </c>
      <c r="T2477" s="13">
        <f t="shared" si="233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41030.458368055552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41022.977731481486</v>
      </c>
      <c r="T2492" s="13">
        <f t="shared" si="233"/>
        <v>41082.977731481486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40558.827083333337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41022.395185185189</v>
      </c>
      <c r="T2496" s="13">
        <f t="shared" si="233"/>
        <v>41052.395185185189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(E2498/D2498)*100</f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41327.746435185181</v>
      </c>
      <c r="T2498" s="13">
        <f t="shared" si="233"/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6">
        <f t="shared" ref="P2499:P2562" si="235">E2499/L2499</f>
        <v>80.551071428571419</v>
      </c>
      <c r="Q2499" t="str">
        <f t="shared" ref="Q2499:Q2562" si="236">LEFT(N2499,(SEARCH("/",N2499)-1))</f>
        <v>music</v>
      </c>
      <c r="R2499" t="str">
        <f t="shared" ref="R2499:R2562" si="237">RIGHT(N2499,(LEN(N2499)-(SEARCH("/",N2499))))</f>
        <v>indie rock</v>
      </c>
      <c r="S2499" s="13">
        <f t="shared" ref="S2499:S2562" si="238">(J2499/86400)+25569+(-6/24)</f>
        <v>40730.628912037035</v>
      </c>
      <c r="T2499" s="13">
        <f t="shared" ref="T2499:T2562" si="239">(I2499/86400)+25569+(-6/24)</f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41226.398576388892</v>
      </c>
      <c r="T2501" s="13">
        <f t="shared" si="239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41053.522858796292</v>
      </c>
      <c r="T2502" s="13">
        <f t="shared" si="239"/>
        <v>41083.522858796292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42244.526666666672</v>
      </c>
      <c r="T2503" s="13">
        <f t="shared" si="239"/>
        <v>42274.526666666672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42078.747361111113</v>
      </c>
      <c r="T2512" s="13">
        <f t="shared" si="239"/>
        <v>42138.747361111113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42658.556250000001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41058.594571759255</v>
      </c>
      <c r="T2527" s="13">
        <f t="shared" si="239"/>
        <v>41088.594571759255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40127.450370370367</v>
      </c>
      <c r="T2536" s="13">
        <f t="shared" si="23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41483.199282407411</v>
      </c>
      <c r="T2543" s="13">
        <f t="shared" si="239"/>
        <v>41543.199282407411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42026.888171296298</v>
      </c>
      <c r="T2547" s="13">
        <f t="shared" si="239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41524.608553240745</v>
      </c>
      <c r="T2548" s="13">
        <f t="shared" si="239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42618.375428240739</v>
      </c>
      <c r="T2550" s="13">
        <f t="shared" si="239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41112.949155092589</v>
      </c>
      <c r="T2555" s="13">
        <f t="shared" si="239"/>
        <v>41172.949155092589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42093.610023148147</v>
      </c>
      <c r="T2560" s="13">
        <f t="shared" si="239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(E2562/D2562)*100</f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6" t="e">
        <f t="shared" ref="P2563:P2626" si="241">E2563/L2563</f>
        <v>#DIV/0!</v>
      </c>
      <c r="Q2563" t="str">
        <f t="shared" ref="Q2563:Q2626" si="242">LEFT(N2563,(SEARCH("/",N2563)-1))</f>
        <v>food</v>
      </c>
      <c r="R2563" t="str">
        <f t="shared" ref="R2563:R2626" si="243">RIGHT(N2563,(LEN(N2563)-(SEARCH("/",N2563))))</f>
        <v>food trucks</v>
      </c>
      <c r="S2563" s="13">
        <f t="shared" ref="S2563:S2626" si="244">(J2563/86400)+25569+(-6/24)</f>
        <v>42260.278807870374</v>
      </c>
      <c r="T2563" s="13">
        <f t="shared" ref="T2563:T2626" si="245">(I2563/86400)+25569+(-6/24)</f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41985.858726851853</v>
      </c>
      <c r="T2577" s="13">
        <f t="shared" si="245"/>
        <v>42015.858726851853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42237.772905092592</v>
      </c>
      <c r="T2580" s="13">
        <f t="shared" si="245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42139.923252314809</v>
      </c>
      <c r="T2586" s="13">
        <f t="shared" si="245"/>
        <v>42169.923252314809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42089.595208333332</v>
      </c>
      <c r="T2595" s="13">
        <f t="shared" si="245"/>
        <v>42119.595208333332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41150.652187500003</v>
      </c>
      <c r="T2603" s="13">
        <f t="shared" si="245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41726.462754629625</v>
      </c>
      <c r="T2608" s="13">
        <f t="shared" si="245"/>
        <v>41758.462754629625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42115.497546296298</v>
      </c>
      <c r="T2623" s="13">
        <f t="shared" si="245"/>
        <v>42145.497546296298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(E2626/D2626)*100</f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41144.171550925923</v>
      </c>
      <c r="T2626" s="13">
        <f t="shared" si="245"/>
        <v>41165.171550925923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6">
        <f t="shared" ref="P2627:P2690" si="247">E2627/L2627</f>
        <v>27.576923076923077</v>
      </c>
      <c r="Q2627" t="str">
        <f t="shared" ref="Q2627:Q2690" si="248">LEFT(N2627,(SEARCH("/",N2627)-1))</f>
        <v>technology</v>
      </c>
      <c r="R2627" t="str">
        <f t="shared" ref="R2627:R2690" si="249">RIGHT(N2627,(LEN(N2627)-(SEARCH("/",N2627))))</f>
        <v>space exploration</v>
      </c>
      <c r="S2627" s="13">
        <f t="shared" ref="S2627:S2690" si="250">(J2627/86400)+25569+(-6/24)</f>
        <v>42658.560277777782</v>
      </c>
      <c r="T2627" s="13">
        <f t="shared" ref="T2627:T2690" si="251">(I2627/86400)+25569+(-6/24)</f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42612.406493055554</v>
      </c>
      <c r="T2636" s="13">
        <f t="shared" si="251"/>
        <v>42642.406493055554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42689.332349537042</v>
      </c>
      <c r="T2645" s="13">
        <f t="shared" si="251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42327.555659722224</v>
      </c>
      <c r="T2653" s="13">
        <f t="shared" si="251"/>
        <v>42355.555659722224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42055.350995370369</v>
      </c>
      <c r="T2656" s="13">
        <f t="shared" si="251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42767.438518518524</v>
      </c>
      <c r="T2658" s="13">
        <f t="shared" si="251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42551.634189814809</v>
      </c>
      <c r="T2660" s="13">
        <f t="shared" si="251"/>
        <v>42581.634189814809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42081.819560185184</v>
      </c>
      <c r="T2661" s="13">
        <f t="shared" si="251"/>
        <v>42111.819560185184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42275.33871527778</v>
      </c>
      <c r="T2670" s="13">
        <f t="shared" si="251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42318.785833333328</v>
      </c>
      <c r="T2671" s="13">
        <f t="shared" si="251"/>
        <v>42378.785833333328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41962.499027777776</v>
      </c>
      <c r="T2673" s="13">
        <f t="shared" si="251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41792.779432870375</v>
      </c>
      <c r="T2679" s="13">
        <f t="shared" si="251"/>
        <v>41822.779432870375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41820.664641203708</v>
      </c>
      <c r="T2686" s="13">
        <f t="shared" si="251"/>
        <v>41860.664641203708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42121.404282407406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(E2690/D2690)*100</f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</v>
      </c>
      <c r="T2690" s="13">
        <f t="shared" si="251"/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6">
        <f t="shared" ref="P2691:P2754" si="253">E2691/L2691</f>
        <v>1</v>
      </c>
      <c r="Q2691" t="str">
        <f t="shared" ref="Q2691:Q2754" si="254">LEFT(N2691,(SEARCH("/",N2691)-1))</f>
        <v>food</v>
      </c>
      <c r="R2691" t="str">
        <f t="shared" ref="R2691:R2754" si="255">RIGHT(N2691,(LEN(N2691)-(SEARCH("/",N2691))))</f>
        <v>food trucks</v>
      </c>
      <c r="S2691" s="13">
        <f t="shared" ref="S2691:S2754" si="256">(J2691/86400)+25569+(-6/24)</f>
        <v>42551.711689814816</v>
      </c>
      <c r="T2691" s="13">
        <f t="shared" ref="T2691:T2754" si="257">(I2691/86400)+25569+(-6/24)</f>
        <v>42581.711689814816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41870.624675925923</v>
      </c>
      <c r="T2702" s="13">
        <f t="shared" si="257"/>
        <v>41900.624675925923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41780.495254629626</v>
      </c>
      <c r="T2713" s="13">
        <f t="shared" si="257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41934.664918981478</v>
      </c>
      <c r="T2719" s="13">
        <f t="shared" si="257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42477.73951388889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42655.215891203705</v>
      </c>
      <c r="T2722" s="13">
        <f t="shared" si="257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41044.398113425923</v>
      </c>
      <c r="T2749" s="13">
        <f t="shared" si="257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41078.649826388893</v>
      </c>
      <c r="T2752" s="13">
        <f t="shared" si="257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41747.637060185181</v>
      </c>
      <c r="T2753" s="13">
        <f t="shared" si="257"/>
        <v>41807.637060185181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(E2754/D2754)*100</f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6">
        <f t="shared" ref="P2755:P2818" si="259">E2755/L2755</f>
        <v>47.5</v>
      </c>
      <c r="Q2755" t="str">
        <f t="shared" ref="Q2755:Q2818" si="260">LEFT(N2755,(SEARCH("/",N2755)-1))</f>
        <v>publishing</v>
      </c>
      <c r="R2755" t="str">
        <f t="shared" ref="R2755:R2818" si="261">RIGHT(N2755,(LEN(N2755)-(SEARCH("/",N2755))))</f>
        <v>children's books</v>
      </c>
      <c r="S2755" s="13">
        <f t="shared" ref="S2755:S2818" si="262">(J2755/86400)+25569+(-6/24)</f>
        <v>41117.650729166664</v>
      </c>
      <c r="T2755" s="13">
        <f t="shared" ref="T2755:T2818" si="263">(I2755/86400)+25569+(-6/24)</f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41863.386006944442</v>
      </c>
      <c r="T2756" s="13">
        <f t="shared" si="263"/>
        <v>41893.386006944442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41620.650474537033</v>
      </c>
      <c r="T2758" s="13">
        <f t="shared" si="263"/>
        <v>41650.650474537033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40736.418032407411</v>
      </c>
      <c r="T2768" s="13">
        <f t="shared" si="263"/>
        <v>40766.418032407411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41745.576273148152</v>
      </c>
      <c r="T2771" s="13">
        <f t="shared" si="263"/>
        <v>41795.576273148152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42550.451886574076</v>
      </c>
      <c r="T2790" s="13">
        <f t="shared" si="263"/>
        <v>42580.451886574076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(E2818/D2818)*100</f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6">
        <f t="shared" ref="P2819:P2882" si="265">E2819/L2819</f>
        <v>23.636363636363637</v>
      </c>
      <c r="Q2819" t="str">
        <f t="shared" ref="Q2819:Q2882" si="266">LEFT(N2819,(SEARCH("/",N2819)-1))</f>
        <v>theater</v>
      </c>
      <c r="R2819" t="str">
        <f t="shared" ref="R2819:R2882" si="267">RIGHT(N2819,(LEN(N2819)-(SEARCH("/",N2819))))</f>
        <v>plays</v>
      </c>
      <c r="S2819" s="13">
        <f t="shared" ref="S2819:S2882" si="268">(J2819/86400)+25569+(-6/24)</f>
        <v>42023.384976851856</v>
      </c>
      <c r="T2819" s="13">
        <f t="shared" ref="T2819:T2882" si="269">(I2819/86400)+25569+(-6/24)</f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42090.392268518517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42291.489548611113</v>
      </c>
      <c r="T2843" s="13">
        <f t="shared" si="269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41784.70248842593</v>
      </c>
      <c r="T2844" s="13">
        <f t="shared" si="269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42480.55064814815</v>
      </c>
      <c r="T2862" s="13">
        <f t="shared" si="269"/>
        <v>42540.55064814815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42672.705138888894</v>
      </c>
      <c r="T2879" s="13">
        <f t="shared" si="269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(E2882/D2882)*100</f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6" t="e">
        <f t="shared" ref="P2883:P2946" si="271">E2883/L2883</f>
        <v>#DIV/0!</v>
      </c>
      <c r="Q2883" t="str">
        <f t="shared" ref="Q2883:Q2946" si="272">LEFT(N2883,(SEARCH("/",N2883)-1))</f>
        <v>theater</v>
      </c>
      <c r="R2883" t="str">
        <f t="shared" ref="R2883:R2946" si="273">RIGHT(N2883,(LEN(N2883)-(SEARCH("/",N2883))))</f>
        <v>plays</v>
      </c>
      <c r="S2883" s="13">
        <f t="shared" ref="S2883:S2946" si="274">(J2883/86400)+25569+(-6/24)</f>
        <v>41916.347638888888</v>
      </c>
      <c r="T2883" s="13">
        <f t="shared" ref="T2883:T2946" si="275">(I2883/86400)+25569+(-6/24)</f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42444.627743055556</v>
      </c>
      <c r="T2909" s="13">
        <f t="shared" si="275"/>
        <v>42504.627743055556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42499.48170138889</v>
      </c>
      <c r="T2910" s="13">
        <f t="shared" si="275"/>
        <v>42529.48170138889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41863.334120370375</v>
      </c>
      <c r="T2927" s="13">
        <f t="shared" si="275"/>
        <v>41893.334120370375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(E2946/D2946)*100</f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6" t="e">
        <f t="shared" ref="P2947:P3010" si="277">E2947/L2947</f>
        <v>#DIV/0!</v>
      </c>
      <c r="Q2947" t="str">
        <f t="shared" ref="Q2947:Q3010" si="278">LEFT(N2947,(SEARCH("/",N2947)-1))</f>
        <v>theater</v>
      </c>
      <c r="R2947" t="str">
        <f t="shared" ref="R2947:R3010" si="279">RIGHT(N2947,(LEN(N2947)-(SEARCH("/",N2947))))</f>
        <v>spaces</v>
      </c>
      <c r="S2947" s="13">
        <f t="shared" ref="S2947:S3010" si="280">(J2947/86400)+25569+(-6/24)</f>
        <v>42117.889583333337</v>
      </c>
      <c r="T2947" s="13">
        <f t="shared" ref="T2947:T3010" si="281">(I2947/86400)+25569+(-6/24)</f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42698.46597222222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42810.291701388887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42654.723703703705</v>
      </c>
      <c r="T2987" s="13">
        <f t="shared" si="281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</v>
      </c>
      <c r="T2990" s="13">
        <f t="shared" si="281"/>
        <v>42541.11204861111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42090.662499999999</v>
      </c>
      <c r="T2998" s="13">
        <f t="shared" si="281"/>
        <v>42150.662499999999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41957.506840277776</v>
      </c>
      <c r="T3008" s="13">
        <f t="shared" si="281"/>
        <v>41987.506840277776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(E3010/D3010)*100</f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6">
        <f t="shared" ref="P3011:P3074" si="283">E3011/L3011</f>
        <v>233.8984375</v>
      </c>
      <c r="Q3011" t="str">
        <f t="shared" ref="Q3011:Q3074" si="284">LEFT(N3011,(SEARCH("/",N3011)-1))</f>
        <v>theater</v>
      </c>
      <c r="R3011" t="str">
        <f t="shared" ref="R3011:R3074" si="285">RIGHT(N3011,(LEN(N3011)-(SEARCH("/",N3011))))</f>
        <v>spaces</v>
      </c>
      <c r="S3011" s="13">
        <f t="shared" ref="S3011:S3074" si="286">(J3011/86400)+25569+(-6/24)</f>
        <v>41939.319907407407</v>
      </c>
      <c r="T3011" s="13">
        <f t="shared" ref="T3011:T3074" si="287">(I3011/86400)+25569+(-6/24)</f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41919.873611111107</v>
      </c>
      <c r="T3016" s="13">
        <f t="shared" si="287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42163.048333333332</v>
      </c>
      <c r="T3020" s="13">
        <f t="shared" si="287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42121.425763888888</v>
      </c>
      <c r="T3025" s="13">
        <f t="shared" si="287"/>
        <v>42166.425763888888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41975.651180555556</v>
      </c>
      <c r="T3050" s="13">
        <f t="shared" si="287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42744.166030092594</v>
      </c>
      <c r="T3053" s="13">
        <f t="shared" si="287"/>
        <v>42774.166030092594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42630.672893518524</v>
      </c>
      <c r="T3065" s="13">
        <f t="shared" si="287"/>
        <v>42665.672893518524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(E3074/D3074)*100</f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6">
        <f t="shared" ref="P3075:P3138" si="289">E3075/L3075</f>
        <v>92.142857142857139</v>
      </c>
      <c r="Q3075" t="str">
        <f t="shared" ref="Q3075:Q3138" si="290">LEFT(N3075,(SEARCH("/",N3075)-1))</f>
        <v>theater</v>
      </c>
      <c r="R3075" t="str">
        <f t="shared" ref="R3075:R3138" si="291">RIGHT(N3075,(LEN(N3075)-(SEARCH("/",N3075))))</f>
        <v>spaces</v>
      </c>
      <c r="S3075" s="13">
        <f t="shared" ref="S3075:S3138" si="292">(J3075/86400)+25569+(-6/24)</f>
        <v>42111.434027777781</v>
      </c>
      <c r="T3075" s="13">
        <f t="shared" ref="T3075:T3138" si="293">(I3075/86400)+25569+(-6/24)</f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42409.321284722224</v>
      </c>
      <c r="T3076" s="13">
        <f t="shared" si="293"/>
        <v>42439.321284722224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42550.852314814816</v>
      </c>
      <c r="T3077" s="13">
        <f t="shared" si="293"/>
        <v>42600.852314814816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42246.633784722224</v>
      </c>
      <c r="T3087" s="13">
        <f t="shared" si="293"/>
        <v>42276.633784722224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41760.659039351856</v>
      </c>
      <c r="T3095" s="13">
        <f t="shared" si="293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42241.179120370369</v>
      </c>
      <c r="T3108" s="13">
        <f t="shared" si="293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42128.564247685186</v>
      </c>
      <c r="T3109" s="13">
        <f t="shared" si="293"/>
        <v>42135.564247685186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41885.345138888893</v>
      </c>
      <c r="T3113" s="13">
        <f t="shared" si="293"/>
        <v>41916.345138888893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42509.124537037038</v>
      </c>
      <c r="T3119" s="13">
        <f t="shared" si="293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42435.692083333328</v>
      </c>
      <c r="T3122" s="13">
        <f t="shared" si="293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42426.768078703702</v>
      </c>
      <c r="T3128" s="13">
        <f t="shared" si="293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42800.470127314809</v>
      </c>
      <c r="T3136" s="13">
        <f t="shared" si="293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(E3138/D3138)*100</f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6">
        <f t="shared" ref="P3139:P3202" si="295">E3139/L3139</f>
        <v>50</v>
      </c>
      <c r="Q3139" t="str">
        <f t="shared" ref="Q3139:Q3202" si="296">LEFT(N3139,(SEARCH("/",N3139)-1))</f>
        <v>theater</v>
      </c>
      <c r="R3139" t="str">
        <f t="shared" ref="R3139:R3202" si="297">RIGHT(N3139,(LEN(N3139)-(SEARCH("/",N3139))))</f>
        <v>plays</v>
      </c>
      <c r="S3139" s="13">
        <f t="shared" ref="S3139:S3202" si="298">(J3139/86400)+25569+(-6/24)</f>
        <v>42807.635057870371</v>
      </c>
      <c r="T3139" s="13">
        <f t="shared" ref="T3139:T3202" si="299">(I3139/86400)+25569+(-6/24)</f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</v>
      </c>
      <c r="T3149" s="13">
        <f t="shared" si="299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41447.589722222227</v>
      </c>
      <c r="T3160" s="13">
        <f t="shared" si="299"/>
        <v>41477.589722222227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41766.555729166663</v>
      </c>
      <c r="T3166" s="13">
        <f t="shared" si="299"/>
        <v>41799.555729166663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41878.628379629634</v>
      </c>
      <c r="T3175" s="13">
        <f t="shared" si="299"/>
        <v>41908.628379629634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41858.511782407411</v>
      </c>
      <c r="T3201" s="13">
        <f t="shared" si="299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(E3202/D3202)*100</f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6">
        <f t="shared" ref="P3203:P3266" si="301">E3203/L3203</f>
        <v>12.5</v>
      </c>
      <c r="Q3203" t="str">
        <f t="shared" ref="Q3203:Q3266" si="302">LEFT(N3203,(SEARCH("/",N3203)-1))</f>
        <v>theater</v>
      </c>
      <c r="R3203" t="str">
        <f t="shared" ref="R3203:R3266" si="303">RIGHT(N3203,(LEN(N3203)-(SEARCH("/",N3203))))</f>
        <v>musical</v>
      </c>
      <c r="S3203" s="13">
        <f t="shared" ref="S3203:S3266" si="304">(J3203/86400)+25569+(-6/24)</f>
        <v>41861.517094907409</v>
      </c>
      <c r="T3203" s="13">
        <f t="shared" ref="T3203:T3266" si="305">(I3203/86400)+25569+(-6/24)</f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41778.387245370366</v>
      </c>
      <c r="T3211" s="13">
        <f t="shared" si="305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</v>
      </c>
      <c r="T3213" s="13">
        <f t="shared" si="305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42206.585370370369</v>
      </c>
      <c r="T3225" s="13">
        <f t="shared" si="305"/>
        <v>42236.585370370369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41897.918124999997</v>
      </c>
      <c r="T3232" s="13">
        <f t="shared" si="305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(E3266/D3266)*100</f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6">
        <f t="shared" ref="P3267:P3330" si="307">E3267/L3267</f>
        <v>70.285714285714292</v>
      </c>
      <c r="Q3267" t="str">
        <f t="shared" ref="Q3267:Q3330" si="308">LEFT(N3267,(SEARCH("/",N3267)-1))</f>
        <v>theater</v>
      </c>
      <c r="R3267" t="str">
        <f t="shared" ref="R3267:R3330" si="309">RIGHT(N3267,(LEN(N3267)-(SEARCH("/",N3267))))</f>
        <v>plays</v>
      </c>
      <c r="S3267" s="13">
        <f t="shared" ref="S3267:S3330" si="310">(J3267/86400)+25569+(-6/24)</f>
        <v>42311.461979166663</v>
      </c>
      <c r="T3267" s="13">
        <f t="shared" ref="T3267:T3330" si="311">(I3267/86400)+25569+(-6/24)</f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42136.286134259259</v>
      </c>
      <c r="T3268" s="13">
        <f t="shared" si="311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42137.145798611113</v>
      </c>
      <c r="T3271" s="13">
        <f t="shared" si="311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41931.432939814811</v>
      </c>
      <c r="T3279" s="13">
        <f t="shared" si="311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42430.852534722224</v>
      </c>
      <c r="T3281" s="13">
        <f t="shared" si="311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42538.485833333332</v>
      </c>
      <c r="T3303" s="13">
        <f t="shared" si="311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42466.053715277776</v>
      </c>
      <c r="T3317" s="13">
        <f t="shared" si="311"/>
        <v>42496.053715277776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41859.329166666663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42498.789629629631</v>
      </c>
      <c r="T3319" s="13">
        <f t="shared" si="311"/>
        <v>42528.789629629631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(E3330/D3330)*100</f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6">
        <f t="shared" ref="P3331:P3394" si="313">E3331/L3331</f>
        <v>44.92307692307692</v>
      </c>
      <c r="Q3331" t="str">
        <f t="shared" ref="Q3331:Q3394" si="314">LEFT(N3331,(SEARCH("/",N3331)-1))</f>
        <v>theater</v>
      </c>
      <c r="R3331" t="str">
        <f t="shared" ref="R3331:R3394" si="315">RIGHT(N3331,(LEN(N3331)-(SEARCH("/",N3331))))</f>
        <v>plays</v>
      </c>
      <c r="S3331" s="13">
        <f t="shared" ref="S3331:S3394" si="316">(J3331/86400)+25569+(-6/24)</f>
        <v>41837.073009259257</v>
      </c>
      <c r="T3331" s="13">
        <f t="shared" ref="T3331:T3394" si="317">(I3331/86400)+25569+(-6/24)</f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42437.148680555554</v>
      </c>
      <c r="T3338" s="13">
        <f t="shared" si="317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42062.046412037038</v>
      </c>
      <c r="T3344" s="13">
        <f t="shared" si="317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42320.851759259254</v>
      </c>
      <c r="T3367" s="13">
        <f t="shared" si="317"/>
        <v>42350.851759259254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42053.482627314814</v>
      </c>
      <c r="T3379" s="13">
        <f t="shared" si="317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41937.703449074077</v>
      </c>
      <c r="T3382" s="13">
        <f t="shared" si="317"/>
        <v>41972.745115740741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41947.512592592597</v>
      </c>
      <c r="T3389" s="13">
        <f t="shared" si="317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41815.524826388893</v>
      </c>
      <c r="T3392" s="13">
        <f t="shared" si="317"/>
        <v>41830.524826388893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41859.686111111107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(E3394/D3394)*100</f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6">
        <f t="shared" ref="P3395:P3458" si="319">E3395/L3395</f>
        <v>36.06818181818182</v>
      </c>
      <c r="Q3395" t="str">
        <f t="shared" ref="Q3395:Q3458" si="320">LEFT(N3395,(SEARCH("/",N3395)-1))</f>
        <v>theater</v>
      </c>
      <c r="R3395" t="str">
        <f t="shared" ref="R3395:R3458" si="321">RIGHT(N3395,(LEN(N3395)-(SEARCH("/",N3395))))</f>
        <v>plays</v>
      </c>
      <c r="S3395" s="13">
        <f t="shared" ref="S3395:S3458" si="322">(J3395/86400)+25569+(-6/24)</f>
        <v>41923.671643518523</v>
      </c>
      <c r="T3395" s="13">
        <f t="shared" ref="T3395:T3458" si="323">(I3395/86400)+25569+(-6/24)</f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42140.462314814809</v>
      </c>
      <c r="T3397" s="13">
        <f t="shared" si="323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41764.196631944447</v>
      </c>
      <c r="T3398" s="13">
        <f t="shared" si="323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41941.502037037033</v>
      </c>
      <c r="T3400" s="13">
        <f t="shared" si="323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42544.564328703702</v>
      </c>
      <c r="T3411" s="13">
        <f t="shared" si="323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41937.779861111107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</v>
      </c>
      <c r="T3435" s="13">
        <f t="shared" si="323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41800.130428240736</v>
      </c>
      <c r="T3436" s="13">
        <f t="shared" si="323"/>
        <v>41830.130428240736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41872.436111111107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42100.677858796298</v>
      </c>
      <c r="T3440" s="13">
        <f t="shared" si="323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42124.591111111113</v>
      </c>
      <c r="T3444" s="13">
        <f t="shared" si="323"/>
        <v>42154.591111111113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(E3458/D3458)*100</f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6">
        <f t="shared" ref="P3459:P3522" si="325">E3459/L3459</f>
        <v>50.981818181818184</v>
      </c>
      <c r="Q3459" t="str">
        <f t="shared" ref="Q3459:Q3522" si="326">LEFT(N3459,(SEARCH("/",N3459)-1))</f>
        <v>theater</v>
      </c>
      <c r="R3459" t="str">
        <f t="shared" ref="R3459:R3522" si="327">RIGHT(N3459,(LEN(N3459)-(SEARCH("/",N3459))))</f>
        <v>plays</v>
      </c>
      <c r="S3459" s="13">
        <f t="shared" ref="S3459:S3522" si="328">(J3459/86400)+25569+(-6/24)</f>
        <v>42016.456678240742</v>
      </c>
      <c r="T3459" s="13">
        <f t="shared" ref="T3459:T3522" si="329">(I3459/86400)+25569+(-6/24)</f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41852.277222222227</v>
      </c>
      <c r="T3462" s="13">
        <f t="shared" si="329"/>
        <v>41866.277222222227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42605.515381944446</v>
      </c>
      <c r="T3470" s="13">
        <f t="shared" si="329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41841.570486111115</v>
      </c>
      <c r="T3473" s="13">
        <f t="shared" si="329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42053.666921296295</v>
      </c>
      <c r="T3480" s="13">
        <f t="shared" si="329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41781.605092592596</v>
      </c>
      <c r="T3481" s="13">
        <f t="shared" si="329"/>
        <v>41811.605092592596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41988.997546296298</v>
      </c>
      <c r="T3483" s="13">
        <f t="shared" si="329"/>
        <v>42005.997546296298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41915.512835648144</v>
      </c>
      <c r="T3497" s="13">
        <f t="shared" si="329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42511.491944444446</v>
      </c>
      <c r="T3499" s="13">
        <f t="shared" si="329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42419.669421296298</v>
      </c>
      <c r="T3502" s="13">
        <f t="shared" si="329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41794.567523148144</v>
      </c>
      <c r="T3519" s="13">
        <f t="shared" si="329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(E3522/D3522)*100</f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6">
        <f t="shared" ref="P3523:P3586" si="331">E3523/L3523</f>
        <v>45.615384615384613</v>
      </c>
      <c r="Q3523" t="str">
        <f t="shared" ref="Q3523:Q3586" si="332">LEFT(N3523,(SEARCH("/",N3523)-1))</f>
        <v>theater</v>
      </c>
      <c r="R3523" t="str">
        <f t="shared" ref="R3523:R3586" si="333">RIGHT(N3523,(LEN(N3523)-(SEARCH("/",N3523))))</f>
        <v>plays</v>
      </c>
      <c r="S3523" s="13">
        <f t="shared" ref="S3523:S3586" si="334">(J3523/86400)+25569+(-6/24)</f>
        <v>41881.111342592594</v>
      </c>
      <c r="T3523" s="13">
        <f t="shared" ref="T3523:T3586" si="335">(I3523/86400)+25569+(-6/24)</f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42248.390162037038</v>
      </c>
      <c r="T3537" s="13">
        <f t="shared" si="335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41923.104351851856</v>
      </c>
      <c r="T3539" s="13">
        <f t="shared" si="335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42115.639652777776</v>
      </c>
      <c r="T3562" s="13">
        <f t="shared" si="335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42221.525000000001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42236.373252314814</v>
      </c>
      <c r="T3566" s="13">
        <f t="shared" si="335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41976.081979166665</v>
      </c>
      <c r="T3572" s="13">
        <f t="shared" si="335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41926.692685185189</v>
      </c>
      <c r="T3576" s="13">
        <f t="shared" si="335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(E3586/D3586)*100</f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6">
        <f t="shared" ref="P3587:P3650" si="337">E3587/L3587</f>
        <v>176.08695652173913</v>
      </c>
      <c r="Q3587" t="str">
        <f t="shared" ref="Q3587:Q3650" si="338">LEFT(N3587,(SEARCH("/",N3587)-1))</f>
        <v>theater</v>
      </c>
      <c r="R3587" t="str">
        <f t="shared" ref="R3587:R3650" si="339">RIGHT(N3587,(LEN(N3587)-(SEARCH("/",N3587))))</f>
        <v>plays</v>
      </c>
      <c r="S3587" s="13">
        <f t="shared" ref="S3587:S3650" si="340">(J3587/86400)+25569+(-6/24)</f>
        <v>41964.466319444444</v>
      </c>
      <c r="T3587" s="13">
        <f t="shared" ref="T3587:T3650" si="341">(I3587/86400)+25569+(-6/24)</f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42506.459374999999</v>
      </c>
      <c r="T3610" s="13">
        <f t="shared" si="341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42429.741724537038</v>
      </c>
      <c r="T3611" s="13">
        <f t="shared" si="341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41789.476979166662</v>
      </c>
      <c r="T3614" s="13">
        <f t="shared" si="341"/>
        <v>41799.476979166662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42660.882245370369</v>
      </c>
      <c r="T3621" s="13">
        <f t="shared" si="341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42545.524189814816</v>
      </c>
      <c r="T3626" s="13">
        <f t="shared" si="341"/>
        <v>42605.524189814816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42226.444780092592</v>
      </c>
      <c r="T3638" s="13">
        <f t="shared" si="341"/>
        <v>42261.444780092592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41899.377071759256</v>
      </c>
      <c r="T3643" s="13">
        <f t="shared" si="341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(E3650/D3650)*100</f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6">
        <f t="shared" ref="P3651:P3714" si="343">E3651/L3651</f>
        <v>97.5</v>
      </c>
      <c r="Q3651" t="str">
        <f t="shared" ref="Q3651:Q3714" si="344">LEFT(N3651,(SEARCH("/",N3651)-1))</f>
        <v>theater</v>
      </c>
      <c r="R3651" t="str">
        <f t="shared" ref="R3651:R3714" si="345">RIGHT(N3651,(LEN(N3651)-(SEARCH("/",N3651))))</f>
        <v>plays</v>
      </c>
      <c r="S3651" s="13">
        <f t="shared" ref="S3651:S3714" si="346">(J3651/86400)+25569+(-6/24)</f>
        <v>41780.462893518517</v>
      </c>
      <c r="T3651" s="13">
        <f t="shared" ref="T3651:T3714" si="347">(I3651/86400)+25569+(-6/24)</f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42737.660138888888</v>
      </c>
      <c r="T3658" s="13">
        <f t="shared" si="347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42499.379849537036</v>
      </c>
      <c r="T3659" s="13">
        <f t="shared" si="347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42173.720127314809</v>
      </c>
      <c r="T3669" s="13">
        <f t="shared" si="347"/>
        <v>42203.720127314809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41802.324282407411</v>
      </c>
      <c r="T3679" s="13">
        <f t="shared" si="347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42627.204097222224</v>
      </c>
      <c r="T3682" s="13">
        <f t="shared" si="347"/>
        <v>42648.204097222224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41940.348182870366</v>
      </c>
      <c r="T3692" s="13">
        <f t="shared" si="347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41809.892199074078</v>
      </c>
      <c r="T3710" s="13">
        <f t="shared" si="347"/>
        <v>41823.892199074078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(E3714/D3714)*100</f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42133.922071759254</v>
      </c>
      <c r="T3714" s="13">
        <f t="shared" si="347"/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6">
        <f t="shared" ref="P3715:P3778" si="349">E3715/L3715</f>
        <v>106.84210526315789</v>
      </c>
      <c r="Q3715" t="str">
        <f t="shared" ref="Q3715:Q3778" si="350">LEFT(N3715,(SEARCH("/",N3715)-1))</f>
        <v>theater</v>
      </c>
      <c r="R3715" t="str">
        <f t="shared" ref="R3715:R3778" si="351">RIGHT(N3715,(LEN(N3715)-(SEARCH("/",N3715))))</f>
        <v>plays</v>
      </c>
      <c r="S3715" s="13">
        <f t="shared" ref="S3715:S3778" si="352">(J3715/86400)+25569+(-6/24)</f>
        <v>42505.488032407404</v>
      </c>
      <c r="T3715" s="13">
        <f t="shared" ref="T3715:T3778" si="353">(I3715/86400)+25569+(-6/24)</f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42118.306331018517</v>
      </c>
      <c r="T3716" s="13">
        <f t="shared" si="353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41943.503032407403</v>
      </c>
      <c r="T3725" s="13">
        <f t="shared" si="353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42465.241435185184</v>
      </c>
      <c r="T3726" s="13">
        <f t="shared" si="353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42461.890868055554</v>
      </c>
      <c r="T3728" s="13">
        <f t="shared" si="353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41831.447939814811</v>
      </c>
      <c r="T3747" s="13">
        <f t="shared" si="353"/>
        <v>41861.447939814811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42462.743900462963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41747.221504629633</v>
      </c>
      <c r="T3760" s="13">
        <f t="shared" si="353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42518.775000000001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42655.755173611113</v>
      </c>
      <c r="T3775" s="13">
        <f t="shared" si="353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(E3778/D3778)*100</f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6">
        <f t="shared" ref="P3779:P3842" si="355">E3779/L3779</f>
        <v>48.542372881355931</v>
      </c>
      <c r="Q3779" t="str">
        <f t="shared" ref="Q3779:Q3842" si="356">LEFT(N3779,(SEARCH("/",N3779)-1))</f>
        <v>theater</v>
      </c>
      <c r="R3779" t="str">
        <f t="shared" ref="R3779:R3842" si="357">RIGHT(N3779,(LEN(N3779)-(SEARCH("/",N3779))))</f>
        <v>musical</v>
      </c>
      <c r="S3779" s="13">
        <f t="shared" ref="S3779:S3842" si="358">(J3779/86400)+25569+(-6/24)</f>
        <v>41886.861354166671</v>
      </c>
      <c r="T3779" s="13">
        <f t="shared" ref="T3779:T3842" si="359">(I3779/86400)+25569+(-6/24)</f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42455.443749999999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42198.587500000001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42546.612233796295</v>
      </c>
      <c r="T3784" s="13">
        <f t="shared" si="35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41831.472777777773</v>
      </c>
      <c r="T3800" s="13">
        <f t="shared" si="359"/>
        <v>41861.472777777773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42004.319293981476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41963.622361111113</v>
      </c>
      <c r="T3835" s="13">
        <f t="shared" si="35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42154.892638888894</v>
      </c>
      <c r="T3841" s="13">
        <f t="shared" si="359"/>
        <v>42214.892638888894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(E3842/D3842)*100</f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6">
        <f t="shared" ref="P3843:P3906" si="361">E3843/L3843</f>
        <v>25.647058823529413</v>
      </c>
      <c r="Q3843" t="str">
        <f t="shared" ref="Q3843:Q3906" si="362">LEFT(N3843,(SEARCH("/",N3843)-1))</f>
        <v>theater</v>
      </c>
      <c r="R3843" t="str">
        <f t="shared" ref="R3843:R3906" si="363">RIGHT(N3843,(LEN(N3843)-(SEARCH("/",N3843))))</f>
        <v>plays</v>
      </c>
      <c r="S3843" s="13">
        <f t="shared" ref="S3843:S3906" si="364">(J3843/86400)+25569+(-6/24)</f>
        <v>41780.535729166666</v>
      </c>
      <c r="T3843" s="13">
        <f t="shared" ref="T3843:T3906" si="365">(I3843/86400)+25569+(-6/24)</f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42248.377013888894</v>
      </c>
      <c r="T3847" s="13">
        <f t="shared" si="365"/>
        <v>42278.377013888894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42128.181064814809</v>
      </c>
      <c r="T3860" s="13">
        <f t="shared" si="365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41833.410995370374</v>
      </c>
      <c r="T3862" s="13">
        <f t="shared" si="365"/>
        <v>41863.410995370374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41865.409780092596</v>
      </c>
      <c r="T3870" s="13">
        <f t="shared" si="365"/>
        <v>41890.409780092596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41792.922199074077</v>
      </c>
      <c r="T3872" s="13">
        <f t="shared" si="365"/>
        <v>41822.922199074077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41867.402280092589</v>
      </c>
      <c r="T3894" s="13">
        <f t="shared" si="365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41843.525011574078</v>
      </c>
      <c r="T3901" s="13">
        <f t="shared" si="365"/>
        <v>41863.525011574078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42317.576377314814</v>
      </c>
      <c r="T3903" s="13">
        <f t="shared" si="365"/>
        <v>42357.576377314814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(E3906/D3906)*100</f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6">
        <f t="shared" ref="P3907:P3970" si="367">E3907/L3907</f>
        <v>24.714285714285715</v>
      </c>
      <c r="Q3907" t="str">
        <f t="shared" ref="Q3907:Q3970" si="368">LEFT(N3907,(SEARCH("/",N3907)-1))</f>
        <v>theater</v>
      </c>
      <c r="R3907" t="str">
        <f t="shared" ref="R3907:R3970" si="369">RIGHT(N3907,(LEN(N3907)-(SEARCH("/",N3907))))</f>
        <v>plays</v>
      </c>
      <c r="S3907" s="13">
        <f t="shared" ref="S3907:S3970" si="370">(J3907/86400)+25569+(-6/24)</f>
        <v>42124.373877314814</v>
      </c>
      <c r="T3907" s="13">
        <f t="shared" ref="T3907:T3970" si="371">(I3907/86400)+25569+(-6/24)</f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42114.568935185191</v>
      </c>
      <c r="T3916" s="13">
        <f t="shared" si="371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42221.406782407408</v>
      </c>
      <c r="T3937" s="13">
        <f t="shared" si="371"/>
        <v>42281.406782407408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42151.655717592592</v>
      </c>
      <c r="T3940" s="13">
        <f t="shared" si="371"/>
        <v>42182.655717592592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41829.075497685189</v>
      </c>
      <c r="T3950" s="13">
        <f t="shared" si="371"/>
        <v>41889.075497685189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42513.726319444446</v>
      </c>
      <c r="T3959" s="13">
        <f t="shared" si="371"/>
        <v>42559.726319444446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41816.700370370367</v>
      </c>
      <c r="T3960" s="13">
        <f t="shared" si="371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(E3970/D3970)*100</f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6">
        <f t="shared" ref="P3971:P4034" si="373">E3971/L3971</f>
        <v>35.166666666666664</v>
      </c>
      <c r="Q3971" t="str">
        <f t="shared" ref="Q3971:Q4034" si="374">LEFT(N3971,(SEARCH("/",N3971)-1))</f>
        <v>theater</v>
      </c>
      <c r="R3971" t="str">
        <f t="shared" ref="R3971:R4034" si="375">RIGHT(N3971,(LEN(N3971)-(SEARCH("/",N3971))))</f>
        <v>plays</v>
      </c>
      <c r="S3971" s="13">
        <f t="shared" ref="S3971:S4034" si="376">(J3971/86400)+25569+(-6/24)</f>
        <v>42601.604699074072</v>
      </c>
      <c r="T3971" s="13">
        <f t="shared" ref="T3971:T4034" si="377">(I3971/86400)+25569+(-6/24)</f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42447.613553240742</v>
      </c>
      <c r="T3972" s="13">
        <f t="shared" si="377"/>
        <v>42477.613553240742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41920.713472222225</v>
      </c>
      <c r="T3986" s="13">
        <f t="shared" si="377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41950.016944444447</v>
      </c>
      <c r="T3998" s="13">
        <f t="shared" si="377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41877.436111111107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42174.530821759261</v>
      </c>
      <c r="T4017" s="13">
        <f t="shared" si="377"/>
        <v>42204.530821759261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41990.334108796298</v>
      </c>
      <c r="T4024" s="13">
        <f t="shared" si="377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42408.749571759261</v>
      </c>
      <c r="T4025" s="13">
        <f t="shared" si="377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</v>
      </c>
      <c r="T4031" s="13">
        <f t="shared" si="377"/>
        <v>42351.77511574074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42403.53402777778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(E4034/D4034)*100</f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6">
        <f t="shared" ref="P4035:P4098" si="379">E4035/L4035</f>
        <v>65.340319148936175</v>
      </c>
      <c r="Q4035" t="str">
        <f t="shared" ref="Q4035:Q4098" si="380">LEFT(N4035,(SEARCH("/",N4035)-1))</f>
        <v>theater</v>
      </c>
      <c r="R4035" t="str">
        <f t="shared" ref="R4035:R4098" si="381">RIGHT(N4035,(LEN(N4035)-(SEARCH("/",N4035))))</f>
        <v>plays</v>
      </c>
      <c r="S4035" s="13">
        <f t="shared" ref="S4035:S4098" si="382">(J4035/86400)+25569+(-6/24)</f>
        <v>42614.018796296295</v>
      </c>
      <c r="T4035" s="13">
        <f t="shared" ref="T4035:T4098" si="383">(I4035/86400)+25569+(-6/24)</f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41903.632951388892</v>
      </c>
      <c r="T4037" s="13">
        <f t="shared" si="383"/>
        <v>41933.632951388892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41804.687083333338</v>
      </c>
      <c r="T4038" s="13">
        <f t="shared" si="383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42496.820775462962</v>
      </c>
      <c r="T4039" s="13">
        <f t="shared" si="383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41869.548726851848</v>
      </c>
      <c r="T4040" s="13">
        <f t="shared" si="383"/>
        <v>41929.548726851848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41761.560150462959</v>
      </c>
      <c r="T4053" s="13">
        <f t="shared" si="383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42534.683321759258</v>
      </c>
      <c r="T4058" s="13">
        <f t="shared" si="383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42078.095208333332</v>
      </c>
      <c r="T4075" s="13">
        <f t="shared" si="383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41905.545706018514</v>
      </c>
      <c r="T4078" s="13">
        <f t="shared" si="383"/>
        <v>41933.577083333337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42535.537499999999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42020.18472222222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42098.903321759259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(E4098/D4098)*100</f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42794.118750000001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6" t="e">
        <f t="shared" ref="P4099:P4115" si="385">E4099/L4099</f>
        <v>#DIV/0!</v>
      </c>
      <c r="Q4099" t="str">
        <f t="shared" ref="Q4099:Q4115" si="386">LEFT(N4099,(SEARCH("/",N4099)-1))</f>
        <v>theater</v>
      </c>
      <c r="R4099" t="str">
        <f t="shared" ref="R4099:R4115" si="387">RIGHT(N4099,(LEN(N4099)-(SEARCH("/",N4099))))</f>
        <v>plays</v>
      </c>
      <c r="S4099" s="13">
        <f t="shared" ref="S4099:S4115" si="388">(J4099/86400)+25569+(-6/24)</f>
        <v>42344.574502314819</v>
      </c>
      <c r="T4099" s="13">
        <f t="shared" ref="T4099:T4115" si="389">(I4099/86400)+25569+(-6/24)</f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42766.781678240739</v>
      </c>
      <c r="T4110" s="13">
        <f t="shared" si="389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42512.376747685186</v>
      </c>
      <c r="T4112" s="13">
        <f t="shared" si="389"/>
        <v>42572.376747685186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42377.023611111115</v>
      </c>
    </row>
  </sheetData>
  <conditionalFormatting sqref="F2:F4115">
    <cfRule type="containsText" dxfId="7" priority="14" operator="containsText" text="failed">
      <formula>NOT(ISERROR(SEARCH("failed",F2)))</formula>
    </cfRule>
    <cfRule type="containsText" dxfId="6" priority="15" operator="containsText" text="canceled">
      <formula>NOT(ISERROR(SEARCH("canceled",F2)))</formula>
    </cfRule>
    <cfRule type="containsText" dxfId="5" priority="16" operator="containsText" text="successful">
      <formula>NOT(ISERROR(SEARCH("successful",F2)))</formula>
    </cfRule>
  </conditionalFormatting>
  <conditionalFormatting sqref="F1:F4115">
    <cfRule type="containsText" dxfId="4" priority="1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BC73-FE67-40D0-816F-DA6491ADEE07}">
  <dimension ref="A1:F14"/>
  <sheetViews>
    <sheetView workbookViewId="0">
      <selection activeCell="F17" sqref="F1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8325</v>
      </c>
    </row>
    <row r="3" spans="1:6" x14ac:dyDescent="0.45">
      <c r="A3" s="9" t="s">
        <v>8324</v>
      </c>
      <c r="B3" s="9" t="s">
        <v>8323</v>
      </c>
    </row>
    <row r="4" spans="1:6" x14ac:dyDescent="0.4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4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4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5">
      <c r="A14" s="10" t="s">
        <v>8322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41891-D73B-4119-AC27-9BA507879303}">
  <dimension ref="A1:F47"/>
  <sheetViews>
    <sheetView workbookViewId="0">
      <selection activeCell="K2" sqref="K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8308</v>
      </c>
      <c r="B1" t="s">
        <v>8325</v>
      </c>
    </row>
    <row r="2" spans="1:6" x14ac:dyDescent="0.45">
      <c r="A2" s="9" t="s">
        <v>8223</v>
      </c>
      <c r="B2" t="s">
        <v>8325</v>
      </c>
    </row>
    <row r="4" spans="1:6" x14ac:dyDescent="0.45">
      <c r="A4" s="9" t="s">
        <v>8324</v>
      </c>
      <c r="B4" s="9" t="s">
        <v>8323</v>
      </c>
    </row>
    <row r="5" spans="1:6" x14ac:dyDescent="0.4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45">
      <c r="A6" s="10" t="s">
        <v>8326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10" t="s">
        <v>8327</v>
      </c>
      <c r="B7" s="11">
        <v>20</v>
      </c>
      <c r="C7" s="11"/>
      <c r="D7" s="11"/>
      <c r="E7" s="11"/>
      <c r="F7" s="11">
        <v>20</v>
      </c>
    </row>
    <row r="8" spans="1:6" x14ac:dyDescent="0.45">
      <c r="A8" s="10" t="s">
        <v>8328</v>
      </c>
      <c r="B8" s="11">
        <v>24</v>
      </c>
      <c r="C8" s="11"/>
      <c r="D8" s="11"/>
      <c r="E8" s="11"/>
      <c r="F8" s="11">
        <v>24</v>
      </c>
    </row>
    <row r="9" spans="1:6" x14ac:dyDescent="0.45">
      <c r="A9" s="10" t="s">
        <v>8329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10" t="s">
        <v>8330</v>
      </c>
      <c r="B10" s="11"/>
      <c r="C10" s="11"/>
      <c r="D10" s="11"/>
      <c r="E10" s="11">
        <v>40</v>
      </c>
      <c r="F10" s="11">
        <v>40</v>
      </c>
    </row>
    <row r="11" spans="1:6" x14ac:dyDescent="0.45">
      <c r="A11" s="10" t="s">
        <v>8331</v>
      </c>
      <c r="B11" s="11"/>
      <c r="C11" s="11"/>
      <c r="D11" s="11"/>
      <c r="E11" s="11">
        <v>180</v>
      </c>
      <c r="F11" s="11">
        <v>180</v>
      </c>
    </row>
    <row r="12" spans="1:6" x14ac:dyDescent="0.45">
      <c r="A12" s="10" t="s">
        <v>8332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10" t="s">
        <v>8333</v>
      </c>
      <c r="B13" s="11"/>
      <c r="C13" s="11"/>
      <c r="D13" s="11"/>
      <c r="E13" s="11">
        <v>40</v>
      </c>
      <c r="F13" s="11">
        <v>40</v>
      </c>
    </row>
    <row r="14" spans="1:6" x14ac:dyDescent="0.45">
      <c r="A14" s="10" t="s">
        <v>8334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5">
      <c r="A15" s="10" t="s">
        <v>8335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5">
      <c r="A17" s="10" t="s">
        <v>8337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10" t="s">
        <v>8338</v>
      </c>
      <c r="B18" s="11"/>
      <c r="C18" s="11"/>
      <c r="D18" s="11"/>
      <c r="E18" s="11">
        <v>140</v>
      </c>
      <c r="F18" s="11">
        <v>140</v>
      </c>
    </row>
    <row r="19" spans="1:6" x14ac:dyDescent="0.45">
      <c r="A19" s="10" t="s">
        <v>8339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5">
      <c r="A20" s="10" t="s">
        <v>8340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10" t="s">
        <v>8341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5">
      <c r="A22" s="10" t="s">
        <v>8342</v>
      </c>
      <c r="B22" s="11"/>
      <c r="C22" s="11"/>
      <c r="D22" s="11"/>
      <c r="E22" s="11">
        <v>20</v>
      </c>
      <c r="F22" s="11">
        <v>20</v>
      </c>
    </row>
    <row r="23" spans="1:6" x14ac:dyDescent="0.45">
      <c r="A23" s="10" t="s">
        <v>8343</v>
      </c>
      <c r="B23" s="11"/>
      <c r="C23" s="11">
        <v>40</v>
      </c>
      <c r="D23" s="11"/>
      <c r="E23" s="11"/>
      <c r="F23" s="11">
        <v>40</v>
      </c>
    </row>
    <row r="24" spans="1:6" x14ac:dyDescent="0.45">
      <c r="A24" s="10" t="s">
        <v>8344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5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10" t="s">
        <v>8346</v>
      </c>
      <c r="B26" s="11"/>
      <c r="C26" s="11"/>
      <c r="D26" s="11"/>
      <c r="E26" s="11">
        <v>60</v>
      </c>
      <c r="F26" s="11">
        <v>60</v>
      </c>
    </row>
    <row r="27" spans="1:6" x14ac:dyDescent="0.45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45">
      <c r="A28" s="10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5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45">
      <c r="A30" s="10" t="s">
        <v>8350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5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45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 x14ac:dyDescent="0.4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45">
      <c r="A34" s="10" t="s">
        <v>8354</v>
      </c>
      <c r="B34" s="11"/>
      <c r="C34" s="11"/>
      <c r="D34" s="11"/>
      <c r="E34" s="11">
        <v>260</v>
      </c>
      <c r="F34" s="11">
        <v>260</v>
      </c>
    </row>
    <row r="35" spans="1:6" x14ac:dyDescent="0.45">
      <c r="A35" s="10" t="s">
        <v>8355</v>
      </c>
      <c r="B35" s="11">
        <v>40</v>
      </c>
      <c r="C35" s="11"/>
      <c r="D35" s="11"/>
      <c r="E35" s="11"/>
      <c r="F35" s="11">
        <v>40</v>
      </c>
    </row>
    <row r="36" spans="1:6" x14ac:dyDescent="0.45">
      <c r="A36" s="10" t="s">
        <v>8356</v>
      </c>
      <c r="B36" s="11"/>
      <c r="C36" s="11"/>
      <c r="D36" s="11"/>
      <c r="E36" s="11">
        <v>60</v>
      </c>
      <c r="F36" s="11">
        <v>60</v>
      </c>
    </row>
    <row r="37" spans="1:6" x14ac:dyDescent="0.45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5">
      <c r="A38" s="10" t="s">
        <v>8358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5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5">
      <c r="A40" s="10" t="s">
        <v>8360</v>
      </c>
      <c r="B40" s="11"/>
      <c r="C40" s="11"/>
      <c r="D40" s="11"/>
      <c r="E40" s="11">
        <v>80</v>
      </c>
      <c r="F40" s="11">
        <v>80</v>
      </c>
    </row>
    <row r="41" spans="1:6" x14ac:dyDescent="0.45">
      <c r="A41" s="10" t="s">
        <v>8361</v>
      </c>
      <c r="B41" s="11"/>
      <c r="C41" s="11"/>
      <c r="D41" s="11"/>
      <c r="E41" s="11">
        <v>60</v>
      </c>
      <c r="F41" s="11">
        <v>60</v>
      </c>
    </row>
    <row r="42" spans="1:6" x14ac:dyDescent="0.45">
      <c r="A42" s="10" t="s">
        <v>8362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5">
      <c r="A43" s="10" t="s">
        <v>8363</v>
      </c>
      <c r="B43" s="11"/>
      <c r="C43" s="11">
        <v>100</v>
      </c>
      <c r="D43" s="11"/>
      <c r="E43" s="11"/>
      <c r="F43" s="11">
        <v>100</v>
      </c>
    </row>
    <row r="44" spans="1:6" x14ac:dyDescent="0.45">
      <c r="A44" s="10" t="s">
        <v>8364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5">
      <c r="A45" s="10" t="s">
        <v>8365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5">
      <c r="A46" s="10" t="s">
        <v>8366</v>
      </c>
      <c r="B46" s="11">
        <v>20</v>
      </c>
      <c r="C46" s="11"/>
      <c r="D46" s="11"/>
      <c r="E46" s="11"/>
      <c r="F46" s="11">
        <v>20</v>
      </c>
    </row>
    <row r="47" spans="1:6" x14ac:dyDescent="0.45">
      <c r="A47" s="10" t="s">
        <v>8322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9752-3FBE-4BAD-804E-CAEC4CBA09F4}">
  <dimension ref="A1:F18"/>
  <sheetViews>
    <sheetView workbookViewId="0">
      <selection activeCell="J21" sqref="J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8308</v>
      </c>
      <c r="B1" t="s">
        <v>8325</v>
      </c>
    </row>
    <row r="2" spans="1:6" x14ac:dyDescent="0.45">
      <c r="A2" s="9" t="s">
        <v>8381</v>
      </c>
      <c r="B2" t="s">
        <v>8325</v>
      </c>
    </row>
    <row r="4" spans="1:6" x14ac:dyDescent="0.45">
      <c r="A4" s="9" t="s">
        <v>8324</v>
      </c>
      <c r="B4" s="9" t="s">
        <v>8323</v>
      </c>
    </row>
    <row r="5" spans="1:6" x14ac:dyDescent="0.4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45">
      <c r="A6" s="14" t="s">
        <v>8375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45">
      <c r="A7" s="14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4" t="s">
        <v>8377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45">
      <c r="A9" s="14" t="s">
        <v>8378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45">
      <c r="A10" s="14" t="s">
        <v>8369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45">
      <c r="A11" s="14" t="s">
        <v>8379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45">
      <c r="A12" s="14" t="s">
        <v>8370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45">
      <c r="A13" s="14" t="s">
        <v>8371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45">
      <c r="A14" s="14" t="s">
        <v>8372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45">
      <c r="A15" s="14" t="s">
        <v>8373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45">
      <c r="A16" s="14" t="s">
        <v>8374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45">
      <c r="A17" s="14" t="s">
        <v>8380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45">
      <c r="A18" s="14" t="s">
        <v>8322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7AAC-3012-4BBC-80E2-CC5C678BE1B5}">
  <dimension ref="A1:H13"/>
  <sheetViews>
    <sheetView zoomScaleNormal="100" workbookViewId="0">
      <selection activeCell="C4" sqref="C4"/>
    </sheetView>
  </sheetViews>
  <sheetFormatPr defaultRowHeight="14.25" x14ac:dyDescent="0.45"/>
  <cols>
    <col min="1" max="1" width="15.46484375" style="17" customWidth="1"/>
    <col min="2" max="2" width="33.73046875" style="12" customWidth="1"/>
    <col min="3" max="3" width="12.265625" style="12" bestFit="1" customWidth="1"/>
    <col min="4" max="4" width="14.73046875" style="12" bestFit="1" customWidth="1"/>
    <col min="5" max="5" width="11.46484375" style="12" bestFit="1" customWidth="1"/>
    <col min="6" max="6" width="18.06640625" style="12" bestFit="1" customWidth="1"/>
    <col min="7" max="7" width="14.73046875" style="12" bestFit="1" customWidth="1"/>
    <col min="8" max="8" width="17.19921875" style="12" bestFit="1" customWidth="1"/>
    <col min="9" max="16384" width="9.06640625" style="12"/>
  </cols>
  <sheetData>
    <row r="1" spans="1:8" s="16" customFormat="1" x14ac:dyDescent="0.45">
      <c r="A1" s="15" t="s">
        <v>8382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45">
      <c r="A2" s="17" t="s">
        <v>8391</v>
      </c>
      <c r="B2" s="17">
        <f>COUNTIFS(Sheet1!D2:D4115,"&gt;=0",Sheet1!D2:D4115,"&lt;1000",Sheet1!F2:F4115,"=successful")</f>
        <v>322</v>
      </c>
      <c r="C2" s="12">
        <f>COUNTIFS(Sheet1!D2:D4115,"&gt;=0",Sheet1!D2:D4115,"&lt;1000",Sheet1!F2:F4115,"=failed")</f>
        <v>113</v>
      </c>
      <c r="D2" s="12">
        <f>COUNTIFS(Sheet1!D2:D4115,"&gt;=0",Sheet1!D2:D4115,"&lt;1000",Sheet1!F2:F4115,"=canceled")</f>
        <v>18</v>
      </c>
      <c r="E2" s="12">
        <f>COUNTIFS(Sheet1!D2:D4115,"&gt;=0",Sheet1!D2:D4115,"&lt;1000")</f>
        <v>461</v>
      </c>
      <c r="F2" s="18">
        <f>B2/E2</f>
        <v>0.69848156182212584</v>
      </c>
      <c r="G2" s="18">
        <f>C2/E2</f>
        <v>0.24511930585683298</v>
      </c>
      <c r="H2" s="18">
        <f>D2/E2</f>
        <v>3.9045553145336226E-2</v>
      </c>
    </row>
    <row r="3" spans="1:8" x14ac:dyDescent="0.45">
      <c r="A3" s="17" t="s">
        <v>8392</v>
      </c>
      <c r="B3" s="12">
        <f>COUNTIFS(Sheet1!D2:D4115,"&gt;=1000",Sheet1!D2:D4115,"&lt;4999",Sheet1!F2:F4115,"=successful")</f>
        <v>931</v>
      </c>
      <c r="C3" s="12">
        <f>COUNTIFS(Sheet1!D2:D4115,"&gt;=1000",Sheet1!D2:D4115,"&lt;4999",Sheet1!F2:F4115,"=failed")</f>
        <v>420</v>
      </c>
      <c r="D3" s="12">
        <f>COUNTIFS(Sheet1!D2:D4115,"&gt;=1000",Sheet1!D2:D4115,"&lt;4999",Sheet1!F2:F4115,"=canceled")</f>
        <v>60</v>
      </c>
      <c r="E3" s="12">
        <f>COUNTIFS(Sheet1!D2:D4115,"&gt;=1000",Sheet1!D2:D4115,"&lt;4999")</f>
        <v>1424</v>
      </c>
      <c r="F3" s="18">
        <f t="shared" ref="F3:F13" si="0">B3/E3</f>
        <v>0.6537921348314607</v>
      </c>
      <c r="G3" s="18">
        <f t="shared" ref="G3:G13" si="1">C3/E3</f>
        <v>0.2949438202247191</v>
      </c>
      <c r="H3" s="18">
        <f t="shared" ref="H3:H13" si="2">D3/E3</f>
        <v>4.2134831460674156E-2</v>
      </c>
    </row>
    <row r="4" spans="1:8" x14ac:dyDescent="0.45">
      <c r="A4" s="17" t="s">
        <v>8393</v>
      </c>
      <c r="B4" s="12">
        <f>COUNTIFS(Sheet1!D2:D4115,"&gt;=5000",Sheet1!D2:D4115,"&lt;9999",Sheet1!F2:F4115,"=successful")</f>
        <v>380</v>
      </c>
      <c r="C4" s="12">
        <f>COUNTIFS(Sheet1!D2:D4115,"&gt;=5000",Sheet1!D2:D4115,"&lt;9999",Sheet1!F2:F4115,"=failed")</f>
        <v>282</v>
      </c>
      <c r="D4" s="12">
        <f>COUNTIFS(Sheet1!D2:D4115,"&gt;=5000",Sheet1!D2:D4115,"&lt;9999",Sheet1!F2:F4115,"=canceled")</f>
        <v>51</v>
      </c>
      <c r="E4" s="12">
        <f>COUNTIFS(Sheet1!D2:D4115,"&gt;=5000",Sheet1!D2:D4115,"&lt;9999")</f>
        <v>719</v>
      </c>
      <c r="F4" s="18">
        <f t="shared" si="0"/>
        <v>0.52851182197496527</v>
      </c>
      <c r="G4" s="18">
        <f t="shared" si="1"/>
        <v>0.39221140472878996</v>
      </c>
      <c r="H4" s="18">
        <f t="shared" si="2"/>
        <v>7.0931849791376914E-2</v>
      </c>
    </row>
    <row r="5" spans="1:8" x14ac:dyDescent="0.45">
      <c r="A5" s="17" t="s">
        <v>8394</v>
      </c>
      <c r="B5" s="12">
        <f>COUNTIFS(Sheet1!D2:D4115,"&gt;=10000",Sheet1!D2:D4115,"&lt;14999",Sheet1!F2:F4115,"=successful")</f>
        <v>168</v>
      </c>
      <c r="C5" s="12">
        <f>COUNTIFS(Sheet1!D2:D4115,"&gt;=10000",Sheet1!D2:D4115,"&lt;14999",Sheet1!F2:F4115,"=failed")</f>
        <v>144</v>
      </c>
      <c r="D5" s="12">
        <f>COUNTIFS(Sheet1!D2:D4115,"&gt;=10000",Sheet1!D2:D4115,"&lt;14999",Sheet1!F2:F4115,"=canceled")</f>
        <v>40</v>
      </c>
      <c r="E5" s="12">
        <f>COUNTIFS(Sheet1!D2:D4115,"&gt;=10000",Sheet1!D2:D4115,"&lt;14999")</f>
        <v>361</v>
      </c>
      <c r="F5" s="18">
        <f t="shared" si="0"/>
        <v>0.46537396121883656</v>
      </c>
      <c r="G5" s="18">
        <f t="shared" si="1"/>
        <v>0.39889196675900279</v>
      </c>
      <c r="H5" s="18">
        <f t="shared" si="2"/>
        <v>0.11080332409972299</v>
      </c>
    </row>
    <row r="6" spans="1:8" x14ac:dyDescent="0.45">
      <c r="A6" s="17" t="s">
        <v>8395</v>
      </c>
      <c r="B6" s="12">
        <f>COUNTIFS(Sheet1!D2:D4115,"&gt;=15000",Sheet1!D2:D4115,"&lt;19999",Sheet1!F2:F4115,"=successful")</f>
        <v>94</v>
      </c>
      <c r="C6" s="12">
        <f>COUNTIFS(Sheet1!D2:D4115,"&gt;=15000",Sheet1!D2:D4115,"&lt;19999",Sheet1!F2:F4115,"=failed")</f>
        <v>90</v>
      </c>
      <c r="D6" s="12">
        <f>COUNTIFS(Sheet1!D2:D4115,"&gt;=15000",Sheet1!D2:D4115,"&lt;19999",Sheet1!F2:F4115,"=cenceled")</f>
        <v>0</v>
      </c>
      <c r="E6" s="12">
        <f>COUNTIFS(Sheet1!D2:D4115,"&gt;=15000",Sheet1!D2:D4115,"&lt;19999")</f>
        <v>205</v>
      </c>
      <c r="F6" s="18">
        <f t="shared" si="0"/>
        <v>0.45853658536585368</v>
      </c>
      <c r="G6" s="18">
        <f t="shared" si="1"/>
        <v>0.43902439024390244</v>
      </c>
      <c r="H6" s="18">
        <f t="shared" si="2"/>
        <v>0</v>
      </c>
    </row>
    <row r="7" spans="1:8" x14ac:dyDescent="0.45">
      <c r="A7" s="17" t="s">
        <v>8396</v>
      </c>
      <c r="B7" s="12">
        <f>COUNTIFS(Sheet1!D2:D4115,"&gt;=20000",Sheet1!D2:D4115,"&lt;24999",Sheet1!F2:F4115,"=successful")</f>
        <v>62</v>
      </c>
      <c r="C7" s="12">
        <f>COUNTIFS(Sheet1!D2:D4115,"&gt;=20000",Sheet1!D2:D4115,"&lt;24999",Sheet1!F2:F4115,"=failed")</f>
        <v>72</v>
      </c>
      <c r="D7" s="12">
        <f>COUNTIFS(Sheet1!D2:D4115,"&gt;=20000",Sheet1!D2:D4115,"&lt;24999",Sheet1!F2:F4115,"=canceled")</f>
        <v>14</v>
      </c>
      <c r="E7" s="12">
        <f>COUNTIFS(Sheet1!D2:D4115,"&gt;=20000",Sheet1!D2:D4115,"&lt;24999")</f>
        <v>149</v>
      </c>
      <c r="F7" s="18">
        <f t="shared" si="0"/>
        <v>0.41610738255033558</v>
      </c>
      <c r="G7" s="18">
        <f t="shared" si="1"/>
        <v>0.48322147651006714</v>
      </c>
      <c r="H7" s="18">
        <f t="shared" si="2"/>
        <v>9.3959731543624164E-2</v>
      </c>
    </row>
    <row r="8" spans="1:8" x14ac:dyDescent="0.45">
      <c r="A8" s="17" t="s">
        <v>8397</v>
      </c>
      <c r="B8" s="12">
        <f>COUNTIFS(Sheet1!D2:D4115,"&gt;=25000",Sheet1!D2:D4115,"&lt;29999",Sheet1!F2:F4115,"=successful")</f>
        <v>55</v>
      </c>
      <c r="C8" s="12">
        <f>COUNTIFS(Sheet1!D2:D4115,"&gt;=25000",Sheet1!D2:D4115,"&lt;29999",Sheet1!F2:F4115,"=failed")</f>
        <v>64</v>
      </c>
      <c r="D8" s="12">
        <f>COUNTIFS(Sheet1!D2:D4115,"&gt;=25000",Sheet1!D2:D4115,"&lt;29999",Sheet1!F2:F4115,"=canceled")</f>
        <v>18</v>
      </c>
      <c r="E8" s="12">
        <f>COUNTIFS(Sheet1!D2:D4115,"&gt;=25000",Sheet1!D2:D4115,"&lt;29999")</f>
        <v>138</v>
      </c>
      <c r="F8" s="18">
        <f t="shared" si="0"/>
        <v>0.39855072463768115</v>
      </c>
      <c r="G8" s="18">
        <f t="shared" si="1"/>
        <v>0.46376811594202899</v>
      </c>
      <c r="H8" s="18">
        <f t="shared" si="2"/>
        <v>0.13043478260869565</v>
      </c>
    </row>
    <row r="9" spans="1:8" x14ac:dyDescent="0.45">
      <c r="A9" s="17" t="s">
        <v>8398</v>
      </c>
      <c r="B9" s="12">
        <f>COUNTIFS(Sheet1!D2:D4115,"&gt;=30000",Sheet1!D2:D4115,"&lt;34999",Sheet1!F2:F4115,"=successful")</f>
        <v>32</v>
      </c>
      <c r="C9" s="12">
        <f>COUNTIFS(Sheet1!D2:D4115,"&gt;=30000",Sheet1!D2:D4115,"&lt;34999",Sheet1!F2:F4115,"=failed")</f>
        <v>37</v>
      </c>
      <c r="D9" s="12">
        <f>COUNTIFS(Sheet1!D2:D4115,"&gt;=30000",Sheet1!D2:D4115,"&lt;34999",Sheet1!F2:F4115,"=canceled")</f>
        <v>13</v>
      </c>
      <c r="E9" s="12">
        <f>COUNTIFS(Sheet1!D2:D4115,"&gt;=30000",Sheet1!D2:D4115,"&lt;34999")</f>
        <v>84</v>
      </c>
      <c r="F9" s="18">
        <f t="shared" si="0"/>
        <v>0.38095238095238093</v>
      </c>
      <c r="G9" s="18">
        <f t="shared" si="1"/>
        <v>0.44047619047619047</v>
      </c>
      <c r="H9" s="18">
        <f t="shared" si="2"/>
        <v>0.15476190476190477</v>
      </c>
    </row>
    <row r="10" spans="1:8" x14ac:dyDescent="0.45">
      <c r="A10" s="17" t="s">
        <v>8399</v>
      </c>
      <c r="B10" s="12">
        <f>COUNTIFS(Sheet1!D2:D4115,"&gt;=35000",Sheet1!D2:D4115,"&lt;39999",Sheet1!F2:F4115,"=successful")</f>
        <v>26</v>
      </c>
      <c r="C10" s="12">
        <f>COUNTIFS(Sheet1!D2:D4115,"&gt;=35000",Sheet1!D2:D4115,"&lt;39999",Sheet1!F2:F4115,"=failed")</f>
        <v>22</v>
      </c>
      <c r="D10" s="12">
        <f>COUNTIFS(Sheet1!D2:D4115,"&gt;=35000",Sheet1!D2:D4115,"&lt;39999",Sheet1!F2:F4115,"=canceled")</f>
        <v>7</v>
      </c>
      <c r="E10" s="12">
        <f>COUNTIFS(Sheet1!D2:D4115,"&gt;=35000",Sheet1!D2:D4115,"&lt;39999")</f>
        <v>55</v>
      </c>
      <c r="F10" s="18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x14ac:dyDescent="0.45">
      <c r="A11" s="17" t="s">
        <v>8400</v>
      </c>
      <c r="B11" s="12">
        <f>COUNTIFS(Sheet1!D2:D4115,"&gt;=40000",Sheet1!D2:D4115,"&lt;44999",Sheet1!F2:F4115,"=successful")</f>
        <v>21</v>
      </c>
      <c r="C11" s="12">
        <f>COUNTIFS(Sheet1!D2:D4115,"&gt;=40000",Sheet1!D2:D4115,"&lt;44999",Sheet1!F2:F4115,"=failed")</f>
        <v>16</v>
      </c>
      <c r="D11" s="12">
        <f>COUNTIFS(Sheet1!D2:D4115,"&gt;=40000",Sheet1!D2:D4115,"&lt;44999",Sheet1!F2:F4115,"=canceled")</f>
        <v>6</v>
      </c>
      <c r="E11" s="12">
        <f>COUNTIFS(Sheet1!D2:D4115,"&gt;=40000",Sheet1!D2:D4115,"&lt;44999")</f>
        <v>44</v>
      </c>
      <c r="F11" s="18">
        <f t="shared" si="0"/>
        <v>0.47727272727272729</v>
      </c>
      <c r="G11" s="18">
        <f t="shared" si="1"/>
        <v>0.36363636363636365</v>
      </c>
      <c r="H11" s="18">
        <f t="shared" si="2"/>
        <v>0.13636363636363635</v>
      </c>
    </row>
    <row r="12" spans="1:8" x14ac:dyDescent="0.45">
      <c r="A12" s="17" t="s">
        <v>8401</v>
      </c>
      <c r="B12" s="12">
        <f>COUNTIFS(Sheet1!D2:D4115,"&gt;=45000",Sheet1!D2:D4115,"&lt;49999",Sheet1!F2:F4115,"=successful")</f>
        <v>6</v>
      </c>
      <c r="C12" s="12">
        <f>COUNTIFS(Sheet1!D2:D4115,"&gt;=45000",Sheet1!D2:D4115,"&lt;49999",Sheet1!F2:F4115,"=failed")</f>
        <v>11</v>
      </c>
      <c r="D12" s="12">
        <f>COUNTIFS(Sheet1!D2:D4115,"&gt;=45000",Sheet1!D2:D4115,"&lt;49999",Sheet1!F2:F4115,"=canceled")</f>
        <v>4</v>
      </c>
      <c r="E12" s="12">
        <f>COUNTIFS(Sheet1!D2:D4115,"&gt;=45000",Sheet1!D2:D4115,"&lt;49999")</f>
        <v>21</v>
      </c>
      <c r="F12" s="18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ht="28.5" x14ac:dyDescent="0.45">
      <c r="A13" s="17" t="s">
        <v>8402</v>
      </c>
      <c r="B13" s="12">
        <f>COUNTIFS(Sheet1!D2:D4115,"&gt;=50000",Sheet1!F2:F4115,"=successful")</f>
        <v>86</v>
      </c>
      <c r="C13" s="12">
        <f>COUNTIFS(Sheet1!D2:D4115,"&gt;=50000",Sheet1!F2:F4115,"=failed")</f>
        <v>258</v>
      </c>
      <c r="D13" s="12">
        <f>COUNTIFS(Sheet1!D2:D4115,"&gt;=50000",Sheet1!F2:F4115,"=canceled")</f>
        <v>100</v>
      </c>
      <c r="E13" s="12">
        <f>COUNTIFS(Sheet1!D2:D4115,"&gt;=50000")</f>
        <v>449</v>
      </c>
      <c r="F13" s="18">
        <f t="shared" si="0"/>
        <v>0.19153674832962139</v>
      </c>
      <c r="G13" s="18">
        <f t="shared" si="1"/>
        <v>0.57461024498886415</v>
      </c>
      <c r="H13" s="18">
        <f t="shared" si="2"/>
        <v>0.22271714922048999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8048-777C-4A00-92AE-FAA85BDAA67F}">
  <dimension ref="A1:H19"/>
  <sheetViews>
    <sheetView workbookViewId="0">
      <selection activeCell="C7" sqref="C7"/>
    </sheetView>
  </sheetViews>
  <sheetFormatPr defaultRowHeight="14.25" x14ac:dyDescent="0.45"/>
  <cols>
    <col min="2" max="2" width="13.53125" bestFit="1" customWidth="1"/>
    <col min="3" max="3" width="43.1328125" customWidth="1"/>
    <col min="8" max="8" width="41.19921875" customWidth="1"/>
    <col min="9" max="9" width="38.59765625" customWidth="1"/>
  </cols>
  <sheetData>
    <row r="1" spans="1:8" x14ac:dyDescent="0.45">
      <c r="A1" t="s">
        <v>8382</v>
      </c>
      <c r="B1" t="s">
        <v>8383</v>
      </c>
    </row>
    <row r="2" spans="1:8" x14ac:dyDescent="0.45">
      <c r="A2">
        <v>1</v>
      </c>
    </row>
    <row r="3" spans="1:8" x14ac:dyDescent="0.45">
      <c r="A3">
        <v>2</v>
      </c>
      <c r="F3">
        <v>10</v>
      </c>
      <c r="H3" t="s">
        <v>8310</v>
      </c>
    </row>
    <row r="4" spans="1:8" x14ac:dyDescent="0.45">
      <c r="A4">
        <v>3</v>
      </c>
      <c r="F4">
        <v>15</v>
      </c>
      <c r="H4" t="s">
        <v>8311</v>
      </c>
    </row>
    <row r="5" spans="1:8" x14ac:dyDescent="0.45">
      <c r="A5">
        <v>5</v>
      </c>
      <c r="F5">
        <v>20</v>
      </c>
    </row>
    <row r="6" spans="1:8" x14ac:dyDescent="0.45">
      <c r="A6">
        <v>6</v>
      </c>
      <c r="F6">
        <v>0</v>
      </c>
    </row>
    <row r="7" spans="1:8" x14ac:dyDescent="0.45">
      <c r="A7">
        <v>10</v>
      </c>
      <c r="F7">
        <v>5</v>
      </c>
    </row>
    <row r="8" spans="1:8" x14ac:dyDescent="0.45">
      <c r="A8">
        <v>15</v>
      </c>
      <c r="F8">
        <v>25</v>
      </c>
    </row>
    <row r="9" spans="1:8" x14ac:dyDescent="0.45">
      <c r="A9">
        <v>9</v>
      </c>
      <c r="F9">
        <v>21</v>
      </c>
    </row>
    <row r="10" spans="1:8" x14ac:dyDescent="0.45">
      <c r="A10">
        <v>4</v>
      </c>
      <c r="F10">
        <v>13</v>
      </c>
    </row>
    <row r="11" spans="1:8" x14ac:dyDescent="0.45">
      <c r="A11">
        <v>3</v>
      </c>
    </row>
    <row r="12" spans="1:8" x14ac:dyDescent="0.45">
      <c r="A12">
        <v>3</v>
      </c>
    </row>
    <row r="13" spans="1:8" x14ac:dyDescent="0.45">
      <c r="A13">
        <v>7</v>
      </c>
    </row>
    <row r="14" spans="1:8" x14ac:dyDescent="0.45">
      <c r="A14">
        <v>8</v>
      </c>
    </row>
    <row r="15" spans="1:8" x14ac:dyDescent="0.45">
      <c r="A15">
        <v>2</v>
      </c>
    </row>
    <row r="16" spans="1:8" x14ac:dyDescent="0.45">
      <c r="A16">
        <v>15</v>
      </c>
    </row>
    <row r="17" spans="1:1" x14ac:dyDescent="0.45">
      <c r="A17">
        <v>10</v>
      </c>
    </row>
    <row r="18" spans="1:1" x14ac:dyDescent="0.45">
      <c r="A18">
        <v>0</v>
      </c>
    </row>
    <row r="19" spans="1:1" x14ac:dyDescent="0.45">
      <c r="A19">
        <v>12</v>
      </c>
    </row>
  </sheetData>
  <conditionalFormatting sqref="H3">
    <cfRule type="colorScale" priority="8">
      <colorScale>
        <cfvo type="formula" val="&quot;&gt;=0&quot;"/>
        <cfvo type="percentile" val="50"/>
        <cfvo type="max"/>
        <color rgb="FFF8696B"/>
        <color rgb="FFFFEB84"/>
        <color rgb="FF63BE7B"/>
      </colorScale>
    </cfRule>
  </conditionalFormatting>
  <conditionalFormatting sqref="F3:F10">
    <cfRule type="colorScale" priority="1">
      <colorScale>
        <cfvo type="num" val="0"/>
        <cfvo type="num" val="10"/>
        <cfvo type="num" val="2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Junk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Satyen Patel</cp:lastModifiedBy>
  <dcterms:created xsi:type="dcterms:W3CDTF">2017-04-20T15:17:24Z</dcterms:created>
  <dcterms:modified xsi:type="dcterms:W3CDTF">2019-02-19T02:25:51Z</dcterms:modified>
</cp:coreProperties>
</file>