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tCVOQdhODaNw4LbtUWpErGHZLiDogYRD4BkI9hnUh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1">
      <text>
        <t xml:space="preserve">SK = STOCK ITEM
NS = NON-STOCK ITEM
NF = NON-FORMULARY
CS = CONSIGNMENT
NO = NOT AVAILABLE
SP = SPECIAL DONATION
======</t>
      </text>
    </comment>
  </commentList>
</comments>
</file>

<file path=xl/sharedStrings.xml><?xml version="1.0" encoding="utf-8"?>
<sst xmlns="http://schemas.openxmlformats.org/spreadsheetml/2006/main" count="2324" uniqueCount="1152">
  <si>
    <t>Code</t>
  </si>
  <si>
    <t>Drug_Code</t>
  </si>
  <si>
    <t>Drug</t>
  </si>
  <si>
    <t>Brandname</t>
  </si>
  <si>
    <t>Strength</t>
  </si>
  <si>
    <t>Priceperunit</t>
  </si>
  <si>
    <t>Baht</t>
  </si>
  <si>
    <t>OPD_Thai_Price</t>
  </si>
  <si>
    <t>IPD_Thai_Price</t>
  </si>
  <si>
    <t>OPD_Inter_Price</t>
  </si>
  <si>
    <t>IPD_Inter_Price</t>
  </si>
  <si>
    <t>OriginalBrand</t>
  </si>
  <si>
    <t>Stock_status</t>
  </si>
  <si>
    <t>PAP_program</t>
  </si>
  <si>
    <t>Buy</t>
  </si>
  <si>
    <t>Get</t>
  </si>
  <si>
    <t>MLTABIR02</t>
  </si>
  <si>
    <t>** Abiraterone acetate(Abiratred) FC tab 250 mg (L)[X](120tab/box)</t>
  </si>
  <si>
    <t>Abiraterone</t>
  </si>
  <si>
    <t>MLTABIR04</t>
  </si>
  <si>
    <t>** Abiraterone Sandoz tab 500 mg (L)[X](60tab/box)</t>
  </si>
  <si>
    <t>SP</t>
  </si>
  <si>
    <t>MOIABRA01</t>
  </si>
  <si>
    <t>** Abraxane (Nab-Paclitaxel) Powder for inj 100 mg/20 ml  (R)[D]</t>
  </si>
  <si>
    <t>Nabpaclitaxel</t>
  </si>
  <si>
    <t>NF</t>
  </si>
  <si>
    <t>MOIADCE01</t>
  </si>
  <si>
    <t>** Adcetris (Brentuximab) inj. 50 mg (R) [D]</t>
  </si>
  <si>
    <t>Brentuximab vedotin</t>
  </si>
  <si>
    <t>Yes</t>
  </si>
  <si>
    <t>MOTAFIN01</t>
  </si>
  <si>
    <t>** Afinitor tab 5 mg (R)[D] (10 tab/box)</t>
  </si>
  <si>
    <t>Everolimus</t>
  </si>
  <si>
    <t>MOTALEC01</t>
  </si>
  <si>
    <t>** Alecensa  Hard cap 150 mg (R)(56cap/box)[D]</t>
  </si>
  <si>
    <t>Alectinib</t>
  </si>
  <si>
    <t>MOIALIM02</t>
  </si>
  <si>
    <t>** ALIMTA POWDER FOR IINJECTION  500 mg/20 ml [D]</t>
  </si>
  <si>
    <t>Pemetrexed</t>
  </si>
  <si>
    <t>MOIALIM01</t>
  </si>
  <si>
    <t>** alimta powder for injection 100 mg/4 ml [D]</t>
  </si>
  <si>
    <t>MOIALKA01</t>
  </si>
  <si>
    <t>** ALkeran powder for injection 50 mg/10 ml [X]</t>
  </si>
  <si>
    <t>Melphalan inj</t>
  </si>
  <si>
    <t>MOTALKA01</t>
  </si>
  <si>
    <t>** ALkeran tab 2 mg (R) [D]_UC</t>
  </si>
  <si>
    <t>Melphalan oral</t>
  </si>
  <si>
    <t>MOTALUN03</t>
  </si>
  <si>
    <t>** ALUNBRIG tab 180 mg (R)( 28 tab/box)[D]</t>
  </si>
  <si>
    <t>Brigatinib</t>
  </si>
  <si>
    <t>MOTALUN01</t>
  </si>
  <si>
    <t>** alunbrig tab 30 mg (R)(28 tab/box)[D]</t>
  </si>
  <si>
    <t>MOTALUN02</t>
  </si>
  <si>
    <t>** Alunbrig tab 90 mg (R)(7 tab/box)[D]</t>
  </si>
  <si>
    <t>MLTANAS01</t>
  </si>
  <si>
    <t>** Anastrozole Sandoz tab 1 mg (L)[X]</t>
  </si>
  <si>
    <t>Anastrozole</t>
  </si>
  <si>
    <t>NO</t>
  </si>
  <si>
    <t>MOTARIM02</t>
  </si>
  <si>
    <t>** Arimidex tab 1 mg  (R)(28 tab/box)[X]_(RVT)</t>
  </si>
  <si>
    <t>MOIAVAS01</t>
  </si>
  <si>
    <t>** Avastin inj 100 mg/4ml (R) [C]_UC</t>
  </si>
  <si>
    <t>Bevacizumab</t>
  </si>
  <si>
    <t>MLIAZAD01</t>
  </si>
  <si>
    <t>** Azacitidine(AZADINE) Powder for inj. 100 mg</t>
  </si>
  <si>
    <t>Azacitidine inj</t>
  </si>
  <si>
    <t>MOIBCGM01</t>
  </si>
  <si>
    <t>** BCG-medac Cancer Immunotherapy for Intravesical [ND]</t>
  </si>
  <si>
    <t>BCG-medec</t>
  </si>
  <si>
    <t>MLIBEND02</t>
  </si>
  <si>
    <t>** Bendamustine Kabi powd for infusion 25 mg/ 20 ml inj</t>
  </si>
  <si>
    <t>Bendamustine</t>
  </si>
  <si>
    <t>MLIBEND01</t>
  </si>
  <si>
    <t>** Bendamustine Kabi powder for infusion 100 mg / 50 ml inj</t>
  </si>
  <si>
    <t>MLIBEVA01</t>
  </si>
  <si>
    <t>** Bevacizumab (Mvasi) inj 100 mg/4 ml  (L)[ND]</t>
  </si>
  <si>
    <t>MLIBEVA02</t>
  </si>
  <si>
    <t>** Bevacizumab (Versavo) inj 100 mg/4 ml  (L)[ND]</t>
  </si>
  <si>
    <t>MLIBEVA03</t>
  </si>
  <si>
    <t>** Bevacizumab (Avegra) inj 100 mg/4 ml  (L)[ND]</t>
  </si>
  <si>
    <t>MLIBEVA04</t>
  </si>
  <si>
    <t>** Bevacizumab (Abevmy) inj 400 mg/16 ml (L)[D]</t>
  </si>
  <si>
    <t>** Bevacizumab (GYVEXIA) inj 100 mg/4 ml (L)[D]</t>
  </si>
  <si>
    <t>MLIBEVA05</t>
  </si>
  <si>
    <t>MLTBICA01</t>
  </si>
  <si>
    <t>** Bicalutamide (Bicatero)  Film coated tab 50 mg (L)[X]-Casodex</t>
  </si>
  <si>
    <t>Bicalutamide</t>
  </si>
  <si>
    <t>MOIBLEO01</t>
  </si>
  <si>
    <t>** Bleomycin inj 15 mg/5 ml (R) [D]</t>
  </si>
  <si>
    <t>Bleomycin</t>
  </si>
  <si>
    <t>MLIBORT03</t>
  </si>
  <si>
    <t>** Bortezomib(Bortoma) inj 3.5 mg/3.5 ml (L) [D]</t>
  </si>
  <si>
    <t>Bortezomib</t>
  </si>
  <si>
    <t>MLIZOMO01</t>
  </si>
  <si>
    <t>** Bortezomib(Zomod) inj 3.5 mg/3.5 ml (L) [D]</t>
  </si>
  <si>
    <t>MOIBUSU01</t>
  </si>
  <si>
    <t>** Busulfex inj 60 mg/10 ml (R) [D]</t>
  </si>
  <si>
    <t>Busulfan inj</t>
  </si>
  <si>
    <t>MOTCABO02</t>
  </si>
  <si>
    <t>** CABOmetyx cap 40 mg (30cap/bot)(R)[D]</t>
  </si>
  <si>
    <t>Cabozantinib</t>
  </si>
  <si>
    <t>MOTCABO03</t>
  </si>
  <si>
    <t>** CABOMETYX cap 60 mg (30cap/bot)(R)[D]</t>
  </si>
  <si>
    <t>MOICAMP02</t>
  </si>
  <si>
    <t>** Campto inj 100 mg/5ml (R) [D]</t>
  </si>
  <si>
    <t>Irinotecan (conventional)</t>
  </si>
  <si>
    <t>MOICAMP03</t>
  </si>
  <si>
    <t>** CAMPTO inj 300 mg/15ml (R) [D]</t>
  </si>
  <si>
    <t>MOICAMP01</t>
  </si>
  <si>
    <t>** campto inj 40 mg/2ml (R) [D]</t>
  </si>
  <si>
    <t>MOICARB01</t>
  </si>
  <si>
    <t>** CARBOplatin inj 150 mg/15 ml (R] [D]</t>
  </si>
  <si>
    <t>Carboplatin</t>
  </si>
  <si>
    <t>MOICARB02</t>
  </si>
  <si>
    <t>** CARBOplatin inj 450 mg/45 ml [D]</t>
  </si>
  <si>
    <t>MOICARM01</t>
  </si>
  <si>
    <t>** Carmustine(BiCNU) for injection 100 mg</t>
  </si>
  <si>
    <t>Carmustine</t>
  </si>
  <si>
    <t>MOICISP01</t>
  </si>
  <si>
    <t>** CISplatin (Kemoplat) inj 50 mg/50 ml (R) [D]</t>
  </si>
  <si>
    <t>Cisplatin</t>
  </si>
  <si>
    <t>SK</t>
  </si>
  <si>
    <t>MOICYRA01</t>
  </si>
  <si>
    <t>** cyramza inj. 100 mg/10mL(R)[ND]</t>
  </si>
  <si>
    <t>Ramucirumab</t>
  </si>
  <si>
    <t>MOICYRA02</t>
  </si>
  <si>
    <t>** CYRAMZA inj. 500 mg/50mL(R)[ND]</t>
  </si>
  <si>
    <t>MLICYTA01</t>
  </si>
  <si>
    <t>** Cytarabine(Cytarine) inj 100 mg/1 ml</t>
  </si>
  <si>
    <t>Cytarabine</t>
  </si>
  <si>
    <t>MLICYTA02</t>
  </si>
  <si>
    <t>** Cytarabine(Cytarine) inj 1000 mg/10 ml</t>
  </si>
  <si>
    <t>MOICYTS02</t>
  </si>
  <si>
    <t>** CYTOSAR inj 2000 mg/20 ml (R) [D]</t>
  </si>
  <si>
    <t>MOICYTS01</t>
  </si>
  <si>
    <t>** cytosar-CS inj 100 mg/5 ml (R) [D]</t>
  </si>
  <si>
    <t>MOIDACA03</t>
  </si>
  <si>
    <t>** dacarbazine powder for injection 100 mg/10 ml (R) [C]</t>
  </si>
  <si>
    <t>Dacarbazine</t>
  </si>
  <si>
    <t>MOIDACA01</t>
  </si>
  <si>
    <t>** Dacarbazine powder for injection 200 mg/20 ml (R) [C]</t>
  </si>
  <si>
    <t>MOIDACA02</t>
  </si>
  <si>
    <t>** DACARBAZINE powder for injection 500 mg/50 ml (R) [C]</t>
  </si>
  <si>
    <t>MOIDACO01</t>
  </si>
  <si>
    <t>** Dacogen powder for inj 50 mg/10 ml (10 ml) [ND]</t>
  </si>
  <si>
    <t>Decitabine inj</t>
  </si>
  <si>
    <t>MLIDOCE01</t>
  </si>
  <si>
    <t>** DOCEtaxel (Daxotel)  inj 20 mg/1 ml [D]</t>
  </si>
  <si>
    <t>Docetaxel</t>
  </si>
  <si>
    <t>MLIDOCE02</t>
  </si>
  <si>
    <t>** DOCEtaxel (Daxotel) inj 80 mg/4 ml [D]</t>
  </si>
  <si>
    <t>MOIDOXO01</t>
  </si>
  <si>
    <t>** DOXOrubicin (Adrim)inj 50 mg/25 ml (R) [D]</t>
  </si>
  <si>
    <t>Doxorubicin (conventional)</t>
  </si>
  <si>
    <t>MOIELIG01</t>
  </si>
  <si>
    <t>** ELIGARD powder for inj  45 mg [X]</t>
  </si>
  <si>
    <t>Leuprorelin</t>
  </si>
  <si>
    <t>MOIELIG02</t>
  </si>
  <si>
    <t>** eligard powder for inj 22.5 mg [X]</t>
  </si>
  <si>
    <t>MOIELOX01</t>
  </si>
  <si>
    <t>** eloxatin inj 50 mg/10 ml (R) [D]</t>
  </si>
  <si>
    <t>Oxaliplatin</t>
  </si>
  <si>
    <t>MOIENDO03</t>
  </si>
  <si>
    <t>** ENDOXAN powder for injection 1000 mg/50ml (R)[D]</t>
  </si>
  <si>
    <t>Cyclophosphamide inj</t>
  </si>
  <si>
    <t>MOIENDO02</t>
  </si>
  <si>
    <t>** endoxan powder for injection 500 mg/25ml (R)[D]</t>
  </si>
  <si>
    <t>MOTENDO01</t>
  </si>
  <si>
    <t>** Endoxan tab 50 mg (R) [D]_UC</t>
  </si>
  <si>
    <t>Cyclophosphamide oral</t>
  </si>
  <si>
    <t>** Enhertu inj 100 mg (R)[D]</t>
  </si>
  <si>
    <t>Trastuzumab deruxtecan IV (Enhertu)</t>
  </si>
  <si>
    <t>MOIEPIR01</t>
  </si>
  <si>
    <t>** EPIrubicin HCL inj 10 mg/5 ml (R) [D]</t>
  </si>
  <si>
    <t>Epirubicin</t>
  </si>
  <si>
    <t>MOIEPIR02</t>
  </si>
  <si>
    <t>** EPIrubicin HCL inj 50 mg/25 ml (R) [D]</t>
  </si>
  <si>
    <t>MOIERBI01</t>
  </si>
  <si>
    <t>** Erbitux inj 100 mg/20 ml (R) [C]</t>
  </si>
  <si>
    <t>Cetuximab</t>
  </si>
  <si>
    <t>MOTERLE01</t>
  </si>
  <si>
    <t>** Erleada FC tab 60 mg (120 tab/Bot)(R)[D]</t>
  </si>
  <si>
    <t>Apalutamide</t>
  </si>
  <si>
    <t>MLTERLO03</t>
  </si>
  <si>
    <t>** Erlotinib (erlonib) tab 150 mg (L) [D](30tab/box)</t>
  </si>
  <si>
    <t>Erlotinib</t>
  </si>
  <si>
    <t>MLTERLO02</t>
  </si>
  <si>
    <t>** Erlotinib Sandoz FC tab 150 mg (L)[D](30tab/box)</t>
  </si>
  <si>
    <t>MOIETOP02</t>
  </si>
  <si>
    <t>** ETOPOSID(Eposin) inj 100mg/5ml (R)[D]</t>
  </si>
  <si>
    <t>Etoposide</t>
  </si>
  <si>
    <t>MLIETOP01</t>
  </si>
  <si>
    <t>** ETOPOSID(Fytosid) inj 100mg/5ml (R)[D]-ไม่มี Stock</t>
  </si>
  <si>
    <t>MLTEXEM01</t>
  </si>
  <si>
    <t>** Exemestane (Exesin) tab 25 mg (30tab/box)(L)[ND]</t>
  </si>
  <si>
    <t>Exemestane</t>
  </si>
  <si>
    <t>MOIFASL02</t>
  </si>
  <si>
    <t>** Faslodex pre-filled inj.(250 mg/5ml x2 เข็ม) (R)[D]</t>
  </si>
  <si>
    <t>Fulvestrant IM</t>
  </si>
  <si>
    <t>MOTFEMA01</t>
  </si>
  <si>
    <t>** Femara tab 2.5 mg (R) [D]</t>
  </si>
  <si>
    <t>Letrozole</t>
  </si>
  <si>
    <t>MOIFLUD01</t>
  </si>
  <si>
    <t>** Fludara powder for injection 50 mg/2 ml (R) [D]</t>
  </si>
  <si>
    <t>Fludarabine IV</t>
  </si>
  <si>
    <t>MOIEFFC02</t>
  </si>
  <si>
    <t>** Fluorouracil(5-FU) inj 500 mg/10 ml (R)[D]_UC</t>
  </si>
  <si>
    <t>Fluorouracil (5-FU)</t>
  </si>
  <si>
    <t>MOTFUGE01</t>
  </si>
  <si>
    <t>** Fugerel tab 250 mg (R) (100 tab/box) [D]</t>
  </si>
  <si>
    <t>Flutamide oral</t>
  </si>
  <si>
    <t>MLIFULV02</t>
  </si>
  <si>
    <t>** Fulvestrant (FEMCORD) pre-filled inj (250 mg/5ml ) (L) [D]</t>
  </si>
  <si>
    <t>MLIFULV01</t>
  </si>
  <si>
    <t>** Fulvestrant Sandoz pre-filled inj.(250 mg/5ml x2 เข็ม) (R)[D]</t>
  </si>
  <si>
    <t>MOIGAZY01</t>
  </si>
  <si>
    <t>** Gazyva inj 1000mg/40ml (R) [ND]</t>
  </si>
  <si>
    <t>Obinutuzumab</t>
  </si>
  <si>
    <t>MLTGEFI02</t>
  </si>
  <si>
    <t>** Gefitinib Sandoz tab 250 mg(L)(30tab/box)[C]</t>
  </si>
  <si>
    <t>Gefitinib</t>
  </si>
  <si>
    <t>MLTGEFI01</t>
  </si>
  <si>
    <t>** Gefitinib Teva tab 250 mg(L)(30tab/box)[C]</t>
  </si>
  <si>
    <t>MLIGEMI02</t>
  </si>
  <si>
    <t>** Gemcitabine(Gemita) inj 1000 mg/25 ml (L) [D]</t>
  </si>
  <si>
    <t>Gemcitabine</t>
  </si>
  <si>
    <t>MLIGEMI01</t>
  </si>
  <si>
    <t>** Gemcitabine(Gemita) inj 200 mg/5 ml (L) [D]</t>
  </si>
  <si>
    <t>MOIGEMZ02</t>
  </si>
  <si>
    <t>** GEMZAR powder for injection 1 g/25 ml (R) [D]</t>
  </si>
  <si>
    <t>MOIGEMZ01</t>
  </si>
  <si>
    <t>** Gemzar powder for injection 200 mg/5 ml (R) [D]</t>
  </si>
  <si>
    <t>MOTGIOT02</t>
  </si>
  <si>
    <t>** Giotrif tab 30 mg (R)[D] (28tab/box)</t>
  </si>
  <si>
    <t>Afatinib</t>
  </si>
  <si>
    <t>MOTGLIV05</t>
  </si>
  <si>
    <t>** Glivec FC tab 100 mg (R) (60 tab/box)[D]</t>
  </si>
  <si>
    <t>Imatinib</t>
  </si>
  <si>
    <t>MOTGLIV04</t>
  </si>
  <si>
    <t>** GLIVEC FC tab 400 mg (30 tab/box)(R)[D]</t>
  </si>
  <si>
    <t>MOIHALA01</t>
  </si>
  <si>
    <t>** Halaven inj 1 mg/2ml (2ml) [D]</t>
  </si>
  <si>
    <t>Eribulin</t>
  </si>
  <si>
    <t>MOIHEPA02</t>
  </si>
  <si>
    <t>** Heparin inj  25000 unit/5 ml (R)(5 ml)[C]_UC</t>
  </si>
  <si>
    <t>Heparin</t>
  </si>
  <si>
    <t>MOIHERC03</t>
  </si>
  <si>
    <t>** HERCEPTIN  SC inj 600 mg/5 ml(R) [D]</t>
  </si>
  <si>
    <t>Trastuzumab SC</t>
  </si>
  <si>
    <t>MOIHERC01</t>
  </si>
  <si>
    <t>** herceptin powder for injection 150 mg/7.2 ml (R) [D]</t>
  </si>
  <si>
    <t>Trastuzumab IV</t>
  </si>
  <si>
    <t>MOIHERC02</t>
  </si>
  <si>
    <t>** HERCEPTIN powder for injection 440 mg/20 ml (R) [D]</t>
  </si>
  <si>
    <t>MOTHYDR01</t>
  </si>
  <si>
    <t>** Hydrea  cap 500 mg (R) [D]_UC</t>
  </si>
  <si>
    <t>Hydroxyurea</t>
  </si>
  <si>
    <t>MOTIBRA04</t>
  </si>
  <si>
    <t>** Ibrance cap 100 mg  (R)[D] (7cap/box)</t>
  </si>
  <si>
    <t>Palbociclib</t>
  </si>
  <si>
    <t>MOTIBRA03</t>
  </si>
  <si>
    <t>** IBRANCE cap 125 mg  (R)[D]( 7 cap/box)</t>
  </si>
  <si>
    <t>MLTIBRU01</t>
  </si>
  <si>
    <t>** Ibrutinib(Ibruxen) cap 140 mg (L) (120 cap/bot)[D]</t>
  </si>
  <si>
    <t>Ibrutinib</t>
  </si>
  <si>
    <t>MOIHOLO01</t>
  </si>
  <si>
    <t>** IFOSFAMIDE(Holoxan) powder for injection 1000 mg/25 ml [D]_UC</t>
  </si>
  <si>
    <t>Ifosfamide</t>
  </si>
  <si>
    <t>MOIHOLO02</t>
  </si>
  <si>
    <t>** Ifosfamide(Holoxan) powder for injection 500 mg/13 ml [D]</t>
  </si>
  <si>
    <t>MLTIMAT03</t>
  </si>
  <si>
    <t>** Imatinib (IMNIB) tab 400 mg (30 tab/box)[D]</t>
  </si>
  <si>
    <t>MLTIMAT04</t>
  </si>
  <si>
    <t>** Imatinib (VEENAT) tab 400 mg (30 tab/box)[D]</t>
  </si>
  <si>
    <t>MLTIMAT02</t>
  </si>
  <si>
    <t>** Imatinib Teva tab 400 mg (L)[D](30tab/box)</t>
  </si>
  <si>
    <t>MOTIMBR01</t>
  </si>
  <si>
    <t>** Imbruvica cap 140 mg (R)(120 cap/bot)[D]</t>
  </si>
  <si>
    <t>MOIIMFI01</t>
  </si>
  <si>
    <t>** Imfinzi inj 120mg/2.4ml (R)[D]</t>
  </si>
  <si>
    <t>Durvalumab</t>
  </si>
  <si>
    <t>MOIIMFI02</t>
  </si>
  <si>
    <t>** IMFINZI inj 500mg/10 ml (R)[D]</t>
  </si>
  <si>
    <t>MOIIMJU01</t>
  </si>
  <si>
    <t>** Imjudo inj 300mg/15ml (15ml) (R)[X]</t>
  </si>
  <si>
    <t>Tremelimumab</t>
  </si>
  <si>
    <t>MOTINLY03</t>
  </si>
  <si>
    <t>** Inlyta FC tab 1 mg (R) (14 tab/box) [ND]</t>
  </si>
  <si>
    <t>Axitinib</t>
  </si>
  <si>
    <t>MOTINLY04</t>
  </si>
  <si>
    <t>** INLYTA FC tab 5 mg (R) (14 tab/box) [ND]</t>
  </si>
  <si>
    <t>MOTINTA01</t>
  </si>
  <si>
    <t>** Intacape tab 500 mg (R)[D]</t>
  </si>
  <si>
    <t>Capecitabine</t>
  </si>
  <si>
    <t>MOIIRIN02</t>
  </si>
  <si>
    <t>** IRINOTECAN (Liposome) inj 43 mg/10ml (L) [X]</t>
  </si>
  <si>
    <t>Liposomal irinotecan</t>
  </si>
  <si>
    <t>MLIIRIN01</t>
  </si>
  <si>
    <t>** Irinotecan(Irinotel) inj 100 mg/5ml (L) [D]</t>
  </si>
  <si>
    <t>MOIKADC01</t>
  </si>
  <si>
    <t>** Kadcyla  powder for injection 100 mg/5 ml [D]</t>
  </si>
  <si>
    <t>Trastuzumab emtansine IV (Kadcyla)</t>
  </si>
  <si>
    <t>MOIKADC03</t>
  </si>
  <si>
    <t>** KADCYLA Powder For Injection 160 mg/8 ml [D]</t>
  </si>
  <si>
    <t>MLTKALF01</t>
  </si>
  <si>
    <t>** Kal-Forte Orange Flavour (20 tab/Tube)</t>
  </si>
  <si>
    <t>MOIKEYT01</t>
  </si>
  <si>
    <t>** Keytruda inj 100 mg/4ml(R)[D]</t>
  </si>
  <si>
    <t>Pembrolizumab</t>
  </si>
  <si>
    <t>MOTKISQ02</t>
  </si>
  <si>
    <t>** Kisqali  tab 200 mg (R) (21 tab/box)[ND]</t>
  </si>
  <si>
    <t>Ribociclib</t>
  </si>
  <si>
    <t>MLTLENA07</t>
  </si>
  <si>
    <t>** Lenalidomide  Alvogen  cap 10 mg (21cap/box) [X]</t>
  </si>
  <si>
    <t>Lenalidomide</t>
  </si>
  <si>
    <t>MLTLENA02</t>
  </si>
  <si>
    <t>** Lenalidomide  Alvogen  cap 25 mg (21cap/box) [X]</t>
  </si>
  <si>
    <t>MLTLENA04</t>
  </si>
  <si>
    <t>** lenalidomide  alvogen  cap 5 mg (21cap/box) [X]</t>
  </si>
  <si>
    <t>MLTLENA01</t>
  </si>
  <si>
    <t>** Lenalidomide (LEAVDO) cap 25 mg (L)(21cap/box) [X]</t>
  </si>
  <si>
    <t>MOTLENV04</t>
  </si>
  <si>
    <t>** LENVIMA Hard Cap 10 mg(R) (20 cap/box) [D]_G</t>
  </si>
  <si>
    <t>Lenvatinib</t>
  </si>
  <si>
    <t>MOTLENV03</t>
  </si>
  <si>
    <t>** Lenvima Hard cap 4 mg (R)(20 cap/box) [D]_G</t>
  </si>
  <si>
    <t>MLTLETR02</t>
  </si>
  <si>
    <t>** Letrozole (Letrovitae) tab 2.5 mg</t>
  </si>
  <si>
    <t>MOTLEUK01</t>
  </si>
  <si>
    <t>** LEUkeran tab 2 mg (R) [D]</t>
  </si>
  <si>
    <t>Chlorambucil</t>
  </si>
  <si>
    <t>MOILEUN01</t>
  </si>
  <si>
    <t>** Leunase inj 10,000 KU/5 ml (R) [C]</t>
  </si>
  <si>
    <t>L-asparaginase</t>
  </si>
  <si>
    <t>MLILIPO01</t>
  </si>
  <si>
    <t>** Liposomal Doxorubicin (Lipo-Dox ) inj 20 mg/10 ml (L) [D]</t>
  </si>
  <si>
    <t>Liposomal doxorubicin</t>
  </si>
  <si>
    <t>MOTLONS03</t>
  </si>
  <si>
    <t>** Lonsurf FC tab 15/6.14 mg(R) (20 tab/box)[D]</t>
  </si>
  <si>
    <t>Trifluridine/tipiracil</t>
  </si>
  <si>
    <t>15/6.14</t>
  </si>
  <si>
    <t>MOTLONS04</t>
  </si>
  <si>
    <t>** LONSURF FC tab 20/8.19 mg (R) (20 tab/box)[D]</t>
  </si>
  <si>
    <t>20/8.19</t>
  </si>
  <si>
    <t>MOTLORV02</t>
  </si>
  <si>
    <t>** LORVIQUA tab 100 mg (R) (30 tab/box) [D]</t>
  </si>
  <si>
    <t>Lorlatinib</t>
  </si>
  <si>
    <t>MOTLORV01</t>
  </si>
  <si>
    <t>** Lorviqua tab 25 mg (R) (120 tab/box) [D]</t>
  </si>
  <si>
    <t>MOTLYNP02</t>
  </si>
  <si>
    <t>** Lynparza tab 150 mg (R)(56 tab/box) [D]</t>
  </si>
  <si>
    <t>Olaparib</t>
  </si>
  <si>
    <t>MOILYOV01</t>
  </si>
  <si>
    <t>** Lyovac cosmegen inj 500 mcg (R)[D]</t>
  </si>
  <si>
    <t>Dactinomycin</t>
  </si>
  <si>
    <t>MOIMABT03</t>
  </si>
  <si>
    <t>** Mabthera  SC 1400 mg/11.7 ml (R) [C]</t>
  </si>
  <si>
    <t>Rituximab SC</t>
  </si>
  <si>
    <t>MOIMABT02</t>
  </si>
  <si>
    <t>** mabthera inj 100 mg/10 ml [C]</t>
  </si>
  <si>
    <t>Rituximab IV</t>
  </si>
  <si>
    <t>MOIMABT01</t>
  </si>
  <si>
    <t>** MABTHERA inj 500 mg/50 ml (R) [C]</t>
  </si>
  <si>
    <t>MLTMEGR01</t>
  </si>
  <si>
    <t>** Megestrol (Megrol) tab 160 mg  (L)[D]</t>
  </si>
  <si>
    <t>Megestrol</t>
  </si>
  <si>
    <t>MLSMEGE01</t>
  </si>
  <si>
    <t xml:space="preserve">** Megestrol (GIGA) Oral Suspension 40mg/ml (120ml)(L)_[X]
</t>
  </si>
  <si>
    <t>MLIMELP01</t>
  </si>
  <si>
    <t>** Melphalan(Megval) inj 50 mg.</t>
  </si>
  <si>
    <t>MLIMETH01</t>
  </si>
  <si>
    <t>** MethoTREXATE (MTX) inj 50 mg/2 ml [X]</t>
  </si>
  <si>
    <t>Methotrexate inj</t>
  </si>
  <si>
    <t>MLIMETH04</t>
  </si>
  <si>
    <t>** MethoTREXATE inj 5000 mg/50 ml (L) [X]</t>
  </si>
  <si>
    <t>MLTMETH01</t>
  </si>
  <si>
    <t>** MethoTREXATE tab 2.5 mg (L) [X]_UC</t>
  </si>
  <si>
    <t>Methotrexate tablet</t>
  </si>
  <si>
    <t>MOIMITM02</t>
  </si>
  <si>
    <t>** MITOMYCIN - C inj 10 mg (R) [ND]</t>
  </si>
  <si>
    <t>Mitomycin C</t>
  </si>
  <si>
    <t>MOIMITM01</t>
  </si>
  <si>
    <t>** mitomycin-C powder for injection 2 mg (R) [ND]_UC</t>
  </si>
  <si>
    <t>MOIMITO01</t>
  </si>
  <si>
    <t>** Mitoxantrone inj 10 mg/5 ml [D]</t>
  </si>
  <si>
    <t>Mitoxantrone</t>
  </si>
  <si>
    <t>MOSMORP01</t>
  </si>
  <si>
    <t>** Morphine Oral Solution 10 mg/5 ml (60 ml)[C]_UC</t>
  </si>
  <si>
    <t>Morphine oral solution</t>
  </si>
  <si>
    <t>MLIBORT01</t>
  </si>
  <si>
    <t>** Myborte inj 3.5 mg/3.5 ml (L)[D]</t>
  </si>
  <si>
    <t>no code</t>
  </si>
  <si>
    <t>** NATULAN(Procarbazine) cap 50 mg (50 tab/box)</t>
  </si>
  <si>
    <t>Procarbazine</t>
  </si>
  <si>
    <t>MOINAVE01</t>
  </si>
  <si>
    <t>** Navelbine inj 50 mg/5 ml [D]</t>
  </si>
  <si>
    <t>Vinorelbine IV</t>
  </si>
  <si>
    <t>MOTNAVE01</t>
  </si>
  <si>
    <t>** Navelbine softcap 20 mg  (R)[D]</t>
  </si>
  <si>
    <t>Vinorelbine oral</t>
  </si>
  <si>
    <t>MOTNAVE02</t>
  </si>
  <si>
    <t>** NAVELBINE softcap 30 mg  (R)[D]</t>
  </si>
  <si>
    <t>MOTNEXA02</t>
  </si>
  <si>
    <t>** NexAVAR tab 200 mg (60 tab/box) [D]</t>
  </si>
  <si>
    <t>Sorafenib</t>
  </si>
  <si>
    <t>MOTNOLV01</t>
  </si>
  <si>
    <t>** Nolvadex-D tab 20mg (R) [D]</t>
  </si>
  <si>
    <t>Tamoxifen</t>
  </si>
  <si>
    <t>MOIOPDI02</t>
  </si>
  <si>
    <t>** OPDIVO soln  for infusion 100 mg/10ml (R)[D]</t>
  </si>
  <si>
    <t>Nivolumab</t>
  </si>
  <si>
    <t>MOIOPDI01</t>
  </si>
  <si>
    <t>** opdivo soln  for infusion 40 mg/4ml(R) [D]</t>
  </si>
  <si>
    <t>MLIOXAL02</t>
  </si>
  <si>
    <t>** OXALIPLATIN inj 100mg/20ml (L) [D]</t>
  </si>
  <si>
    <t>MLIOXAL01</t>
  </si>
  <si>
    <t>** Oxaliplatin inj 50mg/10ml (L) [D]</t>
  </si>
  <si>
    <t>MOIPACL03</t>
  </si>
  <si>
    <t>** PACLitaxel (Anzatax) inj 300 mg/50 ml (R) [D]</t>
  </si>
  <si>
    <t>Paclitaxel (conventional)</t>
  </si>
  <si>
    <t>MOIPACL04</t>
  </si>
  <si>
    <t>** PACLitaxel (Paxoll) inj 100 mg/16.7 ml (L) [D]</t>
  </si>
  <si>
    <t>MLIPACL04</t>
  </si>
  <si>
    <t>** PACLitaxel (Paxoll) inj 300 mg/50 ml (L) [D]</t>
  </si>
  <si>
    <t>MOIPAXU02</t>
  </si>
  <si>
    <t>** PAXUS PM inj 100 mg/16.7ml (R) (16.7 ml)[D]</t>
  </si>
  <si>
    <t>MOIPAXU01</t>
  </si>
  <si>
    <t>** paxus PM inj 30 mg/5ml (R)(5 ml)[D]</t>
  </si>
  <si>
    <t>MLIPEME02</t>
  </si>
  <si>
    <t>** Pemetrexed (EMETEX) inj 500 mg/20ml (L)[D]  (เลิกจำหน่าย)</t>
  </si>
  <si>
    <t>MLIPEMI03</t>
  </si>
  <si>
    <t>** Pemetrexed (PEMINTAS) inj 100 mg [D]</t>
  </si>
  <si>
    <t>MLIPEMI02</t>
  </si>
  <si>
    <t>** Pemetrexed (PEMINTAS) inj 500 mg (L)[D]</t>
  </si>
  <si>
    <t>MOIPERJ01</t>
  </si>
  <si>
    <t>** Perjeta inj 420mg/14ml (R) (14ml) [D]</t>
  </si>
  <si>
    <t>Pertuzumab</t>
  </si>
  <si>
    <t>MOIPHES02</t>
  </si>
  <si>
    <t>** Phesgo inj 1200mg/600mg (R)[D]</t>
  </si>
  <si>
    <t>Pertuzumab/trastuzumab</t>
  </si>
  <si>
    <t>1,200.00/600.00</t>
  </si>
  <si>
    <t>MOIPHES01</t>
  </si>
  <si>
    <t>** Phesgo inj 600mg/600mg (R)[D]</t>
  </si>
  <si>
    <t>600.00/600.00</t>
  </si>
  <si>
    <t>MOTPIQR03</t>
  </si>
  <si>
    <t>** PIQRAY tab 300 mg (28tab/box)(R)[ND]</t>
  </si>
  <si>
    <t>Alpelisib</t>
  </si>
  <si>
    <t>** Procarbazine cap 50 mg (50 caps/bot)</t>
  </si>
  <si>
    <t>MOTPURI01</t>
  </si>
  <si>
    <t>** Puri - Nethol tab 50 mg (R) [D]</t>
  </si>
  <si>
    <t>Mercaptopurine</t>
  </si>
  <si>
    <t>MOIREMI01</t>
  </si>
  <si>
    <t>** Remicade inj 100 mg (R) [B]</t>
  </si>
  <si>
    <t>Infliximab</t>
  </si>
  <si>
    <t>MOTREVL03</t>
  </si>
  <si>
    <t>** Revlimid cap 25 mg  [X]</t>
  </si>
  <si>
    <t>MLIRITU01</t>
  </si>
  <si>
    <t>** Rituximab(Reditux) inj 100 mg/10 ml (L)[C]</t>
  </si>
  <si>
    <t>Rituximab</t>
  </si>
  <si>
    <t>MLIRITU02</t>
  </si>
  <si>
    <t>** RITUXIMAB(Reditux) inj 500 mg/50 ml (L)[C]</t>
  </si>
  <si>
    <t>MLIRITU03</t>
  </si>
  <si>
    <t>** Rituximab(Rixathon) inj 100 mg/10 ml (L)[C]</t>
  </si>
  <si>
    <t>MLIRITU04</t>
  </si>
  <si>
    <t>** RITUXIMAB(Rixathon) inj 500 mg/50 ml (L)[C]</t>
  </si>
  <si>
    <t>MLIRITU06</t>
  </si>
  <si>
    <t>** riTUXimab(Truxima) inj 500 mg/50 ml (L)[C]</t>
  </si>
  <si>
    <t>MOTROZL01</t>
  </si>
  <si>
    <t>** Rozlytrek(Entrectinib) 200 mg (90 tab/Box)</t>
  </si>
  <si>
    <t>Entrectinib</t>
  </si>
  <si>
    <t>** Rybrevant inj 350 mg/7 ml</t>
  </si>
  <si>
    <t>Amivantamab</t>
  </si>
  <si>
    <t>** Rydapt softcap 25 mg (56 softcaps/box) (R) [D]</t>
  </si>
  <si>
    <t>Midostaurin</t>
  </si>
  <si>
    <t>MOTSPRY01</t>
  </si>
  <si>
    <t xml:space="preserve">** SPRYCEL (Dasatinib) tab 50 mg (60 tab/bot)  (R)[D] </t>
  </si>
  <si>
    <t>Dasatinib</t>
  </si>
  <si>
    <t>MLVSTER01</t>
  </si>
  <si>
    <t>** Sterile water Piggy Back inj 100 ml [ND]_UC</t>
  </si>
  <si>
    <t>Sterile water for injection</t>
  </si>
  <si>
    <t>MOTSTIV02</t>
  </si>
  <si>
    <t>** Stivarga FC  tab 40 mg (R) (28 tab/box)[D]</t>
  </si>
  <si>
    <t>Regorafenib</t>
  </si>
  <si>
    <t>MOISUPR01</t>
  </si>
  <si>
    <t>** suprefact inj 5.5 mg(R) [ND]</t>
  </si>
  <si>
    <t>Buserelin</t>
  </si>
  <si>
    <t>MOISUPR02</t>
  </si>
  <si>
    <t>** SUPREFACT inj 6.6 mg (R) [ND]</t>
  </si>
  <si>
    <t xml:space="preserve">Buserelin </t>
  </si>
  <si>
    <t>MOTSUTE01</t>
  </si>
  <si>
    <t>** Sutent cap 12.5 mg (28 cap/bot)[D]</t>
  </si>
  <si>
    <t>Sunitinib</t>
  </si>
  <si>
    <t>MOTTAGR04</t>
  </si>
  <si>
    <t>** TAGRISSO FC tab 80 mg(R)(30 tab/box)  [D]</t>
  </si>
  <si>
    <t>Osimertinib</t>
  </si>
  <si>
    <t>MLTTAMO02</t>
  </si>
  <si>
    <t>** TAMOXIFEN tab 20 mg (L) [D]</t>
  </si>
  <si>
    <t>MOTTARC04</t>
  </si>
  <si>
    <t>** TarceVA tab 150 mg (R)(30 tab/box)  [D]</t>
  </si>
  <si>
    <t>MOTTASI01</t>
  </si>
  <si>
    <t>** Tasigna cap 150 mg (28 cap/box) [D]</t>
  </si>
  <si>
    <t>Nilotinib</t>
  </si>
  <si>
    <t>MOTTASI02</t>
  </si>
  <si>
    <t>** Tasigna cap 200 mg [D]</t>
  </si>
  <si>
    <t>MOITAXT01</t>
  </si>
  <si>
    <t>** taxotere inj 20 mg/1 ml (R) [D]</t>
  </si>
  <si>
    <t>MOITAXT02</t>
  </si>
  <si>
    <t>** TAXOTERE inj 80 mg/4 ml (R) [D]</t>
  </si>
  <si>
    <t>MOITECE01</t>
  </si>
  <si>
    <t>** Tecentriq inj 1200 mg/20 ml (R)[D]</t>
  </si>
  <si>
    <t>Atezolizumab</t>
  </si>
  <si>
    <t>MLTTEMO03</t>
  </si>
  <si>
    <t>** Temozolomide (Zolotem) Cap 20 mg(L)[D](5cap/bot)</t>
  </si>
  <si>
    <t>Temozolomide</t>
  </si>
  <si>
    <t>MLTTEMO01</t>
  </si>
  <si>
    <t>** Temozolomide(Zolotem) Cap 100 mg(L)[D](5cap/bot)</t>
  </si>
  <si>
    <t>MLTTEMO02</t>
  </si>
  <si>
    <t>** Temozolomide(Zolotem) Cap 250 mg(L)[D](5cap/bot)</t>
  </si>
  <si>
    <t>MOTTHAL01</t>
  </si>
  <si>
    <t>** Thalidomide tab 50 mg (28 tab/box) [X]</t>
  </si>
  <si>
    <t>Thalidomide</t>
  </si>
  <si>
    <t>MOITHER01</t>
  </si>
  <si>
    <t>** Theracim inj 50 mg/10 ml(R))</t>
  </si>
  <si>
    <t>Nimotuzumab</t>
  </si>
  <si>
    <t>MOITHIO02</t>
  </si>
  <si>
    <t>** Thiotepa(tepadina) inj 100 mg/10 ml [D]</t>
  </si>
  <si>
    <t>Thiotepa</t>
  </si>
  <si>
    <t>MOITHIO01</t>
  </si>
  <si>
    <t>** Thiotepa(tepadina) inj 15 mg/1.5 ml [D]</t>
  </si>
  <si>
    <t>MOIHYCA01</t>
  </si>
  <si>
    <t>** Topotecan(Hycamtin) powder for injection 4 mg/4ml (R)[D]</t>
  </si>
  <si>
    <t>Topotecan</t>
  </si>
  <si>
    <t>MLITRAS02</t>
  </si>
  <si>
    <t>** Trastuzumab (Herzuma) inj  440 mg/20 ml (L) [D]</t>
  </si>
  <si>
    <t>MLITRAS05</t>
  </si>
  <si>
    <t>** Trastuzumab (Herzuma) inj 150 mg/7.2 ml (R) [D]</t>
  </si>
  <si>
    <t>MLITRAS03</t>
  </si>
  <si>
    <t>** Trastuzumab (Ogivri) inj 440 mg/20 ml (R) [D]</t>
  </si>
  <si>
    <t>MLITRAS01</t>
  </si>
  <si>
    <t>** Trastuzumab (Trazimera) inj 150 mg/7.2 ml (L) [D]</t>
  </si>
  <si>
    <t>MLITRAS04</t>
  </si>
  <si>
    <t>** Trastuzumab (Trazimera) inj 440 mg/20 ml (L) [D]</t>
  </si>
  <si>
    <t>MOTTAON01</t>
  </si>
  <si>
    <t>** TS-one cap 20 mg (R)[X]</t>
  </si>
  <si>
    <t>Tegafur/gimeracil/oteracil (TS-one)</t>
  </si>
  <si>
    <t>MOTTAON02</t>
  </si>
  <si>
    <t>** TS-ONE cap 25 mg (R)[X]</t>
  </si>
  <si>
    <t>MOTTYKE01</t>
  </si>
  <si>
    <t>** Tykerb  tab 250 mg  (R)(70 tab/Box)[D]</t>
  </si>
  <si>
    <t>Lapatinib</t>
  </si>
  <si>
    <t>MLTUFUR01</t>
  </si>
  <si>
    <t>** UFUR tab 100/224 mg (L) (70 tab/box) [ND]</t>
  </si>
  <si>
    <t>Tegafur/uracil</t>
  </si>
  <si>
    <t>MOIVECT01</t>
  </si>
  <si>
    <t>** Vectibix inj 100 mg/5ml [C]</t>
  </si>
  <si>
    <t>Panitumumab</t>
  </si>
  <si>
    <t>MOIVELC01</t>
  </si>
  <si>
    <t>** velcade powder for injection 1mg/1ml (R)[D]</t>
  </si>
  <si>
    <t>MOIVELC02</t>
  </si>
  <si>
    <t>** VELCADE powder for injection 3.5 mg/3.5 ml (R)[D]</t>
  </si>
  <si>
    <t>MOTVENC01</t>
  </si>
  <si>
    <t>** VENCLEXTA tab 100 mg (R) [ND](120tab/bot)</t>
  </si>
  <si>
    <t>Venetoclax</t>
  </si>
  <si>
    <t>MOTVENC02</t>
  </si>
  <si>
    <t>** Ventoxen tab 100 mg  (L) [ND] (60 tab/box)</t>
  </si>
  <si>
    <t>MOTVESA01</t>
  </si>
  <si>
    <t>** Vesanoid (ATRA) cap 10 mg (100 cap/box) [C/D*]</t>
  </si>
  <si>
    <t>Tretinoin</t>
  </si>
  <si>
    <t>MOIVIDA01</t>
  </si>
  <si>
    <t>** Vidaza Powder for inj. 100 mg (R)[X]</t>
  </si>
  <si>
    <t>Azacitidine</t>
  </si>
  <si>
    <t>MOIVINB01</t>
  </si>
  <si>
    <t>** VinBLAStine inj 10 mg/10 ml (R) [D]</t>
  </si>
  <si>
    <t>Vinblastine</t>
  </si>
  <si>
    <t>MOIVINC01</t>
  </si>
  <si>
    <t>** vinCRIStine inj 1 mg/1 ml (R) [D]</t>
  </si>
  <si>
    <t>Vincristine</t>
  </si>
  <si>
    <t>MLTVINO01</t>
  </si>
  <si>
    <t>** Vinorelbine Alvogen cap 20 mg (L)[D]</t>
  </si>
  <si>
    <t>MLTVINO02</t>
  </si>
  <si>
    <t>** Vinorelbine Alvogen cap 30 mg (L)[D]</t>
  </si>
  <si>
    <t>MLIVINO01</t>
  </si>
  <si>
    <t>** Vinorelbine inj 10 mg/1 ml (L) [D]</t>
  </si>
  <si>
    <t>Vinorelbine inj.</t>
  </si>
  <si>
    <t>MOTVIZI01</t>
  </si>
  <si>
    <t>** Vizimpro tab 15 mg (R)(30tab/box)[ND]</t>
  </si>
  <si>
    <t>Dacomitinib</t>
  </si>
  <si>
    <t>MOTVOTR01</t>
  </si>
  <si>
    <t>** votrient tab 200 mg (30 tab/box)(R)[D]</t>
  </si>
  <si>
    <t>Pazopanib</t>
  </si>
  <si>
    <t>MOTVOTR02</t>
  </si>
  <si>
    <t>** VOTRIENT tab 400  mg (30 tab/box)(R)[D]</t>
  </si>
  <si>
    <t>MOTXALK01</t>
  </si>
  <si>
    <t>** Xalkori (crizotinib) Cap 250 mg (R) (10tab/box)</t>
  </si>
  <si>
    <t>Crizotinib</t>
  </si>
  <si>
    <t>MOTXELO02</t>
  </si>
  <si>
    <t>** xeLODa tab 150 mg (R) [D]</t>
  </si>
  <si>
    <t>MOTXELO01</t>
  </si>
  <si>
    <t>** xeLODa tab 500 mg (R) [D]</t>
  </si>
  <si>
    <t>MOTXTAN02</t>
  </si>
  <si>
    <t>** Xtandi Soft cap 40 mg (R)( 112 cap/box)[X]</t>
  </si>
  <si>
    <t>Enzalutamide</t>
  </si>
  <si>
    <t>MOIYERV01</t>
  </si>
  <si>
    <t>** YERVOY  inj. 50 mg/10 ml(10ml) (R)[C]</t>
  </si>
  <si>
    <t>Ipilimumab</t>
  </si>
  <si>
    <t>MOTVERZ03</t>
  </si>
  <si>
    <t>** Yulareb(Verzenio) tab 150 mg (R)[D](14 tab/box)</t>
  </si>
  <si>
    <t>Abemaciclib</t>
  </si>
  <si>
    <t>MOTVERZ04</t>
  </si>
  <si>
    <t>** YULAREB(Verzenio) tab 200 mg (R)[D](14 tab/box)</t>
  </si>
  <si>
    <t>MOIZALT01</t>
  </si>
  <si>
    <t>** Zaltrap Solu for Infusion 100 mg/4 ml (R)[C]</t>
  </si>
  <si>
    <t>Aflibercept</t>
  </si>
  <si>
    <t>MOIZAVE02</t>
  </si>
  <si>
    <t>** ZAVEDOS powder for injection 10 mg/10 ml (R) [D]</t>
  </si>
  <si>
    <t>Idarubicin</t>
  </si>
  <si>
    <t>MOIZAVE01</t>
  </si>
  <si>
    <t>** zavedos powder for injection 5 mg/5 ml (R) [D]</t>
  </si>
  <si>
    <t>MOIZOLA01</t>
  </si>
  <si>
    <t>** zoladex inj 3.6 mg (R) [X]</t>
  </si>
  <si>
    <t>Goserelin</t>
  </si>
  <si>
    <t>MOIZOLA02</t>
  </si>
  <si>
    <t>** ZOLADEX LA inj 10.8 mg (R) [X]</t>
  </si>
  <si>
    <t>** Zykadia(ceritinib) cap 150 mg (50 tab/box) [D]</t>
  </si>
  <si>
    <t>Ceritinib</t>
  </si>
  <si>
    <t>MOTZYTI03</t>
  </si>
  <si>
    <t>** Zytiga tab 250 mg (R)(120 tab/bot) [X]</t>
  </si>
  <si>
    <t>MOTZYTI04</t>
  </si>
  <si>
    <t>** ZYTIGA tab 500 mg (R) (60 tab/bot) [X]</t>
  </si>
  <si>
    <t>MLTACYC02</t>
  </si>
  <si>
    <t>ACYCLOVIR (Vilerm) tab 800 mg (L) [B]</t>
  </si>
  <si>
    <t>Acyclovir tablet</t>
  </si>
  <si>
    <t>MLTACYC01</t>
  </si>
  <si>
    <t>acyclovir(Vizo) tab 200 mg  (L) [B]</t>
  </si>
  <si>
    <t>MOTAKYN01</t>
  </si>
  <si>
    <t>Akynzeo 0.5mg/300mg cap(R)[X]</t>
  </si>
  <si>
    <t>MLTALLO02</t>
  </si>
  <si>
    <t>ALLOPURINOL tab 300 mg (L) [C]_UC</t>
  </si>
  <si>
    <t>Allopurinol</t>
  </si>
  <si>
    <t>MOIALOX01</t>
  </si>
  <si>
    <t>Aloxi inj  0.25 mg/5 ml [B]</t>
  </si>
  <si>
    <t>Palonosetron</t>
  </si>
  <si>
    <t>MLTALPR01</t>
  </si>
  <si>
    <t>ALPRAZolam tab 0.25 mg (L) [D]_G</t>
  </si>
  <si>
    <t>Alprazolam</t>
  </si>
  <si>
    <t>MLTALPR02</t>
  </si>
  <si>
    <t>ALPRAZolam tab 0.5 mg (L) [D]_G</t>
  </si>
  <si>
    <t>MOTASPM01</t>
  </si>
  <si>
    <t>aspent M tab 81 mg (R) [C/D3]_UC</t>
  </si>
  <si>
    <t>Aspirin</t>
  </si>
  <si>
    <t>MLIATRO01</t>
  </si>
  <si>
    <t>Atropine inj 0.6mg/ml (1 ml )[C]_UC</t>
  </si>
  <si>
    <t>Atropine</t>
  </si>
  <si>
    <t>MLTBACL01</t>
  </si>
  <si>
    <t>Baclofen (Fenisal) tab 10 mg (L) [C]</t>
  </si>
  <si>
    <t>Baclofen</t>
  </si>
  <si>
    <t>MOSEBNA03</t>
  </si>
  <si>
    <t>Benadryl cough syrup (12.5mg/5ml)(120 ml) [B]</t>
  </si>
  <si>
    <t>Diphenhydramine</t>
  </si>
  <si>
    <t>MLTDIPH01</t>
  </si>
  <si>
    <t>Benadryl(Dibendryl) tab 25 mg (L) [B]</t>
  </si>
  <si>
    <t>MOXBETD05</t>
  </si>
  <si>
    <t>Betadine GARGLE (70 mg/ml)(30 ml)</t>
  </si>
  <si>
    <t>MOTBIOG01</t>
  </si>
  <si>
    <t>Biogaia Chewable tab (Dietary Supplement)_G</t>
  </si>
  <si>
    <t>MOTBISO01</t>
  </si>
  <si>
    <t>biSOLvon tab 8 mg (R) [ND]</t>
  </si>
  <si>
    <t>Bromhexine</t>
  </si>
  <si>
    <t>MOTBUSC01</t>
  </si>
  <si>
    <t>buscoPAN tab 10 mg (R) [C]_UC</t>
  </si>
  <si>
    <t>MOILEUC01</t>
  </si>
  <si>
    <t>Calcium folinate (leucovorin) inj 50 mg/5ml (R) (5ml)[C]</t>
  </si>
  <si>
    <t>Leucovorin</t>
  </si>
  <si>
    <t>MOILEUC03</t>
  </si>
  <si>
    <t>Calcium Folinate(Leucovorin) inj 300 mg/30 ml (R) [C]_UC</t>
  </si>
  <si>
    <t>MLICALC01</t>
  </si>
  <si>
    <t>Calcium gluconate inj 10 % (10ml)[C]_UC_G</t>
  </si>
  <si>
    <t>Calcium gluconate</t>
  </si>
  <si>
    <t>MOTCELL01</t>
  </si>
  <si>
    <t>cellcept cap 250 mg (R) [D]_UC</t>
  </si>
  <si>
    <t>Mycophenolate mofetil</t>
  </si>
  <si>
    <t>MOTCELL02</t>
  </si>
  <si>
    <t>CELLCEPT tab 500 mg (R) [D]</t>
  </si>
  <si>
    <t>MOTCHEL02</t>
  </si>
  <si>
    <t>Chelated MAGNESIUM 100 mg (R)tab [ND]</t>
  </si>
  <si>
    <t>MLICHLO01</t>
  </si>
  <si>
    <t>Chlorpheniramine inj 10mg /ml (1ml)[B]_UC</t>
  </si>
  <si>
    <t>Chlorpheniramine</t>
  </si>
  <si>
    <t>MLTCIP0T3</t>
  </si>
  <si>
    <t>CIPROFLOXACIN (Cinfloxine) tab 500 mg [C]</t>
  </si>
  <si>
    <t>Ciprofloxacin tablet</t>
  </si>
  <si>
    <t>MLTCOTR01</t>
  </si>
  <si>
    <t>Cotrimoxazole(Metrim) tab (400/80mg) (L)[C/D*]</t>
  </si>
  <si>
    <t>Cotrimoxazole</t>
  </si>
  <si>
    <t>400/80</t>
  </si>
  <si>
    <t>MOICYME01</t>
  </si>
  <si>
    <t>Cymevene(Gancyclovir) inj 500mg (R) [C]_UC</t>
  </si>
  <si>
    <t>Ganciclovir</t>
  </si>
  <si>
    <t>MLVD5S402</t>
  </si>
  <si>
    <t>D-5 1/4-S inj (L)(1000 ml) [ND]_UC</t>
  </si>
  <si>
    <t>D-5-1/4-S</t>
  </si>
  <si>
    <t>MLVD5S202</t>
  </si>
  <si>
    <t>D-5-1/2-S inj (L) (1000 ml) ND]_UC</t>
  </si>
  <si>
    <t>D-5-1/2-S</t>
  </si>
  <si>
    <t>MLVD5S201</t>
  </si>
  <si>
    <t>D-5-1/2-S inj (L) (500 ml) [ND]_UC</t>
  </si>
  <si>
    <t>MLVD5SS02</t>
  </si>
  <si>
    <t>D-5-S inj (L) (1000 ml) [ND]_UC</t>
  </si>
  <si>
    <t>D-5-S</t>
  </si>
  <si>
    <t>MLVD5SS01</t>
  </si>
  <si>
    <t>D-5-S inj (L) (500 ml) [ND]_UC</t>
  </si>
  <si>
    <t>MLVPIGD03</t>
  </si>
  <si>
    <t>D-5-W  inj (L) 50 ml</t>
  </si>
  <si>
    <t>D-5-W</t>
  </si>
  <si>
    <t>MLVD5W003</t>
  </si>
  <si>
    <t>D-5-W inj (1000 ml) [ND]_UC</t>
  </si>
  <si>
    <t>MLVD5W004</t>
  </si>
  <si>
    <t>D-5-W inj (250 ml)[ND]_UC</t>
  </si>
  <si>
    <t>MLVD5W001</t>
  </si>
  <si>
    <t>D-5-W inj (500 ml) [ND]_UC</t>
  </si>
  <si>
    <t>MLVPIGD01</t>
  </si>
  <si>
    <t>D-5-W Piggy Back inj 100 ml [ND]_UC</t>
  </si>
  <si>
    <t>MOIDECA01</t>
  </si>
  <si>
    <t>deCApeptyl inj 0.1 mg [X]</t>
  </si>
  <si>
    <t>Triptorelin</t>
  </si>
  <si>
    <t>MLTDEXA03</t>
  </si>
  <si>
    <t>DEXAMETHASONE (Derasone) tab 4 mg [C/D1]</t>
  </si>
  <si>
    <t>Dexamethasone tablet</t>
  </si>
  <si>
    <t>MLIDEXA02</t>
  </si>
  <si>
    <t>DEXAmethasone inj 5 mg/1 ml [C/D1]_UC</t>
  </si>
  <si>
    <t>Dexamethasone inj</t>
  </si>
  <si>
    <t>MLTDEXA01</t>
  </si>
  <si>
    <t>dexamethasone tab 0.5 mg (L)[C/D1]</t>
  </si>
  <si>
    <t>MLIDEXA01</t>
  </si>
  <si>
    <t>DEXAmethasone(dexon) inj 4 mg/1ml[C/D1]_UC</t>
  </si>
  <si>
    <t>MLYDEXO01</t>
  </si>
  <si>
    <t>Dex-Oph Eye-Ear drop (4 ml) [C]_UC</t>
  </si>
  <si>
    <t>MLIDIME01</t>
  </si>
  <si>
    <t>dimenhyDRINATE(Dimonate) inj50 mg/ml(1ml) [B]_UC</t>
  </si>
  <si>
    <t>Dimenhydrinate</t>
  </si>
  <si>
    <t>MLIDIPH01</t>
  </si>
  <si>
    <t>diphenhydrAMINE (Benadryl (L)) inj 50 mg/1ml (1ml)_UC</t>
  </si>
  <si>
    <t>MOIDIPH01</t>
  </si>
  <si>
    <t>dipheREline inj 0.1 mg [X]</t>
  </si>
  <si>
    <t>Triptorelin SC</t>
  </si>
  <si>
    <t>MOIDIPH03</t>
  </si>
  <si>
    <t>dipheREline P.R. inj 11.25 mg [X]</t>
  </si>
  <si>
    <t>Triptorelin IM</t>
  </si>
  <si>
    <t>MOIDIPH02</t>
  </si>
  <si>
    <t>dipheREline P.R. inj 3.75 mg [X]</t>
  </si>
  <si>
    <t>MOTDIUT01</t>
  </si>
  <si>
    <t>Diutropan tab 5 mg [B]_UC</t>
  </si>
  <si>
    <t>MLTDOMP01</t>
  </si>
  <si>
    <t>Domperidone(Movelium-M) tab 10 mg (L) [C]</t>
  </si>
  <si>
    <t>MOSDUPH03</t>
  </si>
  <si>
    <t>duphalac syr 10g/15 ml (15ml) [B]</t>
  </si>
  <si>
    <t>MOSDUPH04</t>
  </si>
  <si>
    <t>Duphalac syr 200 ml (10g/15ml)(R) [B]</t>
  </si>
  <si>
    <t>S4214EASYPUMP</t>
  </si>
  <si>
    <t>EASYPUMP II LT 100-50-S(NEW)</t>
  </si>
  <si>
    <t>MOIEDAR01</t>
  </si>
  <si>
    <t>Edaravone (Nichi-Iko) inj 30 mg/100 ml (R)[ND]</t>
  </si>
  <si>
    <t>Edaravone</t>
  </si>
  <si>
    <t>MOXEMLA01</t>
  </si>
  <si>
    <t>Emla Cream 30 g/tube[ND]</t>
  </si>
  <si>
    <t>MOIENAN01</t>
  </si>
  <si>
    <t>enantone inj 1.88 mg (R) [X]</t>
  </si>
  <si>
    <t>Leuprolide</t>
  </si>
  <si>
    <t>MOIENAN03</t>
  </si>
  <si>
    <t>ENANTONE inj 11.25 mg [X]</t>
  </si>
  <si>
    <t>MOIENAN02</t>
  </si>
  <si>
    <t>Enantone inj 3.75 mg (R) [X]_UC</t>
  </si>
  <si>
    <t>MLTFAMO02</t>
  </si>
  <si>
    <t>FAMOTIDINE tab 40 mg (L) [B]</t>
  </si>
  <si>
    <t>Famotidine</t>
  </si>
  <si>
    <t>MLTFBC001</t>
  </si>
  <si>
    <t>FBC. tab (L) *[ND]_G</t>
  </si>
  <si>
    <t>MLTFERL01</t>
  </si>
  <si>
    <t>Ferli-6 tab (L)  [ND]_G</t>
  </si>
  <si>
    <t>MOIFIRM02</t>
  </si>
  <si>
    <t>FIRMAGON  powder for inj 120 mg /vial(R)[X]</t>
  </si>
  <si>
    <t>Degarelix</t>
  </si>
  <si>
    <t>MOIFIRM01</t>
  </si>
  <si>
    <t>Firmagon powder for inj 80 mg /vial(R)[X]</t>
  </si>
  <si>
    <t>MLTFLUC02</t>
  </si>
  <si>
    <t>FLUCONAZOLE cap 200 mg (L) [C]</t>
  </si>
  <si>
    <t>MLTFOLI01</t>
  </si>
  <si>
    <t>Folic acid (Folivit) tab 5 mg (L) [A]_G</t>
  </si>
  <si>
    <t>MLIHEMA04</t>
  </si>
  <si>
    <t>Hema-plus pre-filled syringe 10000 unit/ml [C]</t>
  </si>
  <si>
    <t>MLIHYDR01</t>
  </si>
  <si>
    <t>Hydrocortisone(Solu-CORTEF) inj 100 mg (L) [C/D1]_UC</t>
  </si>
  <si>
    <t>MLTHYDO01</t>
  </si>
  <si>
    <t>Hydroxychloroquine (HCQS) tab 200 mg (L)[C]</t>
  </si>
  <si>
    <t>MLTATAR01</t>
  </si>
  <si>
    <t>hydrOXYzine(Taraxin) tab 10 mg (L) [C]</t>
  </si>
  <si>
    <t>Imjudo(Tremelimumab) 300 mg/15 ml (20 mg/ml) ®</t>
  </si>
  <si>
    <t>MOIIMMU02</t>
  </si>
  <si>
    <t>Immunokine infusion 20 ml [ND]</t>
  </si>
  <si>
    <t>MLTITRA01</t>
  </si>
  <si>
    <t>Itraconazole(Itra) cap 100 mg (L) [C]</t>
  </si>
  <si>
    <t>MOIEMEN01</t>
  </si>
  <si>
    <t>IVEMEND inj 150 mg (R)[B]</t>
  </si>
  <si>
    <t>Fosaprepitant</t>
  </si>
  <si>
    <t>MOTKEPP02</t>
  </si>
  <si>
    <t>KepPRA tab 500 mg (R) [C]_G_UC</t>
  </si>
  <si>
    <t>MLTLAMI01</t>
  </si>
  <si>
    <t>lamiVUDine(3TC)(Lamivir) tab 150 mg (L) [C]_UC</t>
  </si>
  <si>
    <t>MLILEUC01</t>
  </si>
  <si>
    <t>Leuco - Plus prefilled Syringe 300 mcg/ml [C]</t>
  </si>
  <si>
    <t>MOTLEUC01</t>
  </si>
  <si>
    <t>Leucovorin tab 15 mg (R) [C]_UC</t>
  </si>
  <si>
    <t>Leucovorin oral</t>
  </si>
  <si>
    <t>MOILONQ01</t>
  </si>
  <si>
    <t>Lonquex prefilled syring 6 mg/0.6ml (R) [C]</t>
  </si>
  <si>
    <t>Lipegfilgrastim</t>
  </si>
  <si>
    <t>MLTLOPE01</t>
  </si>
  <si>
    <t>Loperamide HCL(Imonox) cap 2 mg (L) [B]</t>
  </si>
  <si>
    <t>MLTLORZ01</t>
  </si>
  <si>
    <t>LORazepam tab 0.5 mg [D]_G</t>
  </si>
  <si>
    <t>MLTLORZ02</t>
  </si>
  <si>
    <t>LORazepam tab 1 mg  [D]_G</t>
  </si>
  <si>
    <t>MOTLYRI02</t>
  </si>
  <si>
    <t>Lyrica cap 75 mg (R) [C]_G</t>
  </si>
  <si>
    <t>MOIMANN04</t>
  </si>
  <si>
    <t>Mannitol inj 20% (250 ml) [C]_UC</t>
  </si>
  <si>
    <t>MLTMED0T1</t>
  </si>
  <si>
    <t>Medroxyprogesterone tab 500 mg (L) [X]</t>
  </si>
  <si>
    <t>Medroxyprogesterone</t>
  </si>
  <si>
    <t>MLIMERO01</t>
  </si>
  <si>
    <t>MeroPenem(MONEM) inj 1 g (L) [B]_UC</t>
  </si>
  <si>
    <t>MLIMETC01</t>
  </si>
  <si>
    <t>MetoCLOpramide(Nausil) inj 10 mg/2ml  [B]_UC</t>
  </si>
  <si>
    <t>MLTMETO01</t>
  </si>
  <si>
    <t>MetoCLOpramide(Nausil) tab 10 mg [B]_UC</t>
  </si>
  <si>
    <t>MLTOMEP01</t>
  </si>
  <si>
    <t>miraCID (Omeprazole) cap 20 mg (L)[C]_UC</t>
  </si>
  <si>
    <t>MOTMOTI01</t>
  </si>
  <si>
    <t>Motilium-M tab 10 mg (R) [C]_UC</t>
  </si>
  <si>
    <t>MOINESP03</t>
  </si>
  <si>
    <t>NESP inj 40 mcg/0.5ml [C]</t>
  </si>
  <si>
    <t>MOINEUL01</t>
  </si>
  <si>
    <t>Neulastim inj 6mg/0.6 ml (R) (0.6 ml)[C]</t>
  </si>
  <si>
    <t>Pegfilgrastim</t>
  </si>
  <si>
    <t>MOINEUP03</t>
  </si>
  <si>
    <t>Neupogen Pre-filled syringe 30 MU/0.5ml (R)inj.[C]</t>
  </si>
  <si>
    <t>Filgrastim</t>
  </si>
  <si>
    <t>MOTNEUR01</t>
  </si>
  <si>
    <t>NeuroBION tab (R) [A/C ]_G</t>
  </si>
  <si>
    <t>MLINEUT01</t>
  </si>
  <si>
    <t>Neutromax inj 300 mcg/ml (L) [C]_UC</t>
  </si>
  <si>
    <t>MLINEUT02</t>
  </si>
  <si>
    <t>Neutromax inj 480 mcg/ml (L) [C]_UC</t>
  </si>
  <si>
    <t>MOTNOXA01</t>
  </si>
  <si>
    <t>Noxafil tab 100 mg (R)[C]</t>
  </si>
  <si>
    <t>MLVPIGN01</t>
  </si>
  <si>
    <t>NSS  inj (50 ml)[ND]_UC</t>
  </si>
  <si>
    <t>NSS</t>
  </si>
  <si>
    <t>MLVPIGN02</t>
  </si>
  <si>
    <t>NSS  Piggy Back inj 100ml [ND]_UC</t>
  </si>
  <si>
    <t>MLVNACL05</t>
  </si>
  <si>
    <t>NSS inj (1000 ml )[ND]_UC</t>
  </si>
  <si>
    <t>MLVNACL01</t>
  </si>
  <si>
    <t>NSS inj (250 ml)[ND]_UC</t>
  </si>
  <si>
    <t>MLVNACL03</t>
  </si>
  <si>
    <t>NSS inj (500 ml ) [ND]_UC</t>
  </si>
  <si>
    <t>MLXNSSI03</t>
  </si>
  <si>
    <t>NSS Irrigation(1000 ml )[ND]_UC</t>
  </si>
  <si>
    <t>MLXNSSI02</t>
  </si>
  <si>
    <t>NSS Irrigation(500 ml )[ND]_UC</t>
  </si>
  <si>
    <t>MLINACL01</t>
  </si>
  <si>
    <t>NSS Nebules  inj (5ml)[ND]_UC</t>
  </si>
  <si>
    <t>MOTOBIM02</t>
  </si>
  <si>
    <t>Obimin - AZ tab (R) [ND]_G</t>
  </si>
  <si>
    <t>MOTOFEV03</t>
  </si>
  <si>
    <t>OFEV softcap 150 mg (R)(60 cap/box)[D]</t>
  </si>
  <si>
    <t>Nintedanib</t>
  </si>
  <si>
    <t>MLIOMEP02</t>
  </si>
  <si>
    <t>OmePRAzole(MEPRACID) inj 40 mg [C]</t>
  </si>
  <si>
    <t>MLIONDA01</t>
  </si>
  <si>
    <t>OnDANsetron(Onsia) inj 4 mg (2ml)[B]_UC</t>
  </si>
  <si>
    <t>MLIONDA02</t>
  </si>
  <si>
    <t>OnDANsetron(Onsia) inj 8 mg (4ml)[B]_UC</t>
  </si>
  <si>
    <t>MLTONDA01</t>
  </si>
  <si>
    <t>OnDANsetron(Onsia) TAB 8 mg (L)[B]_UC</t>
  </si>
  <si>
    <t>MOXORAL01</t>
  </si>
  <si>
    <t>ORALIFE  Mouthwash (R)(100 ml) [ND]</t>
  </si>
  <si>
    <t>MOTORGO01</t>
  </si>
  <si>
    <t>Orgovyx(relugolix)tab  120 mg (30tab/box)</t>
  </si>
  <si>
    <t>Relugolix</t>
  </si>
  <si>
    <t>MOTOROF01</t>
  </si>
  <si>
    <t>Orofer   cap [ND]_G</t>
  </si>
  <si>
    <t>Others</t>
  </si>
  <si>
    <t>PADCEV(Enfortumab vendotin) inj 20 mg/Vial</t>
  </si>
  <si>
    <t>Enfortumab vedotin</t>
  </si>
  <si>
    <t>PADCEV(Enfortumab vendotin) inj 30 mg/Vial</t>
  </si>
  <si>
    <t>MLIPALO01</t>
  </si>
  <si>
    <t>Palonosetron(Palset) inj 0.25 mg/5ml (5ml)[B]</t>
  </si>
  <si>
    <t>MOIADCE02</t>
  </si>
  <si>
    <t>PAP_**Adcetris (Brentuximab) inj. 50 mg (R) [D]</t>
  </si>
  <si>
    <t xml:space="preserve"> -   </t>
  </si>
  <si>
    <t>MOIGAZY02</t>
  </si>
  <si>
    <t>PAP_Program _** Gazyva inj 1000mg/40ml (R) [ND]</t>
  </si>
  <si>
    <t>MOTTAGR03</t>
  </si>
  <si>
    <t>PAP_Program _** TAGRISSO FC tab 80 mg(R)(30 tab/box)  [D]</t>
  </si>
  <si>
    <t>MOTALEC02</t>
  </si>
  <si>
    <t>PAP_Program_** Alecensa  Hard cap 150 mg (R)(56cap/box)[D]</t>
  </si>
  <si>
    <t>MOIALIM03</t>
  </si>
  <si>
    <t>PAP_Program_** alimta powder for injection 100 mg/4 ml [D]</t>
  </si>
  <si>
    <t>MOTALUN05</t>
  </si>
  <si>
    <t>PAP_Program_** ALUNBRIG tab 180 mg (R)( 28 tab/box)[D] (ยกเลิก)</t>
  </si>
  <si>
    <t>MOTALUN04</t>
  </si>
  <si>
    <t>PAP_Program_** Alunbrig tab 90 mg (R)(7 tab/box)[D]  (ยกเลิก)</t>
  </si>
  <si>
    <t>MOIAVAS02</t>
  </si>
  <si>
    <t>PAP_Program_** Avastin inj 100 mg/4ml (R) [C]</t>
  </si>
  <si>
    <t>MOTCABO05</t>
  </si>
  <si>
    <t>PAP_Program_** CABOmetyx cap 40 mg (30cap/bot)(R)[D]</t>
  </si>
  <si>
    <t>MOTCABO04</t>
  </si>
  <si>
    <t>PAP_Program_** CABOMETYX cap 60 mg (30cap/bot)(R)[D]</t>
  </si>
  <si>
    <t>MOICYRA03</t>
  </si>
  <si>
    <t>PAP_Program_** cyramza inj. 100 mg/10mL(R)[ND]</t>
  </si>
  <si>
    <t>MOICYRA04</t>
  </si>
  <si>
    <t>PAP_Program_** CYRAMZA inj. 500 mg/50mL(R)[ND]</t>
  </si>
  <si>
    <t>PAP_Program_** Darzalex (Daratumumab)  inj 400 mg./20ml</t>
  </si>
  <si>
    <t>PAP_Program_** Darzalex (Daratumumab) SC inj 1800 mg./Vial</t>
  </si>
  <si>
    <t>MOIELOX03</t>
  </si>
  <si>
    <t>PAP_Program_** eloxatin inj 50 mg/10 ml (R) [D]</t>
  </si>
  <si>
    <t>PAP_Program_** ENHERTU inj 100 mg/Vial</t>
  </si>
  <si>
    <t>MOIERBI02</t>
  </si>
  <si>
    <t>PAP_Program_** Erbitux inj 100 mg/20 ml (R) [C]</t>
  </si>
  <si>
    <t>MOTERLE02</t>
  </si>
  <si>
    <t>PAP_Program_** Erleada FC tab 60 mg (120 tab/Box)(R)[D]</t>
  </si>
  <si>
    <t>MLIFULV03</t>
  </si>
  <si>
    <t>PAP_Program_** Fulvestrant (FEMCORD) pre-filled inj (250 mg/5ml ) (L) [D]</t>
  </si>
  <si>
    <t>MOIHALA02</t>
  </si>
  <si>
    <t>PAP_Program_** Halaven inj 1 mg/2ml (2ml) [D]</t>
  </si>
  <si>
    <t>MOIHERC05</t>
  </si>
  <si>
    <t>PAP_Program_** HERCEPTIN  SC inj 600 mg/5 ml(R) [D]</t>
  </si>
  <si>
    <t>PAP_Program_** HERCEPTIN powder for injection 150 mg (R) [D]</t>
  </si>
  <si>
    <t>MOIHERC04</t>
  </si>
  <si>
    <t>PAP_Program_** HERCEPTIN powder for injection 440 mg/20 ml (R) [D]</t>
  </si>
  <si>
    <t>MOTIBRA06</t>
  </si>
  <si>
    <t>PAP_Program_** Ibrance cap 100 mg  (R)[D] (7cap/box)</t>
  </si>
  <si>
    <t>MOTIBRA05</t>
  </si>
  <si>
    <t>PAP_Program_** IBRANCE cap 125 mg (R)[D](7cap/box)</t>
  </si>
  <si>
    <t>MOIIMFI03</t>
  </si>
  <si>
    <t>PAP_Program_** Imfinzi inj 120mg/2.4ml (R)[D]</t>
  </si>
  <si>
    <t>MOIIMFI04</t>
  </si>
  <si>
    <t>PAP_Program_** IMFINZI inj 500mg/10 ml (R)[D]</t>
  </si>
  <si>
    <t>MOTINLY06</t>
  </si>
  <si>
    <t>PAP_Program_** Inlyta FC tab 1 mg (R) (14 tab/box) [ND]</t>
  </si>
  <si>
    <t>MOTINLY05</t>
  </si>
  <si>
    <t>PAP_Program_** INLYTA FC tab 5 mg (R) (14 tab/box) [ND]</t>
  </si>
  <si>
    <t>MOTIRES02</t>
  </si>
  <si>
    <t>PAP_Program_** IRESSA  tab 250 mg (30 tab/box) (R)[C] (ยกเลิก PAP)</t>
  </si>
  <si>
    <t>MOIKADC02</t>
  </si>
  <si>
    <t>PAP_Program_** Kadcyla  powder for injection 100 mg/5 ml [D]</t>
  </si>
  <si>
    <t>MOIKADC04</t>
  </si>
  <si>
    <t>PAP_Program_** KADCYLA Powder For Injection 160 mg/5 ml [D]</t>
  </si>
  <si>
    <t>MOIKEYT02</t>
  </si>
  <si>
    <t>PAP_Program_** Keytruda inj 100 mg/4ml(R)[D]</t>
  </si>
  <si>
    <t>MOTKISQ03</t>
  </si>
  <si>
    <t>PAP_Program_** Kisqali  tab 200 mg (R) (21 tab/box)[ND]</t>
  </si>
  <si>
    <t>MLTLENA03</t>
  </si>
  <si>
    <t>PAP_Program_** Lenalidomide  Alvogen  cap 25 mg (21cap/box) [X]</t>
  </si>
  <si>
    <t>MOTLENV06</t>
  </si>
  <si>
    <t>PAP_Program_** LENVIMA Hard Cap 10 mg(R) (20 cap/box) [D]_G</t>
  </si>
  <si>
    <t>MOTLENV05</t>
  </si>
  <si>
    <t>PAP_Program_** Lenvima Hard cap 4 mg (R)(20 cap/box) [D]_G</t>
  </si>
  <si>
    <t>MOTLONS05</t>
  </si>
  <si>
    <t>PAP_Program_** Lonsurf FC tab 15/6.14 mg(R) (20 tab/box)[D]</t>
  </si>
  <si>
    <t>MOTLONS06</t>
  </si>
  <si>
    <t>PAP_Program_** LONSURF FC tab 20/8.19 mg (R) (20 tab/box)[D]</t>
  </si>
  <si>
    <t>MOTLORV04</t>
  </si>
  <si>
    <t>PAP_Program_** LORVIQUA tab 100 mg (R) (30 tab/box) [D]</t>
  </si>
  <si>
    <t>MOTLORV03</t>
  </si>
  <si>
    <t>PAP_Program_** Lorviqua tab 25 mg (R) (120 tab/box) [D]</t>
  </si>
  <si>
    <t>MOTLYNP03</t>
  </si>
  <si>
    <t>PAP_Program_** Lynparza tab 150 mg (R)(56 tab/box) [D]</t>
  </si>
  <si>
    <t>MOIOPDI04</t>
  </si>
  <si>
    <t>PAP_Program_** OPDIVO soln  for infusion 100 mg/10ml (R)[D]</t>
  </si>
  <si>
    <t>MOIOPDI03</t>
  </si>
  <si>
    <t>PAP_Program_** opdivo soln  for infusion 40 mg/4ml(R) [D]</t>
  </si>
  <si>
    <t>MOIPAXU04</t>
  </si>
  <si>
    <t>PAP_Program_** PAXUS PM inj 100 mg/16.7ml (R) (16.7 ml)[D]</t>
  </si>
  <si>
    <t>MOIPAXU03</t>
  </si>
  <si>
    <t>PAP_Program_** paxus PM inj 30 mg/5ml (R)(5 ml)[D]</t>
  </si>
  <si>
    <t>MLIPEME01</t>
  </si>
  <si>
    <t>PAP_Program_** Pemetrexed (EMETEX) inj 100 mg/4ml (L)[D] (เลิกจำหน่าย)</t>
  </si>
  <si>
    <t>MLIPEMI01</t>
  </si>
  <si>
    <t>PAP_Program_** Pemetrexed (PEMINTAS) inj 100 mg (L)[D] (เลิกจำหน่าย)</t>
  </si>
  <si>
    <t>MOTSTIV03</t>
  </si>
  <si>
    <t>PAP_Program_** Stivarga FC  tab 40 mg (R) (28 tab/box)[D]</t>
  </si>
  <si>
    <t>MOTSUTE02</t>
  </si>
  <si>
    <t>PAP_Program_** Sutent cap 12.5 mg (28 cap/bot)[D]</t>
  </si>
  <si>
    <t>MOITECE02</t>
  </si>
  <si>
    <t>PAP_Program_** Tecentriq inj 1200 mg/20 ml (R)[D] (TP)</t>
  </si>
  <si>
    <t>MOITHER02</t>
  </si>
  <si>
    <t>PAP_Program_** Theracim inj 50 mg/10 ml(R)</t>
  </si>
  <si>
    <t>MOIVELC03</t>
  </si>
  <si>
    <t>PAP_Program_** velcade powder for injection 1mg/1ml (R)[D]</t>
  </si>
  <si>
    <t>MOIVELC04</t>
  </si>
  <si>
    <t>PAP_Program_** VELCADE powder for injection 3.5 mg/3.5 ml (R)[D]</t>
  </si>
  <si>
    <t>MOTXALK02</t>
  </si>
  <si>
    <t>PAP_Program_** Xalkori (crizotinib) Cap 250 mg (R) (10tab/box)</t>
  </si>
  <si>
    <t>MOTXTAN03</t>
  </si>
  <si>
    <t>PAP_Program_** Xtandi Soft cap 40 mg (R)( 112 cap/box)[X]</t>
  </si>
  <si>
    <t>MOIYERV02</t>
  </si>
  <si>
    <t>PAP_Program_** YERVOY inj. 50 mg/10 ml(10ml) (R)[C]</t>
  </si>
  <si>
    <t>MOTVERZ08</t>
  </si>
  <si>
    <t>PAP_Program_** Yulareb(Verzenio) tab 150 mg (R)[D](14 tab/box)</t>
  </si>
  <si>
    <t>MOTZYTI05</t>
  </si>
  <si>
    <t>PAP_Program_** Zytiga tab 250 mg (R)(120 tab/bot) [X]  (ยกเลิก)</t>
  </si>
  <si>
    <t>MOTZYTI06</t>
  </si>
  <si>
    <t>PAP_Program_** ZYTIGA tab 500 mg (R) (60 tab/bot) [X] (ยกเลิก)</t>
  </si>
  <si>
    <t>MLTPARA02</t>
  </si>
  <si>
    <t>PARACETAMOL(MASAPARA) tab 500 mg [B]_UC</t>
  </si>
  <si>
    <t>MLIPEGF01</t>
  </si>
  <si>
    <t>Pegfilgrastim(PEGKINE) inj  6mg/0.6ml (0.6ml) (L)[C]</t>
  </si>
  <si>
    <t>MLIPEGF02</t>
  </si>
  <si>
    <t>Pegfilgrastim(ZIEXTENZO) inj. 6mg/0.6ml (0.6ml) (L)[C]</t>
  </si>
  <si>
    <t>MOTPERI01</t>
  </si>
  <si>
    <t>Periactin tab 4 mg (R) [B]</t>
  </si>
  <si>
    <t>MLIPLER01</t>
  </si>
  <si>
    <t>Plerixafor (Plerifor) 20mg/mL(1.2mL)(L)[D]</t>
  </si>
  <si>
    <t>MLTPOTA01</t>
  </si>
  <si>
    <t>Potassium chloride(Enpott)  tab 500 mg(6.67 mEq) (L)[A]</t>
  </si>
  <si>
    <t>MLTPRED01</t>
  </si>
  <si>
    <t>Prednisolone tab 5 mg (L) [C/D1]</t>
  </si>
  <si>
    <t>MOTPREV02</t>
  </si>
  <si>
    <t>PREVACID FDT 30 mg (R)tab [B]</t>
  </si>
  <si>
    <t>MOTPROG03</t>
  </si>
  <si>
    <t>proGRAF cap 0.5 mg (R)[C]</t>
  </si>
  <si>
    <t>MOTPROG04</t>
  </si>
  <si>
    <t>proGRAF cap 1 mg (R)[C]</t>
  </si>
  <si>
    <t>MOIPROG01</t>
  </si>
  <si>
    <t>proGRAF inj 5 mg/ml (1 ml)(R)[C]</t>
  </si>
  <si>
    <t>MOIPROL02</t>
  </si>
  <si>
    <t>Prolia inj 60 mg/ 1ml [X]</t>
  </si>
  <si>
    <t>MOIREBI02</t>
  </si>
  <si>
    <t>Rebif  inj 22 mcg (3 syringe/box) [C]</t>
  </si>
  <si>
    <t>Reblozyl (Luspatercept) inj 25 mg.</t>
  </si>
  <si>
    <t>Reblozyl (Luspatercept) inj 75 mg.</t>
  </si>
  <si>
    <t>MOTREVO02</t>
  </si>
  <si>
    <t>Revolade tab 25 mg (R)[C]</t>
  </si>
  <si>
    <t>MOTRILU01</t>
  </si>
  <si>
    <t>Rilutek tab 50mg(R) [C]</t>
  </si>
  <si>
    <t>MOTRIVO01</t>
  </si>
  <si>
    <t>rivotril tab 0.5 mg (R)[D]_G_UC</t>
  </si>
  <si>
    <t>MOTRIVO02</t>
  </si>
  <si>
    <t>RIVOTRIL tab 2 mg (R) [D]_G_UC</t>
  </si>
  <si>
    <t>SandoSTATIN LAR inj 30 mg</t>
  </si>
  <si>
    <t>MOTSENO01</t>
  </si>
  <si>
    <t>Senokot tab (R) [C]_UC</t>
  </si>
  <si>
    <t>MLISODB02</t>
  </si>
  <si>
    <t>SODIUM BICARBONATE 7.5 % inj (50 ml)[C]_UC</t>
  </si>
  <si>
    <t>MLISODB01</t>
  </si>
  <si>
    <t>sodium bicarbonate 7.5% inj (10 ml)[C]_UC</t>
  </si>
  <si>
    <t>MLTNACL02</t>
  </si>
  <si>
    <t>Sodium CHLORIDE(NaCl) tab 600 mg [ND]_G</t>
  </si>
  <si>
    <t>MLISODT01</t>
  </si>
  <si>
    <t>Sodium Thiosulfate inj 25 % (20 ml) [ND]</t>
  </si>
  <si>
    <t>MOISOLM01</t>
  </si>
  <si>
    <t>SOLU-Medrol inj 40 mg (R) [C]_UC</t>
  </si>
  <si>
    <t>MOISOMT01</t>
  </si>
  <si>
    <t>Somatuline Autogel inj 120 mg [C]</t>
  </si>
  <si>
    <t>MOTSPOR01</t>
  </si>
  <si>
    <t>Sporal cap 100 mg (R) [C]_UC</t>
  </si>
  <si>
    <t>MLISTER03</t>
  </si>
  <si>
    <t>Sterile water for inj nebule (10 ml)[ND]_UC</t>
  </si>
  <si>
    <t>MLISTER02</t>
  </si>
  <si>
    <t>Sterile water for inj nebule (5 ml)[ND]_UC</t>
  </si>
  <si>
    <t>MOITARG01</t>
  </si>
  <si>
    <t>TargOCID inj 200 mg [ND]</t>
  </si>
  <si>
    <t>MOITAZO01</t>
  </si>
  <si>
    <t>Tazocin inj 4.5 g (R) [B]_UC</t>
  </si>
  <si>
    <t>MOSTEMP03</t>
  </si>
  <si>
    <t>Tempra FORTE 250 mg/5ml (R)syr (60ml)[B]_UC</t>
  </si>
  <si>
    <t>MOITHYM01</t>
  </si>
  <si>
    <t>Thymoglobulin inj 25 mg/5ml (5 ml) (R) [C]</t>
  </si>
  <si>
    <t>MLXTRIA01</t>
  </si>
  <si>
    <t>triamcinolone 0.1% in ORAL PASTE (1 g)[C]</t>
  </si>
  <si>
    <t>MLXTRIA02</t>
  </si>
  <si>
    <t>TRIAMCINOLONE 0.1% in ORAL PASTE (5 g)[C]</t>
  </si>
  <si>
    <t>MOTTYLE03</t>
  </si>
  <si>
    <t>Tylenol 8 HOUR tab (650 mg) [B]</t>
  </si>
  <si>
    <t>MOTTYLE01</t>
  </si>
  <si>
    <t>Tylenol tab 500 mg (R) [B]_UC</t>
  </si>
  <si>
    <t>MOTULTR02</t>
  </si>
  <si>
    <t>UltraCET tab (37.5/325 mg) (R)  [C]</t>
  </si>
  <si>
    <t>MLXUREA03</t>
  </si>
  <si>
    <t>URea 10% cream (100g)[C]_G</t>
  </si>
  <si>
    <t>MLXUREA02</t>
  </si>
  <si>
    <t>URea 10% cream (15 g)[C]_G</t>
  </si>
  <si>
    <t>MLX20UR01</t>
  </si>
  <si>
    <t>Urea 20 % cream (30 g)[C]_G</t>
  </si>
  <si>
    <t>MOIUROM01</t>
  </si>
  <si>
    <t>Uromitexan inj 400 mg/4ml (R) [B]_UC</t>
  </si>
  <si>
    <t>MLTURSD01</t>
  </si>
  <si>
    <t>Ursodeoxycholic acid(Ursolin) cap 250 mg (L)[B]_UC</t>
  </si>
  <si>
    <t>S4214VMCSET01_M</t>
  </si>
  <si>
    <t>VENTED PACLITAXEL SET VMC9627 [27928]_M</t>
  </si>
  <si>
    <t>MLTVERM01</t>
  </si>
  <si>
    <t>Vermectin tab 6 mg (L) [C]_UC</t>
  </si>
  <si>
    <t>MLIVBCO01</t>
  </si>
  <si>
    <t>vitamin  B Complex inj (1 ml)[A/C]</t>
  </si>
  <si>
    <t>MLIVITB02</t>
  </si>
  <si>
    <t>vitamin  B12 inj 1000 mcg/ml (1ml)[A/C]_G</t>
  </si>
  <si>
    <t>MLTVB3B01</t>
  </si>
  <si>
    <t>vitamin  B1-6-12 tab [A/C ]_G</t>
  </si>
  <si>
    <t>MLIVITC01</t>
  </si>
  <si>
    <t>vitamin C inj 500 mg/2ml (2ml)[A/C]_G</t>
  </si>
  <si>
    <t>MOIXGEV01</t>
  </si>
  <si>
    <t>Xgeva  inj 120 mg/1.7 ml (R)[X]</t>
  </si>
  <si>
    <t>MLIZOLE02</t>
  </si>
  <si>
    <t>Zolasta inj 4 mg/5ml (L) [D]</t>
  </si>
  <si>
    <t>MLIZOLE01</t>
  </si>
  <si>
    <t>Zolennic inj 4 mg/5ml (L) [D]</t>
  </si>
  <si>
    <t>MOIZOME01</t>
  </si>
  <si>
    <t>Zometa 4 mg/100 ml (R) inj(100 ml)[D]</t>
  </si>
  <si>
    <t>MOTZYPR02</t>
  </si>
  <si>
    <t>ZyPREXA(Zydis) tab 10 mg (R) [C]_G</t>
  </si>
  <si>
    <t>MOTZYPR01</t>
  </si>
  <si>
    <t>ZyPREXA(Zydis) tab 5 mg (R) [C]_G</t>
  </si>
  <si>
    <t>DRUGSERV04</t>
  </si>
  <si>
    <t>ค่าบริการผู้ประกอบโรคศิลปะ (ดำเนินการจัดหายา)</t>
  </si>
  <si>
    <t>MLTTRAM02</t>
  </si>
  <si>
    <t>traMADol 50 mg.(Tracine)(L) cap.[C]_UC</t>
  </si>
  <si>
    <t>** Kisqali  tab 200 mg (R) (3 boxs) (21 tab/box)[ND] (no PAP)</t>
  </si>
  <si>
    <t>** Tafinlar 75 mg cap (56 cap/2 bot)</t>
  </si>
  <si>
    <t>** Mekinist 2 mg tab (14 tab/2 box)</t>
  </si>
  <si>
    <t>DRUG2_CHARGE</t>
  </si>
  <si>
    <t>ค่ายา (High concentrate electrolyte)</t>
  </si>
  <si>
    <t>MLIADRE01</t>
  </si>
  <si>
    <t>**AdreNALINE inj 1mg/1ml (L)(1ml) [C]_UC+</t>
  </si>
  <si>
    <t>MOTSAND01</t>
  </si>
  <si>
    <t>** SandIMMUNE Neoral cap 25 mg (R) [C]]</t>
  </si>
  <si>
    <t>MOTSAND02</t>
  </si>
  <si>
    <t>** SandIMMUNE Neoral cap 100 mg (R) [C]</t>
  </si>
  <si>
    <t>** Tanstrive (Selpercatinib) 40 mg capsule (28 capsules/box) (R)</t>
  </si>
  <si>
    <t>** Polivy (Polatuzumab) 140 mg inj</t>
  </si>
  <si>
    <t>MOIPOLI01</t>
  </si>
  <si>
    <t>** Polivy inj 30 mg (R)[D]</t>
  </si>
  <si>
    <t>Polatuzumab Vedotin</t>
  </si>
  <si>
    <t>Pegfilgrastim(FULPHILA) inj. 6mg/0.6ml (0.6ml) (L)[C]</t>
  </si>
  <si>
    <t>MLTSENO01</t>
  </si>
  <si>
    <t>Senolax tab (L) [C]_UC</t>
  </si>
  <si>
    <t>Motilium tab 10 mg (R) [C]</t>
  </si>
  <si>
    <t>** Onivyde (Liposomal irinotecan) inj 43 mg/10 ml (L) [X]</t>
  </si>
  <si>
    <t>Tevimbra (Tislelizumab) 100 mg/10 ml inj. (R)</t>
  </si>
  <si>
    <t>** Oxalip (ATB) 150 mg/ 30ml inj (R)</t>
  </si>
  <si>
    <t>** Oxalip (ATB) 50 mg/ 10ml inj (R)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</si>
</sst>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4.0"/>
      <color theme="1"/>
      <name val="Angsana New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Tahoma"/>
    </font>
    <font>
      <i/>
      <sz val="14.0"/>
      <color theme="1"/>
      <name val="Angsana New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4" xfId="0" applyAlignment="1" applyBorder="1" applyFont="1" applyNumberFormat="1">
      <alignment horizontal="center"/>
    </xf>
    <xf borderId="1" fillId="3" fontId="1" numFmtId="49" xfId="0" applyAlignment="1" applyBorder="1" applyFill="1" applyFont="1" applyNumberFormat="1">
      <alignment horizontal="center"/>
    </xf>
    <xf borderId="2" fillId="3" fontId="1" numFmtId="49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3" fillId="4" fontId="1" numFmtId="0" xfId="0" applyBorder="1" applyFill="1" applyFont="1"/>
    <xf borderId="3" fillId="4" fontId="1" numFmtId="4" xfId="0" applyBorder="1" applyFont="1" applyNumberFormat="1"/>
    <xf borderId="3" fillId="0" fontId="1" numFmtId="49" xfId="0" applyAlignment="1" applyBorder="1" applyFont="1" applyNumberFormat="1">
      <alignment horizontal="left"/>
    </xf>
    <xf borderId="3" fillId="0" fontId="1" numFmtId="4" xfId="0" applyAlignment="1" applyBorder="1" applyFont="1" applyNumberFormat="1">
      <alignment horizontal="right"/>
    </xf>
    <xf borderId="3" fillId="4" fontId="1" numFmtId="4" xfId="0" applyAlignment="1" applyBorder="1" applyFont="1" applyNumberFormat="1">
      <alignment horizontal="right"/>
    </xf>
    <xf borderId="0" fillId="0" fontId="3" numFmtId="0" xfId="0" applyFont="1"/>
    <xf borderId="3" fillId="4" fontId="1" numFmtId="0" xfId="0" applyAlignment="1" applyBorder="1" applyFont="1">
      <alignment readingOrder="0"/>
    </xf>
    <xf borderId="3" fillId="4" fontId="1" numFmtId="4" xfId="0" applyAlignment="1" applyBorder="1" applyFont="1" applyNumberFormat="1">
      <alignment readingOrder="0"/>
    </xf>
    <xf borderId="3" fillId="0" fontId="1" numFmtId="49" xfId="0" applyAlignment="1" applyBorder="1" applyFont="1" applyNumberFormat="1">
      <alignment horizontal="left" readingOrder="0"/>
    </xf>
    <xf borderId="3" fillId="0" fontId="1" numFmtId="4" xfId="0" applyAlignment="1" applyBorder="1" applyFont="1" applyNumberFormat="1">
      <alignment horizontal="right" readingOrder="0"/>
    </xf>
    <xf borderId="3" fillId="4" fontId="1" numFmtId="4" xfId="0" applyAlignment="1" applyBorder="1" applyFont="1" applyNumberFormat="1">
      <alignment horizontal="right" readingOrder="0"/>
    </xf>
    <xf borderId="3" fillId="4" fontId="4" numFmtId="4" xfId="0" applyBorder="1" applyFont="1" applyNumberFormat="1"/>
    <xf borderId="3" fillId="4" fontId="1" numFmtId="4" xfId="0" applyAlignment="1" applyBorder="1" applyFont="1" applyNumberFormat="1">
      <alignment horizontal="right" shrinkToFit="0" wrapText="1"/>
    </xf>
    <xf borderId="0" fillId="3" fontId="2" numFmtId="0" xfId="0" applyAlignment="1" applyFont="1">
      <alignment horizontal="center"/>
    </xf>
    <xf borderId="3" fillId="3" fontId="1" numFmtId="4" xfId="0" applyAlignment="1" applyBorder="1" applyFont="1" applyNumberFormat="1">
      <alignment horizontal="right"/>
    </xf>
    <xf borderId="3" fillId="3" fontId="1" numFmtId="49" xfId="0" applyAlignment="1" applyBorder="1" applyFont="1" applyNumberFormat="1">
      <alignment horizontal="left"/>
    </xf>
    <xf borderId="3" fillId="3" fontId="1" numFmtId="49" xfId="0" applyAlignment="1" applyBorder="1" applyFont="1" applyNumberFormat="1">
      <alignment horizontal="left" readingOrder="0"/>
    </xf>
    <xf borderId="3" fillId="4" fontId="5" numFmtId="4" xfId="0" applyAlignment="1" applyBorder="1" applyFont="1" applyNumberFormat="1">
      <alignment horizontal="right"/>
    </xf>
    <xf borderId="3" fillId="4" fontId="1" numFmtId="0" xfId="0" applyAlignment="1" applyBorder="1" applyFont="1">
      <alignment horizontal="right"/>
    </xf>
    <xf borderId="3" fillId="5" fontId="1" numFmtId="0" xfId="0" applyBorder="1" applyFill="1" applyFont="1"/>
    <xf borderId="3" fillId="5" fontId="1" numFmtId="4" xfId="0" applyBorder="1" applyFont="1" applyNumberFormat="1"/>
    <xf borderId="3" fillId="5" fontId="1" numFmtId="4" xfId="0" applyAlignment="1" applyBorder="1" applyFont="1" applyNumberFormat="1">
      <alignment horizontal="right"/>
    </xf>
    <xf borderId="3" fillId="5" fontId="4" numFmtId="4" xfId="0" applyBorder="1" applyFont="1" applyNumberFormat="1"/>
    <xf borderId="3" fillId="5" fontId="4" numFmtId="0" xfId="0" applyBorder="1" applyFont="1"/>
    <xf borderId="3" fillId="0" fontId="4" numFmtId="49" xfId="0" applyAlignment="1" applyBorder="1" applyFont="1" applyNumberFormat="1">
      <alignment horizontal="left"/>
    </xf>
    <xf borderId="0" fillId="0" fontId="4" numFmtId="0" xfId="0" applyFont="1"/>
    <xf borderId="0" fillId="0" fontId="4" numFmtId="4" xfId="0" applyFont="1" applyNumberFormat="1"/>
    <xf borderId="0" fillId="0" fontId="4" numFmtId="49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2" max="2" width="46.5"/>
    <col customWidth="1" min="3" max="4" width="15.38"/>
    <col customWidth="1" min="5" max="5" width="10.0"/>
    <col customWidth="1" min="14" max="14" width="11.88"/>
    <col customWidth="1" min="15" max="15" width="11.75"/>
    <col customWidth="1" min="16" max="17" width="4.25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0</v>
      </c>
      <c r="M1" s="8" t="s">
        <v>11</v>
      </c>
      <c r="N1" s="9" t="s">
        <v>12</v>
      </c>
      <c r="O1" s="9" t="s">
        <v>13</v>
      </c>
      <c r="P1" s="9" t="s">
        <v>14</v>
      </c>
      <c r="Q1" s="9" t="s">
        <v>15</v>
      </c>
    </row>
    <row r="2" ht="15.75" customHeight="1">
      <c r="A2" s="10" t="s">
        <v>16</v>
      </c>
      <c r="B2" s="11" t="s">
        <v>17</v>
      </c>
      <c r="C2" s="12" t="s">
        <v>18</v>
      </c>
      <c r="D2" s="12"/>
      <c r="E2" s="13">
        <f>IFERROR(__xludf.DUMMYFUNCTION("regexextract (B2, ""\d+"") + REGEXEXTRACT(B2,""\d+(\.\d+)?"")"),250.0)</f>
        <v>250</v>
      </c>
      <c r="F2" s="13"/>
      <c r="G2" s="14">
        <v>14445.0</v>
      </c>
      <c r="H2" s="14">
        <v>18000.0</v>
      </c>
      <c r="I2" s="14">
        <v>18000.0</v>
      </c>
      <c r="J2" s="14">
        <v>20000.0</v>
      </c>
      <c r="K2" s="14">
        <v>20000.0</v>
      </c>
      <c r="L2" s="11" t="s">
        <v>16</v>
      </c>
      <c r="M2" s="8" t="b">
        <f>IFERROR(__xludf.DUMMYFUNCTION("REGEXMATCH(B:B,""(R)"")"),FALSE)</f>
        <v>0</v>
      </c>
      <c r="N2" s="15"/>
      <c r="O2" s="15"/>
    </row>
    <row r="3" ht="15.75" customHeight="1">
      <c r="A3" s="16" t="s">
        <v>19</v>
      </c>
      <c r="B3" s="17" t="s">
        <v>20</v>
      </c>
      <c r="C3" s="18" t="s">
        <v>18</v>
      </c>
      <c r="D3" s="18"/>
      <c r="E3" s="19">
        <v>500.0</v>
      </c>
      <c r="F3" s="13"/>
      <c r="G3" s="20">
        <v>13375.0</v>
      </c>
      <c r="H3" s="20">
        <v>19270.0</v>
      </c>
      <c r="I3" s="20">
        <v>20234.0</v>
      </c>
      <c r="J3" s="20">
        <v>22390.0</v>
      </c>
      <c r="K3" s="20">
        <v>23510.0</v>
      </c>
      <c r="L3" s="17" t="s">
        <v>19</v>
      </c>
      <c r="M3" s="8" t="b">
        <f>IFERROR(__xludf.DUMMYFUNCTION("REGEXMATCH(B:B,""(R)"")"),FALSE)</f>
        <v>0</v>
      </c>
      <c r="N3" s="9" t="s">
        <v>21</v>
      </c>
      <c r="O3" s="15"/>
    </row>
    <row r="4" ht="15.75" customHeight="1">
      <c r="A4" s="10" t="s">
        <v>22</v>
      </c>
      <c r="B4" s="11" t="s">
        <v>23</v>
      </c>
      <c r="C4" s="12" t="s">
        <v>24</v>
      </c>
      <c r="D4" s="12"/>
      <c r="E4" s="13">
        <f>IFERROR(__xludf.DUMMYFUNCTION("regexextract (B4, ""\d+"") + REGEXEXTRACT(B4,""\d+(\.\d+)?"")"),100.0)</f>
        <v>100</v>
      </c>
      <c r="F4" s="13"/>
      <c r="G4" s="14">
        <v>16585.0</v>
      </c>
      <c r="H4" s="14">
        <v>19000.0</v>
      </c>
      <c r="I4" s="14">
        <v>19000.0</v>
      </c>
      <c r="J4" s="14">
        <v>19000.0</v>
      </c>
      <c r="K4" s="14">
        <v>19000.0</v>
      </c>
      <c r="L4" s="11" t="s">
        <v>22</v>
      </c>
      <c r="M4" s="8" t="b">
        <f>IFERROR(__xludf.DUMMYFUNCTION("REGEXMATCH(B:B,""(R)"")"),TRUE)</f>
        <v>1</v>
      </c>
      <c r="N4" s="9" t="s">
        <v>25</v>
      </c>
      <c r="O4" s="15"/>
    </row>
    <row r="5" ht="15.75" customHeight="1">
      <c r="A5" s="10" t="s">
        <v>26</v>
      </c>
      <c r="B5" s="11" t="s">
        <v>27</v>
      </c>
      <c r="C5" s="12" t="s">
        <v>28</v>
      </c>
      <c r="D5" s="12"/>
      <c r="E5" s="13">
        <f>IFERROR(__xludf.DUMMYFUNCTION("regexextract (B5, ""\d+"") + REGEXEXTRACT(B5,""\d+(\.\d+)?"")"),50.0)</f>
        <v>50</v>
      </c>
      <c r="F5" s="13"/>
      <c r="G5" s="21"/>
      <c r="H5" s="14">
        <v>132840.0</v>
      </c>
      <c r="I5" s="14">
        <v>134840.0</v>
      </c>
      <c r="J5" s="14">
        <v>155089.0</v>
      </c>
      <c r="K5" s="14">
        <v>157415.0</v>
      </c>
      <c r="L5" s="10" t="s">
        <v>26</v>
      </c>
      <c r="M5" s="8" t="b">
        <f>IFERROR(__xludf.DUMMYFUNCTION("REGEXMATCH(B:B,""(R)"")"),TRUE)</f>
        <v>1</v>
      </c>
      <c r="N5" s="9" t="s">
        <v>25</v>
      </c>
      <c r="O5" s="9" t="s">
        <v>29</v>
      </c>
    </row>
    <row r="6" ht="15.75" customHeight="1">
      <c r="A6" s="10" t="s">
        <v>30</v>
      </c>
      <c r="B6" s="11" t="s">
        <v>31</v>
      </c>
      <c r="C6" s="12" t="s">
        <v>32</v>
      </c>
      <c r="D6" s="12"/>
      <c r="E6" s="13">
        <f>IFERROR(__xludf.DUMMYFUNCTION("regexextract (B6, ""\d+"") + REGEXEXTRACT(B6,""\d+(\.\d+)?"")"),5.0)</f>
        <v>5</v>
      </c>
      <c r="F6" s="13"/>
      <c r="G6" s="14">
        <v>34989.0</v>
      </c>
      <c r="H6" s="14">
        <v>48780.0</v>
      </c>
      <c r="I6" s="14">
        <v>48780.0</v>
      </c>
      <c r="J6" s="14">
        <v>54200.0</v>
      </c>
      <c r="K6" s="14">
        <v>54200.0</v>
      </c>
      <c r="L6" s="11" t="s">
        <v>30</v>
      </c>
      <c r="M6" s="8" t="b">
        <f>IFERROR(__xludf.DUMMYFUNCTION("REGEXMATCH(B:B,""(R)"")"),TRUE)</f>
        <v>1</v>
      </c>
      <c r="N6" s="9" t="s">
        <v>25</v>
      </c>
      <c r="O6" s="15"/>
    </row>
    <row r="7" ht="15.75" customHeight="1">
      <c r="A7" s="10" t="s">
        <v>33</v>
      </c>
      <c r="B7" s="11" t="s">
        <v>34</v>
      </c>
      <c r="C7" s="12" t="s">
        <v>35</v>
      </c>
      <c r="D7" s="12"/>
      <c r="E7" s="13">
        <f>IFERROR(__xludf.DUMMYFUNCTION("regexextract (B7, ""\d+"") + REGEXEXTRACT(B7,""\d+(\.\d+)?"")"),150.0)</f>
        <v>150</v>
      </c>
      <c r="F7" s="13"/>
      <c r="G7" s="14">
        <v>51081.8</v>
      </c>
      <c r="H7" s="14">
        <v>60075.0</v>
      </c>
      <c r="I7" s="14">
        <v>61878.0</v>
      </c>
      <c r="J7" s="14">
        <v>72090.0</v>
      </c>
      <c r="K7" s="14">
        <v>74253.0</v>
      </c>
      <c r="L7" s="10" t="s">
        <v>33</v>
      </c>
      <c r="M7" s="8" t="b">
        <f>IFERROR(__xludf.DUMMYFUNCTION("REGEXMATCH(B:B,""(R)"")"),TRUE)</f>
        <v>1</v>
      </c>
      <c r="N7" s="9" t="s">
        <v>25</v>
      </c>
      <c r="O7" s="9" t="s">
        <v>29</v>
      </c>
    </row>
    <row r="8" ht="15.75" customHeight="1">
      <c r="A8" s="10" t="s">
        <v>36</v>
      </c>
      <c r="B8" s="11" t="s">
        <v>37</v>
      </c>
      <c r="C8" s="12" t="s">
        <v>38</v>
      </c>
      <c r="D8" s="12"/>
      <c r="E8" s="13">
        <f>IFERROR(__xludf.DUMMYFUNCTION("regexextract (B8, ""\d+"") + REGEXEXTRACT(B8,""\d+(\.\d+)?"")"),500.0)</f>
        <v>500</v>
      </c>
      <c r="F8" s="13"/>
      <c r="G8" s="14">
        <v>44940.0</v>
      </c>
      <c r="H8" s="22">
        <v>49400.0</v>
      </c>
      <c r="I8" s="22">
        <v>49400.0</v>
      </c>
      <c r="J8" s="14">
        <v>49400.0</v>
      </c>
      <c r="K8" s="14">
        <v>49400.0</v>
      </c>
      <c r="L8" s="11" t="s">
        <v>36</v>
      </c>
      <c r="M8" s="23"/>
      <c r="N8" s="9" t="s">
        <v>25</v>
      </c>
      <c r="O8" s="15"/>
    </row>
    <row r="9" ht="15.75" customHeight="1">
      <c r="A9" s="10" t="s">
        <v>39</v>
      </c>
      <c r="B9" s="11" t="s">
        <v>40</v>
      </c>
      <c r="C9" s="12" t="s">
        <v>38</v>
      </c>
      <c r="D9" s="12"/>
      <c r="E9" s="13">
        <f>IFERROR(__xludf.DUMMYFUNCTION("regexextract (B9, ""\d+"") + REGEXEXTRACT(B9,""\d+(\.\d+)?"")"),100.0)</f>
        <v>100</v>
      </c>
      <c r="F9" s="13"/>
      <c r="G9" s="14">
        <v>10336.2</v>
      </c>
      <c r="H9" s="14">
        <v>11400.0</v>
      </c>
      <c r="I9" s="14">
        <v>11400.0</v>
      </c>
      <c r="J9" s="14">
        <v>11400.0</v>
      </c>
      <c r="K9" s="14">
        <v>11400.0</v>
      </c>
      <c r="L9" s="11" t="s">
        <v>39</v>
      </c>
      <c r="M9" s="23"/>
      <c r="N9" s="9" t="s">
        <v>25</v>
      </c>
      <c r="O9" s="15"/>
    </row>
    <row r="10" ht="15.75" customHeight="1">
      <c r="A10" s="10" t="s">
        <v>41</v>
      </c>
      <c r="B10" s="11" t="s">
        <v>42</v>
      </c>
      <c r="C10" s="12" t="s">
        <v>43</v>
      </c>
      <c r="D10" s="12"/>
      <c r="E10" s="13">
        <f>IFERROR(__xludf.DUMMYFUNCTION("regexextract (B10, ""\d+"") + REGEXEXTRACT(B10,""\d+(\.\d+)?"")"),50.0)</f>
        <v>50</v>
      </c>
      <c r="F10" s="13"/>
      <c r="G10" s="14">
        <v>6665.5</v>
      </c>
      <c r="H10" s="14">
        <v>9963.0</v>
      </c>
      <c r="I10" s="14">
        <v>9963.0</v>
      </c>
      <c r="J10" s="14">
        <v>11070.0</v>
      </c>
      <c r="K10" s="14">
        <v>11070.0</v>
      </c>
      <c r="L10" s="11" t="s">
        <v>41</v>
      </c>
      <c r="M10" s="8" t="b">
        <f>IFERROR(__xludf.DUMMYFUNCTION("REGEXMATCH(B:B,""(R)"")"),FALSE)</f>
        <v>0</v>
      </c>
      <c r="N10" s="9" t="s">
        <v>25</v>
      </c>
      <c r="O10" s="15"/>
    </row>
    <row r="11" ht="15.75" customHeight="1">
      <c r="A11" s="10" t="s">
        <v>44</v>
      </c>
      <c r="B11" s="11" t="s">
        <v>45</v>
      </c>
      <c r="C11" s="12" t="s">
        <v>46</v>
      </c>
      <c r="D11" s="12"/>
      <c r="E11" s="13">
        <f>IFERROR(__xludf.DUMMYFUNCTION("regexextract (B11, ""\d+"") + REGEXEXTRACT(B11,""\d+(\.\d+)?"")"),2.0)</f>
        <v>2</v>
      </c>
      <c r="F11" s="13"/>
      <c r="G11" s="14">
        <v>84.53</v>
      </c>
      <c r="H11" s="14">
        <v>144.0</v>
      </c>
      <c r="I11" s="14">
        <v>144.0</v>
      </c>
      <c r="J11" s="14">
        <v>160.0</v>
      </c>
      <c r="K11" s="14">
        <v>160.0</v>
      </c>
      <c r="L11" s="10" t="s">
        <v>44</v>
      </c>
      <c r="M11" s="8" t="b">
        <f>IFERROR(__xludf.DUMMYFUNCTION("REGEXMATCH(B:B,""(R)"")"),TRUE)</f>
        <v>1</v>
      </c>
      <c r="N11" s="9" t="s">
        <v>25</v>
      </c>
      <c r="O11" s="15"/>
    </row>
    <row r="12" ht="15.75" customHeight="1">
      <c r="A12" s="10" t="s">
        <v>47</v>
      </c>
      <c r="B12" s="11" t="s">
        <v>48</v>
      </c>
      <c r="C12" s="12" t="s">
        <v>49</v>
      </c>
      <c r="D12" s="12"/>
      <c r="E12" s="13">
        <f>IFERROR(__xludf.DUMMYFUNCTION("regexextract (B12, ""\d+"") + REGEXEXTRACT(B12,""\d+(\.\d+)?"")"),180.0)</f>
        <v>180</v>
      </c>
      <c r="F12" s="13"/>
      <c r="G12" s="14">
        <v>57780.0</v>
      </c>
      <c r="H12" s="14">
        <v>63180.0</v>
      </c>
      <c r="I12" s="14">
        <v>63180.0</v>
      </c>
      <c r="J12" s="14">
        <v>70200.0</v>
      </c>
      <c r="K12" s="14">
        <v>70200.0</v>
      </c>
      <c r="L12" s="10" t="s">
        <v>47</v>
      </c>
      <c r="M12" s="8" t="b">
        <f>IFERROR(__xludf.DUMMYFUNCTION("REGEXMATCH(B:B,""(R)"")"),TRUE)</f>
        <v>1</v>
      </c>
      <c r="N12" s="9" t="s">
        <v>25</v>
      </c>
      <c r="O12" s="15"/>
    </row>
    <row r="13" ht="15.75" customHeight="1">
      <c r="A13" s="10" t="s">
        <v>50</v>
      </c>
      <c r="B13" s="11" t="s">
        <v>51</v>
      </c>
      <c r="C13" s="12" t="s">
        <v>49</v>
      </c>
      <c r="D13" s="12"/>
      <c r="E13" s="13">
        <f>IFERROR(__xludf.DUMMYFUNCTION("regexextract (B13, ""\d+"") + REGEXEXTRACT(B13,""\d+(\.\d+)?"")"),30.0)</f>
        <v>30</v>
      </c>
      <c r="F13" s="13"/>
      <c r="G13" s="14">
        <v>14445.0</v>
      </c>
      <c r="H13" s="14">
        <v>19211.0</v>
      </c>
      <c r="I13" s="14">
        <v>19211.0</v>
      </c>
      <c r="J13" s="14">
        <v>21345.0</v>
      </c>
      <c r="K13" s="14">
        <v>21345.0</v>
      </c>
      <c r="L13" s="11" t="s">
        <v>50</v>
      </c>
      <c r="M13" s="8" t="b">
        <f>IFERROR(__xludf.DUMMYFUNCTION("REGEXMATCH(B:B,""(R)"")"),TRUE)</f>
        <v>1</v>
      </c>
      <c r="N13" s="9" t="s">
        <v>25</v>
      </c>
      <c r="O13" s="15"/>
    </row>
    <row r="14" ht="15.75" customHeight="1">
      <c r="A14" s="10" t="s">
        <v>52</v>
      </c>
      <c r="B14" s="11" t="s">
        <v>53</v>
      </c>
      <c r="C14" s="12" t="s">
        <v>49</v>
      </c>
      <c r="D14" s="12"/>
      <c r="E14" s="13">
        <f>IFERROR(__xludf.DUMMYFUNCTION("regexextract (B14, ""\d+"") + REGEXEXTRACT(B14,""\d+(\.\d+)?"")"),90.0)</f>
        <v>90</v>
      </c>
      <c r="F14" s="13"/>
      <c r="G14" s="14">
        <v>10883.75</v>
      </c>
      <c r="H14" s="14">
        <v>14054.0</v>
      </c>
      <c r="I14" s="14">
        <v>14054.0</v>
      </c>
      <c r="J14" s="14">
        <v>15615.0</v>
      </c>
      <c r="K14" s="14">
        <v>15615.0</v>
      </c>
      <c r="L14" s="11" t="s">
        <v>52</v>
      </c>
      <c r="M14" s="8" t="b">
        <f>IFERROR(__xludf.DUMMYFUNCTION("REGEXMATCH(B:B,""(R)"")"),TRUE)</f>
        <v>1</v>
      </c>
      <c r="N14" s="9" t="s">
        <v>25</v>
      </c>
      <c r="O14" s="15"/>
    </row>
    <row r="15" ht="15.75" customHeight="1">
      <c r="A15" s="10" t="s">
        <v>54</v>
      </c>
      <c r="B15" s="11" t="s">
        <v>55</v>
      </c>
      <c r="C15" s="12" t="s">
        <v>56</v>
      </c>
      <c r="D15" s="12"/>
      <c r="E15" s="13">
        <f>IFERROR(__xludf.DUMMYFUNCTION("regexextract (B15, ""\d+"") + REGEXEXTRACT(B15,""\d+(\.\d+)?"")"),1.0)</f>
        <v>1</v>
      </c>
      <c r="F15" s="13"/>
      <c r="G15" s="14">
        <v>38.21</v>
      </c>
      <c r="H15" s="14">
        <v>108.0</v>
      </c>
      <c r="I15" s="14">
        <v>108.0</v>
      </c>
      <c r="J15" s="14">
        <v>120.0</v>
      </c>
      <c r="K15" s="14">
        <v>120.0</v>
      </c>
      <c r="L15" s="11" t="s">
        <v>54</v>
      </c>
      <c r="M15" s="8" t="b">
        <f>IFERROR(__xludf.DUMMYFUNCTION("REGEXMATCH(B:B,""(R)"")"),FALSE)</f>
        <v>0</v>
      </c>
      <c r="N15" s="9" t="s">
        <v>57</v>
      </c>
      <c r="O15" s="15"/>
    </row>
    <row r="16" ht="15.75" customHeight="1">
      <c r="A16" s="10" t="s">
        <v>58</v>
      </c>
      <c r="B16" s="11" t="s">
        <v>59</v>
      </c>
      <c r="C16" s="12" t="s">
        <v>56</v>
      </c>
      <c r="D16" s="12"/>
      <c r="E16" s="13">
        <f>IFERROR(__xludf.DUMMYFUNCTION("regexextract (B16, ""\d+"") + REGEXEXTRACT(B16,""\d+(\.\d+)?"")"),1.0)</f>
        <v>1</v>
      </c>
      <c r="F16" s="13"/>
      <c r="G16" s="14">
        <v>1001.33</v>
      </c>
      <c r="H16" s="14">
        <v>9684.0</v>
      </c>
      <c r="I16" s="14">
        <v>9684.0</v>
      </c>
      <c r="J16" s="14">
        <v>10760.0</v>
      </c>
      <c r="K16" s="14">
        <v>10760.0</v>
      </c>
      <c r="L16" s="11" t="s">
        <v>58</v>
      </c>
      <c r="M16" s="8" t="b">
        <f>IFERROR(__xludf.DUMMYFUNCTION("REGEXMATCH(B:B,""(R)"")"),TRUE)</f>
        <v>1</v>
      </c>
      <c r="N16" s="9" t="s">
        <v>25</v>
      </c>
      <c r="O16" s="15"/>
    </row>
    <row r="17" ht="15.75" customHeight="1">
      <c r="A17" s="10" t="s">
        <v>60</v>
      </c>
      <c r="B17" s="11" t="s">
        <v>61</v>
      </c>
      <c r="C17" s="12" t="s">
        <v>62</v>
      </c>
      <c r="D17" s="12"/>
      <c r="E17" s="13">
        <f>IFERROR(__xludf.DUMMYFUNCTION("regexextract (B17, ""\d+"") + REGEXEXTRACT(B17,""\d+(\.\d+)?"")"),100.0)</f>
        <v>100</v>
      </c>
      <c r="F17" s="13"/>
      <c r="G17" s="14">
        <v>11591.67</v>
      </c>
      <c r="H17" s="14">
        <v>14198.0</v>
      </c>
      <c r="I17" s="14">
        <v>14198.0</v>
      </c>
      <c r="J17" s="14">
        <v>15775.0</v>
      </c>
      <c r="K17" s="14">
        <v>15775.0</v>
      </c>
      <c r="L17" s="10" t="s">
        <v>60</v>
      </c>
      <c r="M17" s="8" t="b">
        <f>IFERROR(__xludf.DUMMYFUNCTION("REGEXMATCH(B:B,""(R)"")"),TRUE)</f>
        <v>1</v>
      </c>
      <c r="N17" s="9" t="s">
        <v>25</v>
      </c>
      <c r="O17" s="9" t="s">
        <v>29</v>
      </c>
    </row>
    <row r="18" ht="15.75" customHeight="1">
      <c r="A18" s="10" t="s">
        <v>63</v>
      </c>
      <c r="B18" s="11" t="s">
        <v>64</v>
      </c>
      <c r="C18" s="12" t="s">
        <v>65</v>
      </c>
      <c r="D18" s="12"/>
      <c r="E18" s="13">
        <f>IFERROR(__xludf.DUMMYFUNCTION("regexextract (B18, ""\d+"") + REGEXEXTRACT(B18,""\d+(\.\d+)?"")"),100.0)</f>
        <v>100</v>
      </c>
      <c r="F18" s="13"/>
      <c r="G18" s="14">
        <v>6000.0</v>
      </c>
      <c r="H18" s="14">
        <v>9984.0</v>
      </c>
      <c r="I18" s="14">
        <v>10683.0</v>
      </c>
      <c r="J18" s="14">
        <v>11601.0</v>
      </c>
      <c r="K18" s="14">
        <v>12414.0</v>
      </c>
      <c r="L18" s="11" t="s">
        <v>63</v>
      </c>
      <c r="M18" s="8" t="b">
        <f>IFERROR(__xludf.DUMMYFUNCTION("REGEXMATCH(B:B,""(R)"")"),FALSE)</f>
        <v>0</v>
      </c>
      <c r="N18" s="9" t="s">
        <v>25</v>
      </c>
      <c r="O18" s="15"/>
    </row>
    <row r="19" ht="15.75" customHeight="1">
      <c r="A19" s="10" t="s">
        <v>66</v>
      </c>
      <c r="B19" s="11" t="s">
        <v>67</v>
      </c>
      <c r="C19" s="12" t="s">
        <v>68</v>
      </c>
      <c r="D19" s="12"/>
      <c r="E19" s="24"/>
      <c r="F19" s="13"/>
      <c r="G19" s="14">
        <v>6955.0</v>
      </c>
      <c r="H19" s="14">
        <v>10826.0</v>
      </c>
      <c r="I19" s="14">
        <v>11584.0</v>
      </c>
      <c r="J19" s="14">
        <v>12639.0</v>
      </c>
      <c r="K19" s="14">
        <v>13524.0</v>
      </c>
      <c r="L19" s="10" t="s">
        <v>66</v>
      </c>
      <c r="M19" s="8" t="b">
        <f>IFERROR(__xludf.DUMMYFUNCTION("REGEXMATCH(B:B,""(R)"")"),FALSE)</f>
        <v>0</v>
      </c>
      <c r="N19" s="9" t="s">
        <v>57</v>
      </c>
      <c r="O19" s="15"/>
    </row>
    <row r="20" ht="15.75" customHeight="1">
      <c r="A20" s="10" t="s">
        <v>69</v>
      </c>
      <c r="B20" s="11" t="s">
        <v>70</v>
      </c>
      <c r="C20" s="12" t="s">
        <v>71</v>
      </c>
      <c r="D20" s="12"/>
      <c r="E20" s="13">
        <f>IFERROR(__xludf.DUMMYFUNCTION("regexextract (B20, ""\d+"") + REGEXEXTRACT(B20,""\d+(\.\d+)?"")"),25.0)</f>
        <v>25</v>
      </c>
      <c r="F20" s="13"/>
      <c r="G20" s="14">
        <v>1337.5</v>
      </c>
      <c r="H20" s="14">
        <v>3240.0</v>
      </c>
      <c r="I20" s="14">
        <v>3240.0</v>
      </c>
      <c r="J20" s="14">
        <v>3600.0</v>
      </c>
      <c r="K20" s="14">
        <v>3600.0</v>
      </c>
      <c r="L20" s="11" t="s">
        <v>69</v>
      </c>
      <c r="M20" s="8" t="b">
        <f>IFERROR(__xludf.DUMMYFUNCTION("REGEXMATCH(B:B,""(R)"")"),FALSE)</f>
        <v>0</v>
      </c>
      <c r="N20" s="9" t="s">
        <v>25</v>
      </c>
      <c r="O20" s="15"/>
    </row>
    <row r="21" ht="15.75" customHeight="1">
      <c r="A21" s="10" t="s">
        <v>72</v>
      </c>
      <c r="B21" s="11" t="s">
        <v>73</v>
      </c>
      <c r="C21" s="12" t="s">
        <v>71</v>
      </c>
      <c r="D21" s="12"/>
      <c r="E21" s="13">
        <f>IFERROR(__xludf.DUMMYFUNCTION("regexextract (B21, ""\d+"") + REGEXEXTRACT(B21,""\d+(\.\d+)?"")"),100.0)</f>
        <v>100</v>
      </c>
      <c r="F21" s="13"/>
      <c r="G21" s="14">
        <v>5350.0</v>
      </c>
      <c r="H21" s="14">
        <v>11700.0</v>
      </c>
      <c r="I21" s="14">
        <v>11700.0</v>
      </c>
      <c r="J21" s="14">
        <v>13000.0</v>
      </c>
      <c r="K21" s="14">
        <v>13000.0</v>
      </c>
      <c r="L21" s="11" t="s">
        <v>72</v>
      </c>
      <c r="M21" s="8" t="b">
        <f>IFERROR(__xludf.DUMMYFUNCTION("REGEXMATCH(B:B,""(R)"")"),FALSE)</f>
        <v>0</v>
      </c>
      <c r="N21" s="9" t="s">
        <v>25</v>
      </c>
      <c r="O21" s="15"/>
    </row>
    <row r="22" ht="15.75" customHeight="1">
      <c r="A22" s="10" t="s">
        <v>74</v>
      </c>
      <c r="B22" s="11" t="s">
        <v>75</v>
      </c>
      <c r="C22" s="12" t="s">
        <v>62</v>
      </c>
      <c r="D22" s="12"/>
      <c r="E22" s="13">
        <f>IFERROR(__xludf.DUMMYFUNCTION("regexextract (B22, ""\d+"") + REGEXEXTRACT(B22,""\d+(\.\d+)?"")"),100.0)</f>
        <v>100</v>
      </c>
      <c r="F22" s="13"/>
      <c r="G22" s="14">
        <v>8346.0</v>
      </c>
      <c r="H22" s="14">
        <v>11227.0</v>
      </c>
      <c r="I22" s="14">
        <v>12013.0</v>
      </c>
      <c r="J22" s="14">
        <v>13472.0</v>
      </c>
      <c r="K22" s="14">
        <v>14416.0</v>
      </c>
      <c r="L22" s="11" t="s">
        <v>74</v>
      </c>
      <c r="M22" s="8" t="b">
        <f>IFERROR(__xludf.DUMMYFUNCTION("REGEXMATCH(B:B,""(R)"")"),FALSE)</f>
        <v>0</v>
      </c>
      <c r="N22" s="15"/>
      <c r="O22" s="15"/>
    </row>
    <row r="23" ht="15.75" customHeight="1">
      <c r="A23" s="10" t="s">
        <v>76</v>
      </c>
      <c r="B23" s="11" t="s">
        <v>77</v>
      </c>
      <c r="C23" s="12" t="s">
        <v>62</v>
      </c>
      <c r="D23" s="12"/>
      <c r="E23" s="13">
        <f>IFERROR(__xludf.DUMMYFUNCTION("regexextract (B23, ""\d+"") + REGEXEXTRACT(B23,""\d+(\.\d+)?"")"),100.0)</f>
        <v>100</v>
      </c>
      <c r="F23" s="13"/>
      <c r="G23" s="14">
        <v>3177.9</v>
      </c>
      <c r="H23" s="14">
        <v>5616.0</v>
      </c>
      <c r="I23" s="14">
        <v>6010.0</v>
      </c>
      <c r="J23" s="14">
        <v>6570.0</v>
      </c>
      <c r="K23" s="14">
        <v>7030.0</v>
      </c>
      <c r="L23" s="11" t="s">
        <v>76</v>
      </c>
      <c r="M23" s="8" t="b">
        <f>IFERROR(__xludf.DUMMYFUNCTION("REGEXMATCH(B:B,""(R)"")"),FALSE)</f>
        <v>0</v>
      </c>
      <c r="N23" s="15"/>
      <c r="O23" s="15"/>
    </row>
    <row r="24" ht="15.75" customHeight="1">
      <c r="A24" s="10" t="s">
        <v>78</v>
      </c>
      <c r="B24" s="11" t="s">
        <v>79</v>
      </c>
      <c r="C24" s="12" t="s">
        <v>62</v>
      </c>
      <c r="D24" s="12"/>
      <c r="E24" s="13">
        <f>IFERROR(__xludf.DUMMYFUNCTION("regexextract (B24, ""\d+"") + REGEXEXTRACT(B24,""\d+(\.\d+)?"")"),100.0)</f>
        <v>100</v>
      </c>
      <c r="F24" s="13"/>
      <c r="G24" s="14">
        <v>3150.08</v>
      </c>
      <c r="H24" s="14">
        <v>5567.0</v>
      </c>
      <c r="I24" s="14">
        <v>6373.0</v>
      </c>
      <c r="J24" s="14">
        <v>6468.0</v>
      </c>
      <c r="K24" s="14">
        <v>7405.0</v>
      </c>
      <c r="L24" s="11" t="s">
        <v>78</v>
      </c>
      <c r="M24" s="8" t="b">
        <f>IFERROR(__xludf.DUMMYFUNCTION("REGEXMATCH(B:B,""(R)"")"),FALSE)</f>
        <v>0</v>
      </c>
      <c r="N24" s="15"/>
      <c r="O24" s="15"/>
    </row>
    <row r="25" ht="15.75" customHeight="1">
      <c r="A25" s="10" t="s">
        <v>80</v>
      </c>
      <c r="B25" s="17" t="s">
        <v>81</v>
      </c>
      <c r="C25" s="12" t="s">
        <v>62</v>
      </c>
      <c r="D25" s="12"/>
      <c r="E25" s="13">
        <f>IFERROR(__xludf.DUMMYFUNCTION("regexextract (B25, ""\d+"") + REGEXEXTRACT(B25,""\d+(\.\d+)?"")"),400.0)</f>
        <v>400</v>
      </c>
      <c r="F25" s="13"/>
      <c r="G25" s="14">
        <v>10700.0</v>
      </c>
      <c r="H25" s="14">
        <v>16129.0</v>
      </c>
      <c r="I25" s="14">
        <v>16936.0</v>
      </c>
      <c r="J25" s="14">
        <v>18740.0</v>
      </c>
      <c r="K25" s="14">
        <v>19677.0</v>
      </c>
      <c r="L25" s="11" t="s">
        <v>80</v>
      </c>
      <c r="M25" s="8" t="b">
        <f>IFERROR(__xludf.DUMMYFUNCTION("REGEXMATCH(B:B,""(R)"")"),FALSE)</f>
        <v>0</v>
      </c>
      <c r="N25" s="15"/>
      <c r="O25" s="15"/>
    </row>
    <row r="26" ht="15.75" customHeight="1">
      <c r="A26" s="10"/>
      <c r="B26" s="17" t="s">
        <v>82</v>
      </c>
      <c r="C26" s="12"/>
      <c r="D26" s="12"/>
      <c r="E26" s="13">
        <f>IFERROR(__xludf.DUMMYFUNCTION("regexextract (B26, ""\d+"") + REGEXEXTRACT(B26,""\d+(\.\d+)?"")"),100.0)</f>
        <v>100</v>
      </c>
      <c r="F26" s="13"/>
      <c r="G26" s="20">
        <v>3400.0</v>
      </c>
      <c r="H26" s="20">
        <v>6011.0</v>
      </c>
      <c r="I26" s="20">
        <v>6432.0</v>
      </c>
      <c r="J26" s="20">
        <v>6984.0</v>
      </c>
      <c r="K26" s="20">
        <v>7473.0</v>
      </c>
      <c r="L26" s="17" t="s">
        <v>83</v>
      </c>
      <c r="M26" s="8" t="b">
        <f>IFERROR(__xludf.DUMMYFUNCTION("REGEXMATCH(B:B,""(R)"")"),FALSE)</f>
        <v>0</v>
      </c>
      <c r="N26" s="9" t="s">
        <v>25</v>
      </c>
      <c r="O26" s="15"/>
    </row>
    <row r="27" ht="15.75" customHeight="1">
      <c r="A27" s="10" t="s">
        <v>84</v>
      </c>
      <c r="B27" s="11" t="s">
        <v>85</v>
      </c>
      <c r="C27" s="12" t="s">
        <v>86</v>
      </c>
      <c r="D27" s="12"/>
      <c r="E27" s="13">
        <f>IFERROR(__xludf.DUMMYFUNCTION("regexextract (B27, ""\d+"") + REGEXEXTRACT(B27,""\d+(\.\d+)?"")"),50.0)</f>
        <v>50</v>
      </c>
      <c r="F27" s="13"/>
      <c r="G27" s="14">
        <v>32.1</v>
      </c>
      <c r="H27" s="14">
        <v>90.0</v>
      </c>
      <c r="I27" s="14">
        <v>90.0</v>
      </c>
      <c r="J27" s="14">
        <v>100.0</v>
      </c>
      <c r="K27" s="14">
        <v>100.0</v>
      </c>
      <c r="L27" s="10" t="s">
        <v>84</v>
      </c>
      <c r="M27" s="8" t="b">
        <f>IFERROR(__xludf.DUMMYFUNCTION("REGEXMATCH(B:B,""(R)"")"),FALSE)</f>
        <v>0</v>
      </c>
      <c r="N27" s="9" t="s">
        <v>25</v>
      </c>
      <c r="O27" s="15"/>
    </row>
    <row r="28" ht="15.75" customHeight="1">
      <c r="A28" s="10" t="s">
        <v>87</v>
      </c>
      <c r="B28" s="11" t="s">
        <v>88</v>
      </c>
      <c r="C28" s="12" t="s">
        <v>89</v>
      </c>
      <c r="D28" s="12"/>
      <c r="E28" s="13">
        <f>IFERROR(__xludf.DUMMYFUNCTION("regexextract (B28, ""\d+"") + REGEXEXTRACT(B28,""\d+(\.\d+)?"")"),15.0)</f>
        <v>15</v>
      </c>
      <c r="F28" s="13"/>
      <c r="G28" s="14">
        <v>1732.0</v>
      </c>
      <c r="H28" s="14">
        <v>2838.0</v>
      </c>
      <c r="I28" s="14">
        <v>3083.0</v>
      </c>
      <c r="J28" s="14">
        <v>3547.0</v>
      </c>
      <c r="K28" s="14">
        <v>3854.0</v>
      </c>
      <c r="L28" s="11" t="s">
        <v>87</v>
      </c>
      <c r="M28" s="8" t="b">
        <f>IFERROR(__xludf.DUMMYFUNCTION("REGEXMATCH(B:B,""(R)"")"),TRUE)</f>
        <v>1</v>
      </c>
      <c r="N28" s="9" t="s">
        <v>25</v>
      </c>
      <c r="O28" s="15"/>
    </row>
    <row r="29" ht="15.75" customHeight="1">
      <c r="A29" s="10" t="s">
        <v>90</v>
      </c>
      <c r="B29" s="11" t="s">
        <v>91</v>
      </c>
      <c r="C29" s="12" t="s">
        <v>92</v>
      </c>
      <c r="D29" s="12"/>
      <c r="E29" s="13">
        <f>IFERROR(__xludf.DUMMYFUNCTION("regexextract (B29, ""\d+"") + REGEXEXTRACT(B29,""\d+(\.\d+)?"")"),3.5)</f>
        <v>3.5</v>
      </c>
      <c r="F29" s="13"/>
      <c r="G29" s="14">
        <v>2450.0</v>
      </c>
      <c r="H29" s="14">
        <v>5850.0</v>
      </c>
      <c r="I29" s="14">
        <v>5850.0</v>
      </c>
      <c r="J29" s="14">
        <v>6500.0</v>
      </c>
      <c r="K29" s="14">
        <v>6500.0</v>
      </c>
      <c r="L29" s="10" t="s">
        <v>90</v>
      </c>
      <c r="M29" s="8" t="b">
        <f>IFERROR(__xludf.DUMMYFUNCTION("REGEXMATCH(B:B,""(R)"")"),FALSE)</f>
        <v>0</v>
      </c>
      <c r="N29" s="9" t="s">
        <v>25</v>
      </c>
      <c r="O29" s="15"/>
    </row>
    <row r="30" ht="15.75" customHeight="1">
      <c r="A30" s="10" t="s">
        <v>93</v>
      </c>
      <c r="B30" s="11" t="s">
        <v>94</v>
      </c>
      <c r="C30" s="12" t="s">
        <v>92</v>
      </c>
      <c r="D30" s="12"/>
      <c r="E30" s="13">
        <f>IFERROR(__xludf.DUMMYFUNCTION("regexextract (B30, ""\d+"") + REGEXEXTRACT(B30,""\d+(\.\d+)?"")"),3.5)</f>
        <v>3.5</v>
      </c>
      <c r="F30" s="13"/>
      <c r="G30" s="14">
        <v>1800.0</v>
      </c>
      <c r="H30" s="14">
        <v>4554.0</v>
      </c>
      <c r="I30" s="14">
        <v>4873.0</v>
      </c>
      <c r="J30" s="14">
        <v>5291.0</v>
      </c>
      <c r="K30" s="14">
        <v>5662.0</v>
      </c>
      <c r="L30" s="10" t="s">
        <v>93</v>
      </c>
      <c r="M30" s="8" t="b">
        <f>IFERROR(__xludf.DUMMYFUNCTION("REGEXMATCH(B:B,""(R)"")"),FALSE)</f>
        <v>0</v>
      </c>
      <c r="N30" s="15"/>
      <c r="O30" s="15"/>
    </row>
    <row r="31" ht="15.75" customHeight="1">
      <c r="A31" s="10" t="s">
        <v>95</v>
      </c>
      <c r="B31" s="11" t="s">
        <v>96</v>
      </c>
      <c r="C31" s="12" t="s">
        <v>97</v>
      </c>
      <c r="D31" s="12"/>
      <c r="E31" s="13">
        <f>IFERROR(__xludf.DUMMYFUNCTION("regexextract (B31, ""\d+"") + REGEXEXTRACT(B31,""\d+(\.\d+)?"")"),60.0)</f>
        <v>60</v>
      </c>
      <c r="F31" s="13"/>
      <c r="G31" s="14">
        <v>11368.75</v>
      </c>
      <c r="H31" s="14">
        <v>17100.0</v>
      </c>
      <c r="I31" s="14">
        <v>17100.0</v>
      </c>
      <c r="J31" s="14">
        <v>19000.0</v>
      </c>
      <c r="K31" s="14">
        <v>19000.0</v>
      </c>
      <c r="L31" s="10" t="s">
        <v>95</v>
      </c>
      <c r="M31" s="8" t="b">
        <f>IFERROR(__xludf.DUMMYFUNCTION("REGEXMATCH(B:B,""(R)"")"),TRUE)</f>
        <v>1</v>
      </c>
      <c r="N31" s="9" t="s">
        <v>25</v>
      </c>
      <c r="O31" s="15"/>
    </row>
    <row r="32" ht="15.75" customHeight="1">
      <c r="A32" s="10" t="s">
        <v>98</v>
      </c>
      <c r="B32" s="11" t="s">
        <v>99</v>
      </c>
      <c r="C32" s="12" t="s">
        <v>100</v>
      </c>
      <c r="D32" s="12"/>
      <c r="E32" s="13">
        <f>IFERROR(__xludf.DUMMYFUNCTION("regexextract (B32, ""\d+"") + REGEXEXTRACT(B32,""\d+(\.\d+)?"")"),40.0)</f>
        <v>40</v>
      </c>
      <c r="F32" s="13"/>
      <c r="G32" s="14">
        <v>160500.0</v>
      </c>
      <c r="H32" s="14">
        <v>180000.0</v>
      </c>
      <c r="I32" s="14">
        <v>180000.0</v>
      </c>
      <c r="J32" s="14">
        <v>180000.0</v>
      </c>
      <c r="K32" s="14">
        <v>180000.0</v>
      </c>
      <c r="L32" s="10" t="s">
        <v>98</v>
      </c>
      <c r="M32" s="8" t="b">
        <f>IFERROR(__xludf.DUMMYFUNCTION("REGEXMATCH(B:B,""(R)"")"),TRUE)</f>
        <v>1</v>
      </c>
      <c r="N32" s="9" t="s">
        <v>25</v>
      </c>
      <c r="O32" s="9" t="s">
        <v>29</v>
      </c>
    </row>
    <row r="33" ht="15.75" customHeight="1">
      <c r="A33" s="10" t="s">
        <v>101</v>
      </c>
      <c r="B33" s="11" t="s">
        <v>102</v>
      </c>
      <c r="C33" s="12" t="s">
        <v>100</v>
      </c>
      <c r="D33" s="12"/>
      <c r="E33" s="13">
        <f>IFERROR(__xludf.DUMMYFUNCTION("regexextract (B33, ""\d+"") + REGEXEXTRACT(B33,""\d+(\.\d+)?"")"),60.0)</f>
        <v>60</v>
      </c>
      <c r="F33" s="13"/>
      <c r="G33" s="14">
        <v>160500.0</v>
      </c>
      <c r="H33" s="14">
        <v>180000.0</v>
      </c>
      <c r="I33" s="14">
        <v>180000.0</v>
      </c>
      <c r="J33" s="14">
        <v>180000.0</v>
      </c>
      <c r="K33" s="14">
        <v>180000.0</v>
      </c>
      <c r="L33" s="10" t="s">
        <v>101</v>
      </c>
      <c r="M33" s="8" t="b">
        <f>IFERROR(__xludf.DUMMYFUNCTION("REGEXMATCH(B:B,""(R)"")"),TRUE)</f>
        <v>1</v>
      </c>
      <c r="N33" s="15"/>
      <c r="O33" s="9" t="s">
        <v>29</v>
      </c>
    </row>
    <row r="34" ht="15.75" customHeight="1">
      <c r="A34" s="10" t="s">
        <v>103</v>
      </c>
      <c r="B34" s="11" t="s">
        <v>104</v>
      </c>
      <c r="C34" s="12" t="s">
        <v>105</v>
      </c>
      <c r="D34" s="12"/>
      <c r="E34" s="13">
        <f>IFERROR(__xludf.DUMMYFUNCTION("regexextract (B34, ""\d+"") + REGEXEXTRACT(B34,""\d+(\.\d+)?"")"),100.0)</f>
        <v>100</v>
      </c>
      <c r="F34" s="13"/>
      <c r="G34" s="14">
        <v>16050.0</v>
      </c>
      <c r="H34" s="14">
        <v>22957.0</v>
      </c>
      <c r="I34" s="14">
        <v>24468.0</v>
      </c>
      <c r="J34" s="14">
        <v>28695.0</v>
      </c>
      <c r="K34" s="14">
        <v>30583.0</v>
      </c>
      <c r="L34" s="10" t="s">
        <v>103</v>
      </c>
      <c r="M34" s="8" t="b">
        <f>IFERROR(__xludf.DUMMYFUNCTION("REGEXMATCH(B:B,""(R)"")"),TRUE)</f>
        <v>1</v>
      </c>
      <c r="N34" s="9" t="s">
        <v>25</v>
      </c>
      <c r="O34" s="15"/>
    </row>
    <row r="35" ht="15.75" customHeight="1">
      <c r="A35" s="10" t="s">
        <v>106</v>
      </c>
      <c r="B35" s="11" t="s">
        <v>107</v>
      </c>
      <c r="C35" s="12" t="s">
        <v>105</v>
      </c>
      <c r="D35" s="12"/>
      <c r="E35" s="13">
        <f>IFERROR(__xludf.DUMMYFUNCTION("regexextract (B35, ""\d+"") + REGEXEXTRACT(B35,""\d+(\.\d+)?"")"),300.0)</f>
        <v>300</v>
      </c>
      <c r="F35" s="13"/>
      <c r="G35" s="14">
        <v>42800.0</v>
      </c>
      <c r="H35" s="14">
        <v>60166.0</v>
      </c>
      <c r="I35" s="14">
        <v>62902.0</v>
      </c>
      <c r="J35" s="14">
        <v>72199.0</v>
      </c>
      <c r="K35" s="14">
        <v>75481.0</v>
      </c>
      <c r="L35" s="11" t="s">
        <v>106</v>
      </c>
      <c r="M35" s="8" t="b">
        <f>IFERROR(__xludf.DUMMYFUNCTION("REGEXMATCH(B:B,""(R)"")"),TRUE)</f>
        <v>1</v>
      </c>
      <c r="N35" s="9" t="s">
        <v>25</v>
      </c>
      <c r="O35" s="15"/>
    </row>
    <row r="36" ht="15.75" customHeight="1">
      <c r="A36" s="10" t="s">
        <v>108</v>
      </c>
      <c r="B36" s="11" t="s">
        <v>109</v>
      </c>
      <c r="C36" s="12" t="s">
        <v>105</v>
      </c>
      <c r="D36" s="12"/>
      <c r="E36" s="13">
        <f>IFERROR(__xludf.DUMMYFUNCTION("regexextract (B36, ""\d+"") + REGEXEXTRACT(B36,""\d+(\.\d+)?"")"),40.0)</f>
        <v>40</v>
      </c>
      <c r="F36" s="13"/>
      <c r="G36" s="14">
        <v>7062.0</v>
      </c>
      <c r="H36" s="14">
        <v>10706.0</v>
      </c>
      <c r="I36" s="14">
        <v>11628.0</v>
      </c>
      <c r="J36" s="14">
        <v>13381.0</v>
      </c>
      <c r="K36" s="14">
        <v>14533.0</v>
      </c>
      <c r="L36" s="10" t="s">
        <v>108</v>
      </c>
      <c r="M36" s="8" t="b">
        <f>IFERROR(__xludf.DUMMYFUNCTION("REGEXMATCH(B:B,""(R)"")"),TRUE)</f>
        <v>1</v>
      </c>
      <c r="N36" s="9" t="s">
        <v>25</v>
      </c>
      <c r="O36" s="15"/>
    </row>
    <row r="37" ht="15.75" customHeight="1">
      <c r="A37" s="10" t="s">
        <v>110</v>
      </c>
      <c r="B37" s="11" t="s">
        <v>111</v>
      </c>
      <c r="C37" s="12" t="s">
        <v>112</v>
      </c>
      <c r="D37" s="12"/>
      <c r="E37" s="13">
        <f>IFERROR(__xludf.DUMMYFUNCTION("regexextract (B37, ""\d+"") + REGEXEXTRACT(B37,""\d+(\.\d+)?"")"),150.0)</f>
        <v>150</v>
      </c>
      <c r="F37" s="13"/>
      <c r="G37" s="14">
        <v>802.5</v>
      </c>
      <c r="H37" s="14">
        <v>1713.0</v>
      </c>
      <c r="I37" s="14">
        <v>1913.0</v>
      </c>
      <c r="J37" s="14">
        <v>2140.0</v>
      </c>
      <c r="K37" s="14">
        <v>2391.0</v>
      </c>
      <c r="L37" s="11" t="s">
        <v>110</v>
      </c>
      <c r="M37" s="8" t="b">
        <f>IFERROR(__xludf.DUMMYFUNCTION("REGEXMATCH(B:B,""(R)"")"),TRUE)</f>
        <v>1</v>
      </c>
      <c r="N37" s="9" t="s">
        <v>25</v>
      </c>
      <c r="O37" s="15"/>
    </row>
    <row r="38" ht="15.75" customHeight="1">
      <c r="A38" s="10" t="s">
        <v>113</v>
      </c>
      <c r="B38" s="11" t="s">
        <v>114</v>
      </c>
      <c r="C38" s="12" t="s">
        <v>112</v>
      </c>
      <c r="D38" s="12"/>
      <c r="E38" s="13">
        <f>IFERROR(__xludf.DUMMYFUNCTION("regexextract (B38, ""\d+"") + REGEXEXTRACT(B38,""\d+(\.\d+)?"")"),450.0)</f>
        <v>450</v>
      </c>
      <c r="F38" s="13"/>
      <c r="G38" s="14">
        <v>1551.5</v>
      </c>
      <c r="H38" s="14">
        <v>3228.0</v>
      </c>
      <c r="I38" s="14">
        <v>3507.0</v>
      </c>
      <c r="J38" s="14">
        <v>4035.0</v>
      </c>
      <c r="K38" s="14">
        <v>4383.0</v>
      </c>
      <c r="L38" s="11" t="s">
        <v>113</v>
      </c>
      <c r="M38" s="8" t="b">
        <f>IFERROR(__xludf.DUMMYFUNCTION("REGEXMATCH(B:B,""(R)"")"),TRUE)</f>
        <v>1</v>
      </c>
      <c r="N38" s="9" t="s">
        <v>25</v>
      </c>
      <c r="O38" s="15"/>
    </row>
    <row r="39" ht="15.75" customHeight="1">
      <c r="A39" s="10" t="s">
        <v>115</v>
      </c>
      <c r="B39" s="11" t="s">
        <v>116</v>
      </c>
      <c r="C39" s="12" t="s">
        <v>117</v>
      </c>
      <c r="D39" s="12"/>
      <c r="E39" s="13">
        <f>IFERROR(__xludf.DUMMYFUNCTION("regexextract (B39, ""\d+"") + REGEXEXTRACT(B39,""\d+(\.\d+)?"")"),100.0)</f>
        <v>100</v>
      </c>
      <c r="F39" s="13"/>
      <c r="G39" s="14">
        <v>34240.0</v>
      </c>
      <c r="H39" s="14">
        <v>39600.0</v>
      </c>
      <c r="I39" s="14">
        <v>39600.0</v>
      </c>
      <c r="J39" s="14">
        <v>44000.0</v>
      </c>
      <c r="K39" s="14">
        <v>44000.0</v>
      </c>
      <c r="L39" s="11" t="s">
        <v>115</v>
      </c>
      <c r="M39" s="8" t="b">
        <f>IFERROR(__xludf.DUMMYFUNCTION("REGEXMATCH(B:B,""(R)"")"),FALSE)</f>
        <v>0</v>
      </c>
      <c r="N39" s="9" t="s">
        <v>25</v>
      </c>
      <c r="O39" s="15"/>
    </row>
    <row r="40" ht="15.75" customHeight="1">
      <c r="A40" s="10" t="s">
        <v>118</v>
      </c>
      <c r="B40" s="11" t="s">
        <v>119</v>
      </c>
      <c r="C40" s="12" t="s">
        <v>120</v>
      </c>
      <c r="D40" s="12"/>
      <c r="E40" s="13">
        <f>IFERROR(__xludf.DUMMYFUNCTION("regexextract (B40, ""\d+"") + REGEXEXTRACT(B40,""\d+(\.\d+)?"")"),50.0)</f>
        <v>50</v>
      </c>
      <c r="F40" s="13"/>
      <c r="G40" s="14">
        <v>256.8</v>
      </c>
      <c r="H40" s="14">
        <v>1541.0</v>
      </c>
      <c r="I40" s="14">
        <v>1722.0</v>
      </c>
      <c r="J40" s="14">
        <v>1926.0</v>
      </c>
      <c r="K40" s="14">
        <v>2151.0</v>
      </c>
      <c r="L40" s="11" t="s">
        <v>118</v>
      </c>
      <c r="M40" s="8" t="b">
        <f>IFERROR(__xludf.DUMMYFUNCTION("REGEXMATCH(B:B,""(R)"")"),TRUE)</f>
        <v>1</v>
      </c>
      <c r="N40" s="9" t="s">
        <v>121</v>
      </c>
      <c r="O40" s="15"/>
    </row>
    <row r="41" ht="15.75" customHeight="1">
      <c r="A41" s="10" t="s">
        <v>122</v>
      </c>
      <c r="B41" s="11" t="s">
        <v>123</v>
      </c>
      <c r="C41" s="12" t="s">
        <v>124</v>
      </c>
      <c r="D41" s="12"/>
      <c r="E41" s="13">
        <f>IFERROR(__xludf.DUMMYFUNCTION("regexextract (B41, ""\d+"") + REGEXEXTRACT(B41,""\d+(\.\d+)?"")"),100.0)</f>
        <v>100</v>
      </c>
      <c r="F41" s="13"/>
      <c r="G41" s="14">
        <v>13375.0</v>
      </c>
      <c r="H41" s="14">
        <v>19530.0</v>
      </c>
      <c r="I41" s="14">
        <v>19530.0</v>
      </c>
      <c r="J41" s="14">
        <v>21700.0</v>
      </c>
      <c r="K41" s="14">
        <v>21700.0</v>
      </c>
      <c r="L41" s="11" t="s">
        <v>122</v>
      </c>
      <c r="M41" s="8" t="b">
        <f>IFERROR(__xludf.DUMMYFUNCTION("REGEXMATCH(B:B,""(R)"")"),TRUE)</f>
        <v>1</v>
      </c>
      <c r="N41" s="9" t="s">
        <v>25</v>
      </c>
      <c r="O41" s="9" t="s">
        <v>29</v>
      </c>
    </row>
    <row r="42" ht="15.75" customHeight="1">
      <c r="A42" s="10" t="s">
        <v>125</v>
      </c>
      <c r="B42" s="11" t="s">
        <v>126</v>
      </c>
      <c r="C42" s="12" t="s">
        <v>124</v>
      </c>
      <c r="D42" s="12"/>
      <c r="E42" s="13">
        <f>IFERROR(__xludf.DUMMYFUNCTION("regexextract (B42, ""\d+"") + REGEXEXTRACT(B42,""\d+(\.\d+)?"")"),500.0)</f>
        <v>500</v>
      </c>
      <c r="F42" s="13"/>
      <c r="G42" s="14">
        <v>64200.0</v>
      </c>
      <c r="H42" s="14">
        <v>87750.0</v>
      </c>
      <c r="I42" s="14">
        <v>87750.0</v>
      </c>
      <c r="J42" s="14">
        <v>97500.0</v>
      </c>
      <c r="K42" s="14">
        <v>97500.0</v>
      </c>
      <c r="L42" s="10" t="s">
        <v>125</v>
      </c>
      <c r="M42" s="8" t="b">
        <f>IFERROR(__xludf.DUMMYFUNCTION("REGEXMATCH(B:B,""(R)"")"),TRUE)</f>
        <v>1</v>
      </c>
      <c r="N42" s="15"/>
      <c r="O42" s="9" t="s">
        <v>29</v>
      </c>
    </row>
    <row r="43" ht="15.75" customHeight="1">
      <c r="A43" s="10" t="s">
        <v>127</v>
      </c>
      <c r="B43" s="11" t="s">
        <v>128</v>
      </c>
      <c r="C43" s="12" t="s">
        <v>129</v>
      </c>
      <c r="D43" s="12"/>
      <c r="E43" s="13">
        <f>IFERROR(__xludf.DUMMYFUNCTION("regexextract (B43, ""\d+"") + REGEXEXTRACT(B43,""\d+(\.\d+)?"")"),100.0)</f>
        <v>100</v>
      </c>
      <c r="F43" s="13"/>
      <c r="G43" s="14">
        <v>160.5</v>
      </c>
      <c r="H43" s="14">
        <v>504.0</v>
      </c>
      <c r="I43" s="14">
        <v>555.0</v>
      </c>
      <c r="J43" s="14">
        <v>586.0</v>
      </c>
      <c r="K43" s="14">
        <v>645.0</v>
      </c>
      <c r="L43" s="10" t="s">
        <v>127</v>
      </c>
      <c r="M43" s="8" t="b">
        <f>IFERROR(__xludf.DUMMYFUNCTION("REGEXMATCH(B:B,""(R)"")"),FALSE)</f>
        <v>0</v>
      </c>
      <c r="N43" s="15"/>
      <c r="O43" s="15"/>
    </row>
    <row r="44" ht="15.75" customHeight="1">
      <c r="A44" s="10" t="s">
        <v>130</v>
      </c>
      <c r="B44" s="11" t="s">
        <v>131</v>
      </c>
      <c r="C44" s="12" t="s">
        <v>129</v>
      </c>
      <c r="D44" s="12"/>
      <c r="E44" s="13">
        <f>IFERROR(__xludf.DUMMYFUNCTION("regexextract (B44, ""\d+"") + REGEXEXTRACT(B44,""\d+(\.\d+)?"")"),1000.0)</f>
        <v>1000</v>
      </c>
      <c r="F44" s="13"/>
      <c r="G44" s="14">
        <v>1070.0</v>
      </c>
      <c r="H44" s="14">
        <v>2062.0</v>
      </c>
      <c r="I44" s="14">
        <v>2062.0</v>
      </c>
      <c r="J44" s="14">
        <v>2396.0</v>
      </c>
      <c r="K44" s="14">
        <v>2396.0</v>
      </c>
      <c r="L44" s="10" t="s">
        <v>130</v>
      </c>
      <c r="M44" s="8" t="b">
        <f>IFERROR(__xludf.DUMMYFUNCTION("REGEXMATCH(B:B,""(R)"")"),FALSE)</f>
        <v>0</v>
      </c>
      <c r="N44" s="9" t="s">
        <v>25</v>
      </c>
      <c r="O44" s="15"/>
    </row>
    <row r="45" ht="15.75" customHeight="1">
      <c r="A45" s="10" t="s">
        <v>132</v>
      </c>
      <c r="B45" s="11" t="s">
        <v>133</v>
      </c>
      <c r="C45" s="12" t="s">
        <v>129</v>
      </c>
      <c r="D45" s="12"/>
      <c r="E45" s="13">
        <f>IFERROR(__xludf.DUMMYFUNCTION("regexextract (B45, ""\d+"") + REGEXEXTRACT(B45,""\d+(\.\d+)?"")"),2000.0)</f>
        <v>2000</v>
      </c>
      <c r="F45" s="13"/>
      <c r="G45" s="14">
        <v>4365.6</v>
      </c>
      <c r="H45" s="14">
        <v>9720.0</v>
      </c>
      <c r="I45" s="14">
        <v>9720.0</v>
      </c>
      <c r="J45" s="14">
        <v>10800.0</v>
      </c>
      <c r="K45" s="14">
        <v>10800.0</v>
      </c>
      <c r="L45" s="10" t="s">
        <v>132</v>
      </c>
      <c r="M45" s="8" t="b">
        <f>IFERROR(__xludf.DUMMYFUNCTION("REGEXMATCH(B:B,""(R)"")"),TRUE)</f>
        <v>1</v>
      </c>
      <c r="N45" s="9" t="s">
        <v>25</v>
      </c>
      <c r="O45" s="15"/>
    </row>
    <row r="46" ht="15.75" customHeight="1">
      <c r="A46" s="10" t="s">
        <v>134</v>
      </c>
      <c r="B46" s="11" t="s">
        <v>135</v>
      </c>
      <c r="C46" s="12" t="s">
        <v>129</v>
      </c>
      <c r="D46" s="12"/>
      <c r="E46" s="13">
        <f>IFERROR(__xludf.DUMMYFUNCTION("regexextract (B46, ""\d+"") + REGEXEXTRACT(B46,""\d+(\.\d+)?"")"),100.0)</f>
        <v>100</v>
      </c>
      <c r="F46" s="13"/>
      <c r="G46" s="14">
        <v>307.09</v>
      </c>
      <c r="H46" s="14">
        <v>968.0</v>
      </c>
      <c r="I46" s="14">
        <v>968.0</v>
      </c>
      <c r="J46" s="14">
        <v>1075.0</v>
      </c>
      <c r="K46" s="14">
        <v>1075.0</v>
      </c>
      <c r="L46" s="10" t="s">
        <v>134</v>
      </c>
      <c r="M46" s="8" t="b">
        <f>IFERROR(__xludf.DUMMYFUNCTION("REGEXMATCH(B:B,""(R)"")"),TRUE)</f>
        <v>1</v>
      </c>
      <c r="N46" s="9" t="s">
        <v>25</v>
      </c>
      <c r="O46" s="15"/>
    </row>
    <row r="47" ht="15.75" customHeight="1">
      <c r="A47" s="10" t="s">
        <v>136</v>
      </c>
      <c r="B47" s="11" t="s">
        <v>137</v>
      </c>
      <c r="C47" s="12" t="s">
        <v>138</v>
      </c>
      <c r="D47" s="12"/>
      <c r="E47" s="13">
        <f>IFERROR(__xludf.DUMMYFUNCTION("regexextract (B47, ""\d+"") + REGEXEXTRACT(B47,""\d+(\.\d+)?"")"),100.0)</f>
        <v>100</v>
      </c>
      <c r="F47" s="13"/>
      <c r="G47" s="14">
        <v>1926.0</v>
      </c>
      <c r="H47" s="14">
        <v>3156.0</v>
      </c>
      <c r="I47" s="14">
        <v>3429.0</v>
      </c>
      <c r="J47" s="14">
        <v>3945.0</v>
      </c>
      <c r="K47" s="14">
        <v>4286.0</v>
      </c>
      <c r="L47" s="10" t="s">
        <v>136</v>
      </c>
      <c r="M47" s="8" t="b">
        <f>IFERROR(__xludf.DUMMYFUNCTION("REGEXMATCH(B:B,""(R)"")"),TRUE)</f>
        <v>1</v>
      </c>
      <c r="N47" s="9" t="s">
        <v>25</v>
      </c>
      <c r="O47" s="15"/>
    </row>
    <row r="48" ht="15.75" customHeight="1">
      <c r="A48" s="10" t="s">
        <v>139</v>
      </c>
      <c r="B48" s="11" t="s">
        <v>140</v>
      </c>
      <c r="C48" s="12" t="s">
        <v>138</v>
      </c>
      <c r="D48" s="12"/>
      <c r="E48" s="13">
        <f>IFERROR(__xludf.DUMMYFUNCTION("regexextract (B48, ""\d+"") + REGEXEXTRACT(B48,""\d+(\.\d+)?"")"),200.0)</f>
        <v>200</v>
      </c>
      <c r="F48" s="13"/>
      <c r="G48" s="14">
        <v>3745.0</v>
      </c>
      <c r="H48" s="14">
        <v>5952.0</v>
      </c>
      <c r="I48" s="14">
        <v>6465.0</v>
      </c>
      <c r="J48" s="14">
        <v>7440.0</v>
      </c>
      <c r="K48" s="14">
        <v>8081.0</v>
      </c>
      <c r="L48" s="10" t="s">
        <v>139</v>
      </c>
      <c r="M48" s="8" t="b">
        <f>IFERROR(__xludf.DUMMYFUNCTION("REGEXMATCH(B:B,""(R)"")"),TRUE)</f>
        <v>1</v>
      </c>
      <c r="N48" s="9" t="s">
        <v>25</v>
      </c>
      <c r="O48" s="15"/>
    </row>
    <row r="49" ht="15.75" customHeight="1">
      <c r="A49" s="10" t="s">
        <v>141</v>
      </c>
      <c r="B49" s="11" t="s">
        <v>142</v>
      </c>
      <c r="C49" s="12" t="s">
        <v>138</v>
      </c>
      <c r="D49" s="12"/>
      <c r="E49" s="13">
        <f>IFERROR(__xludf.DUMMYFUNCTION("regexextract (B49, ""\d+"") + REGEXEXTRACT(B49,""\d+(\.\d+)?"")"),500.0)</f>
        <v>500</v>
      </c>
      <c r="F49" s="13"/>
      <c r="G49" s="14">
        <v>8025.0</v>
      </c>
      <c r="H49" s="14">
        <v>11970.0</v>
      </c>
      <c r="I49" s="14">
        <v>13001.0</v>
      </c>
      <c r="J49" s="14">
        <v>14962.0</v>
      </c>
      <c r="K49" s="14">
        <v>16251.0</v>
      </c>
      <c r="L49" s="11" t="s">
        <v>141</v>
      </c>
      <c r="M49" s="8" t="b">
        <f>IFERROR(__xludf.DUMMYFUNCTION("REGEXMATCH(B:B,""(R)"")"),TRUE)</f>
        <v>1</v>
      </c>
      <c r="N49" s="9" t="s">
        <v>25</v>
      </c>
      <c r="O49" s="15"/>
    </row>
    <row r="50" ht="15.75" customHeight="1">
      <c r="A50" s="10" t="s">
        <v>143</v>
      </c>
      <c r="B50" s="11" t="s">
        <v>144</v>
      </c>
      <c r="C50" s="12" t="s">
        <v>145</v>
      </c>
      <c r="D50" s="12"/>
      <c r="E50" s="13">
        <f>IFERROR(__xludf.DUMMYFUNCTION("regexextract (B50, ""\d+"") + REGEXEXTRACT(B50,""\d+(\.\d+)?"")"),50.0)</f>
        <v>50</v>
      </c>
      <c r="F50" s="13"/>
      <c r="G50" s="14">
        <v>37999.98</v>
      </c>
      <c r="H50" s="14">
        <v>53552.0</v>
      </c>
      <c r="I50" s="14">
        <v>57074.0</v>
      </c>
      <c r="J50" s="14">
        <v>64030.0</v>
      </c>
      <c r="K50" s="14">
        <v>68241.0</v>
      </c>
      <c r="L50" s="11" t="s">
        <v>143</v>
      </c>
      <c r="M50" s="8" t="b">
        <f>IFERROR(__xludf.DUMMYFUNCTION("REGEXMATCH(B:B,""(R)"")"),FALSE)</f>
        <v>0</v>
      </c>
      <c r="N50" s="9" t="s">
        <v>25</v>
      </c>
      <c r="O50" s="15"/>
    </row>
    <row r="51" ht="15.75" customHeight="1">
      <c r="A51" s="10" t="s">
        <v>146</v>
      </c>
      <c r="B51" s="11" t="s">
        <v>147</v>
      </c>
      <c r="C51" s="12" t="s">
        <v>148</v>
      </c>
      <c r="D51" s="12"/>
      <c r="E51" s="13">
        <f>IFERROR(__xludf.DUMMYFUNCTION("regexextract (B51, ""\d+"") + REGEXEXTRACT(B51,""\d+(\.\d+)?"")"),20.0)</f>
        <v>20</v>
      </c>
      <c r="F51" s="13"/>
      <c r="G51" s="14">
        <v>963.0</v>
      </c>
      <c r="H51" s="14">
        <v>2880.0</v>
      </c>
      <c r="I51" s="14">
        <v>2880.0</v>
      </c>
      <c r="J51" s="14">
        <v>3200.0</v>
      </c>
      <c r="K51" s="14">
        <v>3200.0</v>
      </c>
      <c r="L51" s="10" t="s">
        <v>146</v>
      </c>
      <c r="M51" s="8" t="b">
        <f>IFERROR(__xludf.DUMMYFUNCTION("REGEXMATCH(B:B,""(R)"")"),FALSE)</f>
        <v>0</v>
      </c>
      <c r="N51" s="9" t="s">
        <v>25</v>
      </c>
      <c r="O51" s="15"/>
    </row>
    <row r="52" ht="15.75" customHeight="1">
      <c r="A52" s="10" t="s">
        <v>149</v>
      </c>
      <c r="B52" s="11" t="s">
        <v>150</v>
      </c>
      <c r="C52" s="12" t="s">
        <v>148</v>
      </c>
      <c r="D52" s="12"/>
      <c r="E52" s="13">
        <f>IFERROR(__xludf.DUMMYFUNCTION("regexextract (B52, ""\d+"") + REGEXEXTRACT(B52,""\d+(\.\d+)?"")"),80.0)</f>
        <v>80</v>
      </c>
      <c r="F52" s="13"/>
      <c r="G52" s="14">
        <v>3745.0</v>
      </c>
      <c r="H52" s="14">
        <v>9900.0</v>
      </c>
      <c r="I52" s="14">
        <v>9900.0</v>
      </c>
      <c r="J52" s="14">
        <v>11000.0</v>
      </c>
      <c r="K52" s="14">
        <v>11000.0</v>
      </c>
      <c r="L52" s="10" t="s">
        <v>149</v>
      </c>
      <c r="M52" s="8" t="b">
        <f>IFERROR(__xludf.DUMMYFUNCTION("REGEXMATCH(B:B,""(R)"")"),FALSE)</f>
        <v>0</v>
      </c>
      <c r="N52" s="9" t="s">
        <v>25</v>
      </c>
      <c r="O52" s="15"/>
    </row>
    <row r="53" ht="15.75" customHeight="1">
      <c r="A53" s="10" t="s">
        <v>151</v>
      </c>
      <c r="B53" s="11" t="s">
        <v>152</v>
      </c>
      <c r="C53" s="12" t="s">
        <v>153</v>
      </c>
      <c r="D53" s="12"/>
      <c r="E53" s="13">
        <f>IFERROR(__xludf.DUMMYFUNCTION("regexextract (B53, ""\d+"") + REGEXEXTRACT(B53,""\d+(\.\d+)?"")"),50.0)</f>
        <v>50</v>
      </c>
      <c r="F53" s="13"/>
      <c r="G53" s="14">
        <v>251.45</v>
      </c>
      <c r="H53" s="14">
        <v>1541.0</v>
      </c>
      <c r="I53" s="14">
        <v>1722.0</v>
      </c>
      <c r="J53" s="14">
        <v>1850.0</v>
      </c>
      <c r="K53" s="14">
        <v>2066.0</v>
      </c>
      <c r="L53" s="10" t="s">
        <v>151</v>
      </c>
      <c r="M53" s="8" t="b">
        <f>IFERROR(__xludf.DUMMYFUNCTION("REGEXMATCH(B:B,""(R)"")"),TRUE)</f>
        <v>1</v>
      </c>
      <c r="N53" s="9" t="s">
        <v>121</v>
      </c>
      <c r="O53" s="15"/>
    </row>
    <row r="54" ht="15.75" customHeight="1">
      <c r="A54" s="10" t="s">
        <v>154</v>
      </c>
      <c r="B54" s="11" t="s">
        <v>155</v>
      </c>
      <c r="C54" s="12" t="s">
        <v>156</v>
      </c>
      <c r="D54" s="12"/>
      <c r="E54" s="13">
        <f>IFERROR(__xludf.DUMMYFUNCTION("regexextract (B54, ""\d+"") + REGEXEXTRACT(B54,""\d+(\.\d+)?"")"),45.0)</f>
        <v>45</v>
      </c>
      <c r="F54" s="13"/>
      <c r="G54" s="14">
        <v>26750.0</v>
      </c>
      <c r="H54" s="14">
        <v>36000.0</v>
      </c>
      <c r="I54" s="14">
        <v>36000.0</v>
      </c>
      <c r="J54" s="14">
        <v>40000.0</v>
      </c>
      <c r="K54" s="14">
        <v>40000.0</v>
      </c>
      <c r="L54" s="11" t="s">
        <v>154</v>
      </c>
      <c r="M54" s="8"/>
      <c r="N54" s="9" t="s">
        <v>25</v>
      </c>
      <c r="O54" s="15"/>
    </row>
    <row r="55" ht="15.75" customHeight="1">
      <c r="A55" s="10" t="s">
        <v>157</v>
      </c>
      <c r="B55" s="11" t="s">
        <v>158</v>
      </c>
      <c r="C55" s="12" t="s">
        <v>156</v>
      </c>
      <c r="D55" s="12"/>
      <c r="E55" s="13">
        <f>IFERROR(__xludf.DUMMYFUNCTION("regexextract (B55, ""\d+"") + REGEXEXTRACT(B55,""\d+(\.\d+)?"")"),22.5)</f>
        <v>22.5</v>
      </c>
      <c r="F55" s="13"/>
      <c r="G55" s="14">
        <v>15515.0</v>
      </c>
      <c r="H55" s="14">
        <v>20088.0</v>
      </c>
      <c r="I55" s="14">
        <v>20088.0</v>
      </c>
      <c r="J55" s="14">
        <v>22320.0</v>
      </c>
      <c r="K55" s="14">
        <v>22320.0</v>
      </c>
      <c r="L55" s="10" t="s">
        <v>157</v>
      </c>
      <c r="M55" s="8"/>
      <c r="N55" s="9" t="s">
        <v>25</v>
      </c>
      <c r="O55" s="15"/>
    </row>
    <row r="56" ht="15.75" customHeight="1">
      <c r="A56" s="10" t="s">
        <v>159</v>
      </c>
      <c r="B56" s="11" t="s">
        <v>160</v>
      </c>
      <c r="C56" s="12" t="s">
        <v>161</v>
      </c>
      <c r="D56" s="12"/>
      <c r="E56" s="13">
        <f>IFERROR(__xludf.DUMMYFUNCTION("regexextract (B56, ""\d+"") + REGEXEXTRACT(B56,""\d+(\.\d+)?"")"),50.0)</f>
        <v>50</v>
      </c>
      <c r="F56" s="13"/>
      <c r="G56" s="14">
        <v>13910.0</v>
      </c>
      <c r="H56" s="14">
        <v>16758.0</v>
      </c>
      <c r="I56" s="14">
        <v>16758.0</v>
      </c>
      <c r="J56" s="14">
        <v>18620.0</v>
      </c>
      <c r="K56" s="14">
        <v>18620.0</v>
      </c>
      <c r="L56" s="10" t="s">
        <v>159</v>
      </c>
      <c r="M56" s="8" t="b">
        <f>IFERROR(__xludf.DUMMYFUNCTION("REGEXMATCH(B:B,""(R)"")"),TRUE)</f>
        <v>1</v>
      </c>
      <c r="N56" s="9" t="s">
        <v>25</v>
      </c>
      <c r="O56" s="15"/>
    </row>
    <row r="57" ht="15.75" customHeight="1">
      <c r="A57" s="10" t="s">
        <v>162</v>
      </c>
      <c r="B57" s="11" t="s">
        <v>163</v>
      </c>
      <c r="C57" s="12" t="s">
        <v>164</v>
      </c>
      <c r="D57" s="12"/>
      <c r="E57" s="13">
        <f>IFERROR(__xludf.DUMMYFUNCTION("regexextract (B57, ""\d+"") + REGEXEXTRACT(B57,""\d+(\.\d+)?"")"),1000.0)</f>
        <v>1000</v>
      </c>
      <c r="F57" s="13"/>
      <c r="G57" s="14">
        <v>449.4</v>
      </c>
      <c r="H57" s="14">
        <v>1260.0</v>
      </c>
      <c r="I57" s="14">
        <v>1260.0</v>
      </c>
      <c r="J57" s="14">
        <v>1400.0</v>
      </c>
      <c r="K57" s="14">
        <v>1400.0</v>
      </c>
      <c r="L57" s="10" t="s">
        <v>162</v>
      </c>
      <c r="M57" s="8" t="b">
        <f>IFERROR(__xludf.DUMMYFUNCTION("REGEXMATCH(B:B,""(R)"")"),TRUE)</f>
        <v>1</v>
      </c>
      <c r="N57" s="9" t="s">
        <v>121</v>
      </c>
      <c r="O57" s="15"/>
    </row>
    <row r="58" ht="15.75" customHeight="1">
      <c r="A58" s="10" t="s">
        <v>165</v>
      </c>
      <c r="B58" s="11" t="s">
        <v>166</v>
      </c>
      <c r="C58" s="12" t="s">
        <v>164</v>
      </c>
      <c r="D58" s="12"/>
      <c r="E58" s="13">
        <f>IFERROR(__xludf.DUMMYFUNCTION("regexextract (B58, ""\d+"") + REGEXEXTRACT(B58,""\d+(\.\d+)?"")"),500.0)</f>
        <v>500</v>
      </c>
      <c r="F58" s="13"/>
      <c r="G58" s="14">
        <v>203.3</v>
      </c>
      <c r="H58" s="14">
        <v>990.0</v>
      </c>
      <c r="I58" s="14">
        <v>990.0</v>
      </c>
      <c r="J58" s="14">
        <v>1100.0</v>
      </c>
      <c r="K58" s="14">
        <v>1100.0</v>
      </c>
      <c r="L58" s="11" t="s">
        <v>165</v>
      </c>
      <c r="M58" s="8" t="b">
        <f>IFERROR(__xludf.DUMMYFUNCTION("REGEXMATCH(B:B,""(R)"")"),TRUE)</f>
        <v>1</v>
      </c>
      <c r="N58" s="9" t="s">
        <v>121</v>
      </c>
      <c r="O58" s="15"/>
    </row>
    <row r="59" ht="15.75" customHeight="1">
      <c r="A59" s="10" t="s">
        <v>167</v>
      </c>
      <c r="B59" s="11" t="s">
        <v>168</v>
      </c>
      <c r="C59" s="12" t="s">
        <v>169</v>
      </c>
      <c r="D59" s="12"/>
      <c r="E59" s="13">
        <f>IFERROR(__xludf.DUMMYFUNCTION("regexextract (B59, ""\d+"") + REGEXEXTRACT(B59,""\d+(\.\d+)?"")"),50.0)</f>
        <v>50</v>
      </c>
      <c r="F59" s="13"/>
      <c r="G59" s="14">
        <v>7.68</v>
      </c>
      <c r="H59" s="14">
        <v>27.0</v>
      </c>
      <c r="I59" s="14">
        <v>30.0</v>
      </c>
      <c r="J59" s="14">
        <v>31.0</v>
      </c>
      <c r="K59" s="14">
        <v>35.0</v>
      </c>
      <c r="L59" s="11" t="s">
        <v>167</v>
      </c>
      <c r="M59" s="8" t="b">
        <f>IFERROR(__xludf.DUMMYFUNCTION("REGEXMATCH(B:B,""(R)"")"),TRUE)</f>
        <v>1</v>
      </c>
      <c r="N59" s="9" t="s">
        <v>121</v>
      </c>
      <c r="O59" s="15"/>
    </row>
    <row r="60" ht="15.75" customHeight="1">
      <c r="A60" s="16" t="s">
        <v>19</v>
      </c>
      <c r="B60" s="17" t="s">
        <v>170</v>
      </c>
      <c r="C60" s="12" t="s">
        <v>171</v>
      </c>
      <c r="D60" s="12"/>
      <c r="E60" s="13">
        <f>IFERROR(__xludf.DUMMYFUNCTION("regexextract (B60, ""\d+"") + REGEXEXTRACT(B60,""\d+(\.\d+)?"")"),100.0)</f>
        <v>100</v>
      </c>
      <c r="F60" s="13"/>
      <c r="G60" s="14">
        <v>64200.0</v>
      </c>
      <c r="H60" s="14">
        <v>88619.0</v>
      </c>
      <c r="I60" s="14">
        <v>91278.0</v>
      </c>
      <c r="J60" s="14">
        <v>96964.0</v>
      </c>
      <c r="K60" s="14">
        <v>99873.0</v>
      </c>
      <c r="L60" s="16" t="s">
        <v>19</v>
      </c>
      <c r="M60" s="8" t="b">
        <f>IFERROR(__xludf.DUMMYFUNCTION("REGEXMATCH(B:B,""(R)"")"),TRUE)</f>
        <v>1</v>
      </c>
      <c r="N60" s="9" t="s">
        <v>25</v>
      </c>
      <c r="O60" s="9" t="s">
        <v>29</v>
      </c>
    </row>
    <row r="61" ht="15.75" customHeight="1">
      <c r="A61" s="10" t="s">
        <v>172</v>
      </c>
      <c r="B61" s="11" t="s">
        <v>173</v>
      </c>
      <c r="C61" s="12" t="s">
        <v>174</v>
      </c>
      <c r="D61" s="12"/>
      <c r="E61" s="13">
        <f>IFERROR(__xludf.DUMMYFUNCTION("regexextract (B61, ""\d+"") + REGEXEXTRACT(B61,""\d+(\.\d+)?"")"),10.0)</f>
        <v>10</v>
      </c>
      <c r="F61" s="13"/>
      <c r="G61" s="14">
        <v>1275.44</v>
      </c>
      <c r="H61" s="14">
        <v>2122.0</v>
      </c>
      <c r="I61" s="14">
        <v>2305.0</v>
      </c>
      <c r="J61" s="14">
        <v>2653.0</v>
      </c>
      <c r="K61" s="14">
        <v>2882.0</v>
      </c>
      <c r="L61" s="11" t="s">
        <v>172</v>
      </c>
      <c r="M61" s="8" t="b">
        <f>IFERROR(__xludf.DUMMYFUNCTION("REGEXMATCH(B:B,""(R)"")"),TRUE)</f>
        <v>1</v>
      </c>
      <c r="N61" s="9" t="s">
        <v>25</v>
      </c>
      <c r="O61" s="15"/>
    </row>
    <row r="62" ht="15.75" customHeight="1">
      <c r="A62" s="10" t="s">
        <v>175</v>
      </c>
      <c r="B62" s="11" t="s">
        <v>176</v>
      </c>
      <c r="C62" s="12" t="s">
        <v>174</v>
      </c>
      <c r="D62" s="12"/>
      <c r="E62" s="13">
        <f>IFERROR(__xludf.DUMMYFUNCTION("regexextract (B62, ""\d+"") + REGEXEXTRACT(B62,""\d+(\.\d+)?"")"),50.0)</f>
        <v>50</v>
      </c>
      <c r="F62" s="13"/>
      <c r="G62" s="14">
        <v>3900.0</v>
      </c>
      <c r="H62" s="14">
        <v>6200.0</v>
      </c>
      <c r="I62" s="14">
        <v>6734.0</v>
      </c>
      <c r="J62" s="14">
        <v>7749.0</v>
      </c>
      <c r="K62" s="14">
        <v>8417.0</v>
      </c>
      <c r="L62" s="11" t="s">
        <v>175</v>
      </c>
      <c r="M62" s="8" t="b">
        <f>IFERROR(__xludf.DUMMYFUNCTION("REGEXMATCH(B:B,""(R)"")"),TRUE)</f>
        <v>1</v>
      </c>
      <c r="N62" s="9" t="s">
        <v>25</v>
      </c>
      <c r="O62" s="15"/>
    </row>
    <row r="63" ht="15.75" customHeight="1">
      <c r="A63" s="10" t="s">
        <v>177</v>
      </c>
      <c r="B63" s="11" t="s">
        <v>178</v>
      </c>
      <c r="C63" s="12" t="s">
        <v>179</v>
      </c>
      <c r="D63" s="12"/>
      <c r="E63" s="13">
        <f>IFERROR(__xludf.DUMMYFUNCTION("regexextract (B63, ""\d+"") + REGEXEXTRACT(B63,""\d+(\.\d+)?"")"),100.0)</f>
        <v>100</v>
      </c>
      <c r="F63" s="13"/>
      <c r="G63" s="14">
        <v>14338.0</v>
      </c>
      <c r="H63" s="14">
        <v>17280.0</v>
      </c>
      <c r="I63" s="14">
        <v>17280.0</v>
      </c>
      <c r="J63" s="14">
        <v>19200.0</v>
      </c>
      <c r="K63" s="14">
        <v>19200.0</v>
      </c>
      <c r="L63" s="11" t="s">
        <v>177</v>
      </c>
      <c r="M63" s="8" t="b">
        <f>IFERROR(__xludf.DUMMYFUNCTION("REGEXMATCH(B:B,""(R)"")"),TRUE)</f>
        <v>1</v>
      </c>
      <c r="N63" s="9" t="s">
        <v>25</v>
      </c>
      <c r="O63" s="15"/>
    </row>
    <row r="64" ht="15.75" customHeight="1">
      <c r="A64" s="10" t="s">
        <v>180</v>
      </c>
      <c r="B64" s="11" t="s">
        <v>181</v>
      </c>
      <c r="C64" s="12" t="s">
        <v>182</v>
      </c>
      <c r="D64" s="12"/>
      <c r="E64" s="13">
        <f>IFERROR(__xludf.DUMMYFUNCTION("regexextract (B64, ""\d+"") + REGEXEXTRACT(B64,""\d+(\.\d+)?"")"),60.0)</f>
        <v>60</v>
      </c>
      <c r="F64" s="13"/>
      <c r="G64" s="14">
        <v>111500.0</v>
      </c>
      <c r="H64" s="14">
        <v>126000.0</v>
      </c>
      <c r="I64" s="14">
        <v>126000.0</v>
      </c>
      <c r="J64" s="14">
        <v>140000.0</v>
      </c>
      <c r="K64" s="14">
        <v>140000.0</v>
      </c>
      <c r="L64" s="11" t="s">
        <v>180</v>
      </c>
      <c r="M64" s="8" t="b">
        <f>IFERROR(__xludf.DUMMYFUNCTION("REGEXMATCH(B:B,""(R)"")"),TRUE)</f>
        <v>1</v>
      </c>
      <c r="N64" s="9" t="s">
        <v>25</v>
      </c>
      <c r="O64" s="9" t="s">
        <v>29</v>
      </c>
    </row>
    <row r="65" ht="15.75" customHeight="1">
      <c r="A65" s="10" t="s">
        <v>183</v>
      </c>
      <c r="B65" s="11" t="s">
        <v>184</v>
      </c>
      <c r="C65" s="12" t="s">
        <v>185</v>
      </c>
      <c r="D65" s="12"/>
      <c r="E65" s="13">
        <f>IFERROR(__xludf.DUMMYFUNCTION("regexextract (B65, ""\d+"") + REGEXEXTRACT(B65,""\d+(\.\d+)?"")"),150.0)</f>
        <v>150</v>
      </c>
      <c r="F65" s="13"/>
      <c r="G65" s="14">
        <v>5500.0</v>
      </c>
      <c r="H65" s="14">
        <v>7277.0</v>
      </c>
      <c r="I65" s="14">
        <v>7787.0</v>
      </c>
      <c r="J65" s="14">
        <v>8732.0</v>
      </c>
      <c r="K65" s="14">
        <v>9344.0</v>
      </c>
      <c r="L65" s="11" t="s">
        <v>183</v>
      </c>
      <c r="M65" s="8" t="b">
        <f>IFERROR(__xludf.DUMMYFUNCTION("REGEXMATCH(B:B,""(R)"")"),FALSE)</f>
        <v>0</v>
      </c>
      <c r="N65" s="9" t="s">
        <v>25</v>
      </c>
      <c r="O65" s="15"/>
    </row>
    <row r="66" ht="15.75" customHeight="1">
      <c r="A66" s="10" t="s">
        <v>186</v>
      </c>
      <c r="B66" s="11" t="s">
        <v>187</v>
      </c>
      <c r="C66" s="12" t="s">
        <v>185</v>
      </c>
      <c r="D66" s="12"/>
      <c r="E66" s="13">
        <f>IFERROR(__xludf.DUMMYFUNCTION("regexextract (B66, ""\d+"") + REGEXEXTRACT(B66,""\d+(\.\d+)?"")"),150.0)</f>
        <v>150</v>
      </c>
      <c r="F66" s="13"/>
      <c r="G66" s="14">
        <v>9630.0</v>
      </c>
      <c r="H66" s="14">
        <v>16200.0</v>
      </c>
      <c r="I66" s="14">
        <v>16200.0</v>
      </c>
      <c r="J66" s="14">
        <v>18000.0</v>
      </c>
      <c r="K66" s="14">
        <v>18000.0</v>
      </c>
      <c r="L66" s="10" t="s">
        <v>186</v>
      </c>
      <c r="M66" s="8" t="b">
        <f>IFERROR(__xludf.DUMMYFUNCTION("REGEXMATCH(B:B,""(R)"")"),FALSE)</f>
        <v>0</v>
      </c>
      <c r="N66" s="9" t="s">
        <v>25</v>
      </c>
      <c r="O66" s="15"/>
    </row>
    <row r="67" ht="15.75" customHeight="1">
      <c r="A67" s="10" t="s">
        <v>188</v>
      </c>
      <c r="B67" s="11" t="s">
        <v>189</v>
      </c>
      <c r="C67" s="12" t="s">
        <v>190</v>
      </c>
      <c r="D67" s="12"/>
      <c r="E67" s="13">
        <f>IFERROR(__xludf.DUMMYFUNCTION("regexextract (B67, ""\d+"") + REGEXEXTRACT(B67,""\d+(\.\d+)?"")"),100.0)</f>
        <v>100</v>
      </c>
      <c r="F67" s="13"/>
      <c r="G67" s="14">
        <v>170.0</v>
      </c>
      <c r="H67" s="14">
        <v>990.0</v>
      </c>
      <c r="I67" s="14">
        <v>990.0</v>
      </c>
      <c r="J67" s="14">
        <v>1100.0</v>
      </c>
      <c r="K67" s="14">
        <v>1100.0</v>
      </c>
      <c r="L67" s="10" t="s">
        <v>188</v>
      </c>
      <c r="M67" s="8" t="b">
        <f>IFERROR(__xludf.DUMMYFUNCTION("REGEXMATCH(B:B,""(R)"")"),TRUE)</f>
        <v>1</v>
      </c>
      <c r="N67" s="9" t="s">
        <v>25</v>
      </c>
      <c r="O67" s="15"/>
    </row>
    <row r="68" ht="15.75" customHeight="1">
      <c r="A68" s="10" t="s">
        <v>191</v>
      </c>
      <c r="B68" s="11" t="s">
        <v>192</v>
      </c>
      <c r="C68" s="12" t="s">
        <v>190</v>
      </c>
      <c r="D68" s="12"/>
      <c r="E68" s="13">
        <f>IFERROR(__xludf.DUMMYFUNCTION("regexextract (B68, ""\d+"") + REGEXEXTRACT(B68,""\d+(\.\d+)?"")"),100.0)</f>
        <v>100</v>
      </c>
      <c r="F68" s="13"/>
      <c r="G68" s="14">
        <v>192.6</v>
      </c>
      <c r="H68" s="14">
        <v>990.0</v>
      </c>
      <c r="I68" s="14">
        <v>990.0</v>
      </c>
      <c r="J68" s="14">
        <v>1100.0</v>
      </c>
      <c r="K68" s="14">
        <v>1100.0</v>
      </c>
      <c r="L68" s="11" t="s">
        <v>191</v>
      </c>
      <c r="M68" s="8" t="b">
        <f>IFERROR(__xludf.DUMMYFUNCTION("REGEXMATCH(B:B,""(R)"")"),TRUE)</f>
        <v>1</v>
      </c>
      <c r="N68" s="9" t="s">
        <v>25</v>
      </c>
      <c r="O68" s="15"/>
    </row>
    <row r="69" ht="15.75" customHeight="1">
      <c r="A69" s="10" t="s">
        <v>193</v>
      </c>
      <c r="B69" s="11" t="s">
        <v>194</v>
      </c>
      <c r="C69" s="12" t="s">
        <v>195</v>
      </c>
      <c r="D69" s="12"/>
      <c r="E69" s="13">
        <f>IFERROR(__xludf.DUMMYFUNCTION("regexextract (B69, ""\d+"") + REGEXEXTRACT(B69,""\d+(\.\d+)?"")"),25.0)</f>
        <v>25</v>
      </c>
      <c r="F69" s="13"/>
      <c r="G69" s="14">
        <v>1900.0</v>
      </c>
      <c r="H69" s="14">
        <v>2674.0</v>
      </c>
      <c r="I69" s="14">
        <v>2862.0</v>
      </c>
      <c r="J69" s="14">
        <v>3209.0</v>
      </c>
      <c r="K69" s="14">
        <v>3434.0</v>
      </c>
      <c r="L69" s="10" t="s">
        <v>193</v>
      </c>
      <c r="M69" s="8" t="b">
        <f>IFERROR(__xludf.DUMMYFUNCTION("REGEXMATCH(B:B,""(R)"")"),FALSE)</f>
        <v>0</v>
      </c>
      <c r="N69" s="9" t="s">
        <v>25</v>
      </c>
      <c r="O69" s="15"/>
    </row>
    <row r="70" ht="15.75" customHeight="1">
      <c r="A70" s="10" t="s">
        <v>196</v>
      </c>
      <c r="B70" s="11" t="s">
        <v>197</v>
      </c>
      <c r="C70" s="12" t="s">
        <v>198</v>
      </c>
      <c r="D70" s="12"/>
      <c r="E70" s="13">
        <v>500.0</v>
      </c>
      <c r="F70" s="13"/>
      <c r="G70" s="14">
        <v>30495.0</v>
      </c>
      <c r="H70" s="14">
        <v>32300.0</v>
      </c>
      <c r="I70" s="14">
        <v>32300.0</v>
      </c>
      <c r="J70" s="14">
        <v>32300.0</v>
      </c>
      <c r="K70" s="14">
        <v>32300.0</v>
      </c>
      <c r="L70" s="11" t="s">
        <v>196</v>
      </c>
      <c r="M70" s="8" t="b">
        <f>IFERROR(__xludf.DUMMYFUNCTION("REGEXMATCH(B:B,""(R)"")"),TRUE)</f>
        <v>1</v>
      </c>
      <c r="N70" s="9" t="s">
        <v>25</v>
      </c>
      <c r="O70" s="15"/>
    </row>
    <row r="71" ht="15.75" customHeight="1">
      <c r="A71" s="10" t="s">
        <v>199</v>
      </c>
      <c r="B71" s="11" t="s">
        <v>200</v>
      </c>
      <c r="C71" s="12" t="s">
        <v>201</v>
      </c>
      <c r="D71" s="12"/>
      <c r="E71" s="13">
        <f>IFERROR(__xludf.DUMMYFUNCTION("regexextract (B71, ""\d+"") + REGEXEXTRACT(B71,""\d+(\.\d+)?"")"),2.5)</f>
        <v>2.5</v>
      </c>
      <c r="F71" s="13"/>
      <c r="G71" s="14">
        <v>229.23</v>
      </c>
      <c r="H71" s="14">
        <v>396.0</v>
      </c>
      <c r="I71" s="14">
        <v>396.0</v>
      </c>
      <c r="J71" s="14">
        <v>440.0</v>
      </c>
      <c r="K71" s="14">
        <v>440.0</v>
      </c>
      <c r="L71" s="10" t="s">
        <v>199</v>
      </c>
      <c r="M71" s="8" t="b">
        <f>IFERROR(__xludf.DUMMYFUNCTION("REGEXMATCH(B:B,""(R)"")"),TRUE)</f>
        <v>1</v>
      </c>
      <c r="N71" s="9" t="s">
        <v>121</v>
      </c>
      <c r="O71" s="15"/>
    </row>
    <row r="72" ht="15.75" customHeight="1">
      <c r="A72" s="10" t="s">
        <v>202</v>
      </c>
      <c r="B72" s="11" t="s">
        <v>203</v>
      </c>
      <c r="C72" s="12" t="s">
        <v>204</v>
      </c>
      <c r="D72" s="12"/>
      <c r="E72" s="13">
        <f>IFERROR(__xludf.DUMMYFUNCTION("regexextract (B72, ""\d+"") + REGEXEXTRACT(B72,""\d+(\.\d+)?"")"),50.0)</f>
        <v>50</v>
      </c>
      <c r="F72" s="13"/>
      <c r="G72" s="14">
        <v>5778.0</v>
      </c>
      <c r="H72" s="14">
        <v>8901.0</v>
      </c>
      <c r="I72" s="14">
        <v>9668.0</v>
      </c>
      <c r="J72" s="14">
        <v>11126.0</v>
      </c>
      <c r="K72" s="14">
        <v>12084.0</v>
      </c>
      <c r="L72" s="10" t="s">
        <v>202</v>
      </c>
      <c r="M72" s="8" t="b">
        <f>IFERROR(__xludf.DUMMYFUNCTION("REGEXMATCH(B:B,""(R)"")"),TRUE)</f>
        <v>1</v>
      </c>
      <c r="N72" s="9" t="s">
        <v>25</v>
      </c>
      <c r="O72" s="15"/>
    </row>
    <row r="73" ht="15.75" customHeight="1">
      <c r="A73" s="10" t="s">
        <v>205</v>
      </c>
      <c r="B73" s="11" t="s">
        <v>206</v>
      </c>
      <c r="C73" s="12" t="s">
        <v>207</v>
      </c>
      <c r="D73" s="12"/>
      <c r="E73" s="13">
        <v>500.0</v>
      </c>
      <c r="F73" s="13"/>
      <c r="G73" s="14">
        <v>100.0</v>
      </c>
      <c r="H73" s="14">
        <v>360.0</v>
      </c>
      <c r="I73" s="14">
        <v>360.0</v>
      </c>
      <c r="J73" s="14">
        <v>400.0</v>
      </c>
      <c r="K73" s="14">
        <v>400.0</v>
      </c>
      <c r="L73" s="11" t="s">
        <v>205</v>
      </c>
      <c r="M73" s="8" t="b">
        <f>IFERROR(__xludf.DUMMYFUNCTION("REGEXMATCH(B:B,""(R)"")"),TRUE)</f>
        <v>1</v>
      </c>
      <c r="N73" s="9" t="s">
        <v>121</v>
      </c>
      <c r="O73" s="15"/>
    </row>
    <row r="74" ht="15.75" customHeight="1">
      <c r="A74" s="10" t="s">
        <v>208</v>
      </c>
      <c r="B74" s="11" t="s">
        <v>209</v>
      </c>
      <c r="C74" s="12" t="s">
        <v>210</v>
      </c>
      <c r="D74" s="12"/>
      <c r="E74" s="13">
        <f>IFERROR(__xludf.DUMMYFUNCTION("regexextract (B74, ""\d+"") + REGEXEXTRACT(B74,""\d+(\.\d+)?"")"),250.0)</f>
        <v>250</v>
      </c>
      <c r="F74" s="13"/>
      <c r="G74" s="14">
        <v>59.04</v>
      </c>
      <c r="H74" s="14">
        <v>11300.0</v>
      </c>
      <c r="I74" s="14">
        <v>12500.0</v>
      </c>
      <c r="J74" s="14">
        <v>14100.0</v>
      </c>
      <c r="K74" s="14">
        <v>15600.0</v>
      </c>
      <c r="L74" s="10" t="s">
        <v>208</v>
      </c>
      <c r="M74" s="8" t="b">
        <f>IFERROR(__xludf.DUMMYFUNCTION("REGEXMATCH(B:B,""(R)"")"),TRUE)</f>
        <v>1</v>
      </c>
      <c r="N74" s="9" t="s">
        <v>25</v>
      </c>
      <c r="O74" s="15"/>
    </row>
    <row r="75" ht="15.75" customHeight="1">
      <c r="A75" s="10" t="s">
        <v>211</v>
      </c>
      <c r="B75" s="11" t="s">
        <v>212</v>
      </c>
      <c r="C75" s="12" t="s">
        <v>198</v>
      </c>
      <c r="D75" s="12"/>
      <c r="E75" s="13">
        <f>IFERROR(__xludf.DUMMYFUNCTION("regexextract (B75, ""\d+"") + REGEXEXTRACT(B75,""\d+(\.\d+)?"")"),250.0)</f>
        <v>250</v>
      </c>
      <c r="F75" s="13"/>
      <c r="G75" s="14">
        <v>5200.0</v>
      </c>
      <c r="H75" s="14">
        <v>8655.0</v>
      </c>
      <c r="I75" s="14">
        <v>9261.0</v>
      </c>
      <c r="J75" s="14">
        <v>10126.0</v>
      </c>
      <c r="K75" s="14">
        <v>10835.0</v>
      </c>
      <c r="L75" s="11" t="s">
        <v>211</v>
      </c>
      <c r="M75" s="8" t="b">
        <v>0</v>
      </c>
      <c r="N75" s="9" t="s">
        <v>25</v>
      </c>
      <c r="O75" s="15"/>
    </row>
    <row r="76" ht="15.75" customHeight="1">
      <c r="A76" s="10" t="s">
        <v>213</v>
      </c>
      <c r="B76" s="11" t="s">
        <v>214</v>
      </c>
      <c r="C76" s="12" t="s">
        <v>198</v>
      </c>
      <c r="D76" s="12"/>
      <c r="E76" s="13">
        <v>500.0</v>
      </c>
      <c r="F76" s="13"/>
      <c r="G76" s="14">
        <v>16050.0</v>
      </c>
      <c r="H76" s="14">
        <v>18900.0</v>
      </c>
      <c r="I76" s="14">
        <v>18900.0</v>
      </c>
      <c r="J76" s="14">
        <v>21000.0</v>
      </c>
      <c r="K76" s="14">
        <v>21000.0</v>
      </c>
      <c r="L76" s="10" t="s">
        <v>213</v>
      </c>
      <c r="M76" s="8" t="b">
        <f>IFERROR(__xludf.DUMMYFUNCTION("REGEXMATCH(B:B,""(R)"")"),TRUE)</f>
        <v>1</v>
      </c>
      <c r="N76" s="9" t="s">
        <v>25</v>
      </c>
      <c r="O76" s="15"/>
    </row>
    <row r="77" ht="15.75" customHeight="1">
      <c r="A77" s="10" t="s">
        <v>215</v>
      </c>
      <c r="B77" s="11" t="s">
        <v>216</v>
      </c>
      <c r="C77" s="12" t="s">
        <v>217</v>
      </c>
      <c r="D77" s="12"/>
      <c r="E77" s="13">
        <f>IFERROR(__xludf.DUMMYFUNCTION("regexextract (B77, ""\d+"") + REGEXEXTRACT(B77,""\d+(\.\d+)?"")"),1000.0)</f>
        <v>1000</v>
      </c>
      <c r="F77" s="13"/>
      <c r="G77" s="14">
        <v>115356.7</v>
      </c>
      <c r="H77" s="14">
        <v>137303.0</v>
      </c>
      <c r="I77" s="14">
        <v>141455.0</v>
      </c>
      <c r="J77" s="14">
        <v>164718.0</v>
      </c>
      <c r="K77" s="14">
        <v>169695.0</v>
      </c>
      <c r="L77" s="11" t="s">
        <v>215</v>
      </c>
      <c r="M77" s="8" t="b">
        <f>IFERROR(__xludf.DUMMYFUNCTION("REGEXMATCH(B:B,""(R)"")"),TRUE)</f>
        <v>1</v>
      </c>
      <c r="N77" s="9" t="s">
        <v>25</v>
      </c>
      <c r="O77" s="9" t="s">
        <v>29</v>
      </c>
    </row>
    <row r="78" ht="15.75" customHeight="1">
      <c r="A78" s="10" t="s">
        <v>218</v>
      </c>
      <c r="B78" s="11" t="s">
        <v>219</v>
      </c>
      <c r="C78" s="12" t="s">
        <v>220</v>
      </c>
      <c r="D78" s="12"/>
      <c r="E78" s="13">
        <f>IFERROR(__xludf.DUMMYFUNCTION("regexextract (B78, ""\d+"") + REGEXEXTRACT(B78,""\d+(\.\d+)?"")"),250.0)</f>
        <v>250</v>
      </c>
      <c r="F78" s="13"/>
      <c r="G78" s="14">
        <v>6420.0</v>
      </c>
      <c r="H78" s="14">
        <v>10800.0</v>
      </c>
      <c r="I78" s="14">
        <v>10800.0</v>
      </c>
      <c r="J78" s="14">
        <v>12000.0</v>
      </c>
      <c r="K78" s="14">
        <v>12000.0</v>
      </c>
      <c r="L78" s="11" t="s">
        <v>218</v>
      </c>
      <c r="M78" s="8" t="b">
        <f>IFERROR(__xludf.DUMMYFUNCTION("REGEXMATCH(B:B,""(R)"")"),FALSE)</f>
        <v>0</v>
      </c>
      <c r="N78" s="9" t="s">
        <v>25</v>
      </c>
      <c r="O78" s="15"/>
    </row>
    <row r="79" ht="15.75" customHeight="1">
      <c r="A79" s="10" t="s">
        <v>221</v>
      </c>
      <c r="B79" s="11" t="s">
        <v>222</v>
      </c>
      <c r="C79" s="12" t="s">
        <v>220</v>
      </c>
      <c r="D79" s="12"/>
      <c r="E79" s="13">
        <f>IFERROR(__xludf.DUMMYFUNCTION("regexextract (B79, ""\d+"") + REGEXEXTRACT(B79,""\d+(\.\d+)?"")"),250.0)</f>
        <v>250</v>
      </c>
      <c r="F79" s="13"/>
      <c r="G79" s="14">
        <v>10199.24</v>
      </c>
      <c r="H79" s="14">
        <v>12852.0</v>
      </c>
      <c r="I79" s="14">
        <v>13495.0</v>
      </c>
      <c r="J79" s="14">
        <v>15422.0</v>
      </c>
      <c r="K79" s="14">
        <v>16194.0</v>
      </c>
      <c r="L79" s="11" t="s">
        <v>221</v>
      </c>
      <c r="M79" s="8" t="b">
        <f>IFERROR(__xludf.DUMMYFUNCTION("REGEXMATCH(B:B,""(R)"")"),FALSE)</f>
        <v>0</v>
      </c>
      <c r="N79" s="9" t="s">
        <v>25</v>
      </c>
      <c r="O79" s="15"/>
    </row>
    <row r="80" ht="15.75" customHeight="1">
      <c r="A80" s="10" t="s">
        <v>223</v>
      </c>
      <c r="B80" s="11" t="s">
        <v>224</v>
      </c>
      <c r="C80" s="12" t="s">
        <v>225</v>
      </c>
      <c r="D80" s="12"/>
      <c r="E80" s="13">
        <f>IFERROR(__xludf.DUMMYFUNCTION("regexextract (B80, ""\d+"") + REGEXEXTRACT(B80,""\d+(\.\d+)?"")"),1000.0)</f>
        <v>1000</v>
      </c>
      <c r="F80" s="13"/>
      <c r="G80" s="14">
        <v>1070.0</v>
      </c>
      <c r="H80" s="14">
        <v>5400.0</v>
      </c>
      <c r="I80" s="14">
        <v>5400.0</v>
      </c>
      <c r="J80" s="14">
        <v>6000.0</v>
      </c>
      <c r="K80" s="14">
        <v>6000.0</v>
      </c>
      <c r="L80" s="11" t="s">
        <v>223</v>
      </c>
      <c r="M80" s="8" t="b">
        <f>IFERROR(__xludf.DUMMYFUNCTION("REGEXMATCH(B:B,""(R)"")"),FALSE)</f>
        <v>0</v>
      </c>
      <c r="N80" s="9" t="s">
        <v>25</v>
      </c>
      <c r="O80" s="15"/>
    </row>
    <row r="81" ht="15.75" customHeight="1">
      <c r="A81" s="10" t="s">
        <v>226</v>
      </c>
      <c r="B81" s="11" t="s">
        <v>227</v>
      </c>
      <c r="C81" s="12" t="s">
        <v>225</v>
      </c>
      <c r="D81" s="12"/>
      <c r="E81" s="13">
        <f>IFERROR(__xludf.DUMMYFUNCTION("regexextract (B81, ""\d+"") + REGEXEXTRACT(B81,""\d+(\.\d+)?"")"),200.0)</f>
        <v>200</v>
      </c>
      <c r="F81" s="13"/>
      <c r="G81" s="14">
        <v>374.5</v>
      </c>
      <c r="H81" s="14">
        <v>1800.0</v>
      </c>
      <c r="I81" s="14">
        <v>1800.0</v>
      </c>
      <c r="J81" s="14">
        <v>2000.0</v>
      </c>
      <c r="K81" s="14">
        <v>2000.0</v>
      </c>
      <c r="L81" s="10" t="s">
        <v>226</v>
      </c>
      <c r="M81" s="8" t="b">
        <f>IFERROR(__xludf.DUMMYFUNCTION("REGEXMATCH(B:B,""(R)"")"),FALSE)</f>
        <v>0</v>
      </c>
      <c r="N81" s="9" t="s">
        <v>25</v>
      </c>
      <c r="O81" s="15"/>
    </row>
    <row r="82" ht="15.75" customHeight="1">
      <c r="A82" s="10" t="s">
        <v>228</v>
      </c>
      <c r="B82" s="11" t="s">
        <v>229</v>
      </c>
      <c r="C82" s="12" t="s">
        <v>225</v>
      </c>
      <c r="D82" s="12"/>
      <c r="E82" s="13">
        <v>1000.0</v>
      </c>
      <c r="F82" s="13"/>
      <c r="G82" s="14">
        <v>10356.53</v>
      </c>
      <c r="H82" s="14">
        <v>11500.0</v>
      </c>
      <c r="I82" s="14">
        <v>11500.0</v>
      </c>
      <c r="J82" s="14">
        <v>11500.0</v>
      </c>
      <c r="K82" s="14">
        <v>11500.0</v>
      </c>
      <c r="L82" s="10" t="s">
        <v>228</v>
      </c>
      <c r="M82" s="8" t="b">
        <f>IFERROR(__xludf.DUMMYFUNCTION("REGEXMATCH(B:B,""(R)"")"),TRUE)</f>
        <v>1</v>
      </c>
      <c r="N82" s="9" t="s">
        <v>25</v>
      </c>
      <c r="O82" s="15"/>
    </row>
    <row r="83" ht="15.75" customHeight="1">
      <c r="A83" s="10" t="s">
        <v>230</v>
      </c>
      <c r="B83" s="11" t="s">
        <v>231</v>
      </c>
      <c r="C83" s="12" t="s">
        <v>225</v>
      </c>
      <c r="D83" s="12"/>
      <c r="E83" s="13">
        <f>IFERROR(__xludf.DUMMYFUNCTION("regexextract (B83, ""\d+"") + REGEXEXTRACT(B83,""\d+(\.\d+)?"")"),200.0)</f>
        <v>200</v>
      </c>
      <c r="F83" s="13"/>
      <c r="G83" s="14">
        <v>2171.03</v>
      </c>
      <c r="H83" s="14">
        <v>2340.0</v>
      </c>
      <c r="I83" s="14">
        <v>2340.0</v>
      </c>
      <c r="J83" s="14">
        <v>2600.0</v>
      </c>
      <c r="K83" s="14">
        <v>2600.0</v>
      </c>
      <c r="L83" s="10" t="s">
        <v>230</v>
      </c>
      <c r="M83" s="8" t="b">
        <f>IFERROR(__xludf.DUMMYFUNCTION("REGEXMATCH(B:B,""(R)"")"),TRUE)</f>
        <v>1</v>
      </c>
      <c r="N83" s="9" t="s">
        <v>25</v>
      </c>
      <c r="O83" s="15"/>
    </row>
    <row r="84" ht="15.75" customHeight="1">
      <c r="A84" s="10" t="s">
        <v>232</v>
      </c>
      <c r="B84" s="11" t="s">
        <v>233</v>
      </c>
      <c r="C84" s="12" t="s">
        <v>234</v>
      </c>
      <c r="D84" s="12"/>
      <c r="E84" s="13">
        <f>IFERROR(__xludf.DUMMYFUNCTION("regexextract (B84, ""\d+"") + REGEXEXTRACT(B84,""\d+(\.\d+)?"")"),30.0)</f>
        <v>30</v>
      </c>
      <c r="F84" s="13"/>
      <c r="G84" s="14">
        <v>35428.77</v>
      </c>
      <c r="H84" s="14">
        <v>43650.0</v>
      </c>
      <c r="I84" s="14">
        <v>43650.0</v>
      </c>
      <c r="J84" s="14">
        <v>48500.0</v>
      </c>
      <c r="K84" s="14">
        <v>48500.0</v>
      </c>
      <c r="L84" s="10" t="s">
        <v>232</v>
      </c>
      <c r="M84" s="8" t="b">
        <f>IFERROR(__xludf.DUMMYFUNCTION("REGEXMATCH(B:B,""(R)"")"),TRUE)</f>
        <v>1</v>
      </c>
      <c r="N84" s="9" t="s">
        <v>25</v>
      </c>
      <c r="O84" s="15"/>
    </row>
    <row r="85" ht="15.75" customHeight="1">
      <c r="A85" s="10" t="s">
        <v>235</v>
      </c>
      <c r="B85" s="11" t="s">
        <v>236</v>
      </c>
      <c r="C85" s="12" t="s">
        <v>237</v>
      </c>
      <c r="D85" s="12"/>
      <c r="E85" s="13">
        <f>IFERROR(__xludf.DUMMYFUNCTION("regexextract (B85, ""\d+"") + REGEXEXTRACT(B85,""\d+(\.\d+)?"")"),100.0)</f>
        <v>100</v>
      </c>
      <c r="F85" s="13"/>
      <c r="G85" s="14">
        <v>54998.0</v>
      </c>
      <c r="H85" s="14">
        <v>80880.0</v>
      </c>
      <c r="I85" s="14">
        <v>83307.0</v>
      </c>
      <c r="J85" s="14">
        <v>97080.0</v>
      </c>
      <c r="K85" s="14">
        <v>99993.0</v>
      </c>
      <c r="L85" s="11" t="s">
        <v>235</v>
      </c>
      <c r="M85" s="8" t="b">
        <f>IFERROR(__xludf.DUMMYFUNCTION("REGEXMATCH(B:B,""(R)"")"),TRUE)</f>
        <v>1</v>
      </c>
      <c r="N85" s="9" t="s">
        <v>25</v>
      </c>
      <c r="O85" s="15"/>
    </row>
    <row r="86" ht="15.75" customHeight="1">
      <c r="A86" s="10" t="s">
        <v>238</v>
      </c>
      <c r="B86" s="11" t="s">
        <v>239</v>
      </c>
      <c r="C86" s="12" t="s">
        <v>237</v>
      </c>
      <c r="D86" s="12"/>
      <c r="E86" s="13">
        <f>IFERROR(__xludf.DUMMYFUNCTION("regexextract (B86, ""\d+"") + REGEXEXTRACT(B86,""\d+(\.\d+)?"")"),400.0)</f>
        <v>400</v>
      </c>
      <c r="F86" s="13"/>
      <c r="G86" s="14">
        <v>109996.0</v>
      </c>
      <c r="H86" s="14">
        <v>150150.0</v>
      </c>
      <c r="I86" s="14">
        <v>152403.0</v>
      </c>
      <c r="J86" s="14">
        <v>180180.0</v>
      </c>
      <c r="K86" s="14">
        <v>182883.0</v>
      </c>
      <c r="L86" s="10" t="s">
        <v>238</v>
      </c>
      <c r="M86" s="8" t="b">
        <f>IFERROR(__xludf.DUMMYFUNCTION("REGEXMATCH(B:B,""(R)"")"),TRUE)</f>
        <v>1</v>
      </c>
      <c r="N86" s="9" t="s">
        <v>25</v>
      </c>
      <c r="O86" s="15"/>
    </row>
    <row r="87" ht="15.75" customHeight="1">
      <c r="A87" s="10" t="s">
        <v>240</v>
      </c>
      <c r="B87" s="11" t="s">
        <v>241</v>
      </c>
      <c r="C87" s="12" t="s">
        <v>242</v>
      </c>
      <c r="D87" s="12"/>
      <c r="E87" s="13">
        <f>IFERROR(__xludf.DUMMYFUNCTION("regexextract (B87, ""\d+"") + REGEXEXTRACT(B87,""\d+(\.\d+)?"")"),1.0)</f>
        <v>1</v>
      </c>
      <c r="F87" s="13"/>
      <c r="G87" s="14">
        <v>12305.0</v>
      </c>
      <c r="H87" s="14">
        <v>18051.0</v>
      </c>
      <c r="I87" s="14">
        <v>19239.0</v>
      </c>
      <c r="J87" s="14">
        <v>21662.0</v>
      </c>
      <c r="K87" s="14">
        <v>23087.0</v>
      </c>
      <c r="L87" s="10" t="s">
        <v>240</v>
      </c>
      <c r="M87" s="8" t="b">
        <f>IFERROR(__xludf.DUMMYFUNCTION("REGEXMATCH(B:B,""(R)"")"),FALSE)</f>
        <v>0</v>
      </c>
      <c r="N87" s="9" t="s">
        <v>25</v>
      </c>
      <c r="O87" s="9" t="s">
        <v>29</v>
      </c>
    </row>
    <row r="88" ht="15.75" customHeight="1">
      <c r="A88" s="10" t="s">
        <v>243</v>
      </c>
      <c r="B88" s="11" t="s">
        <v>244</v>
      </c>
      <c r="C88" s="12" t="s">
        <v>245</v>
      </c>
      <c r="D88" s="12"/>
      <c r="E88" s="13">
        <f>IFERROR(__xludf.DUMMYFUNCTION("regexextract (B88, ""\d+"") + REGEXEXTRACT(B88,""\d+(\.\d+)?"")"),25000.0)</f>
        <v>25000</v>
      </c>
      <c r="F88" s="13"/>
      <c r="G88" s="14">
        <v>120.0</v>
      </c>
      <c r="H88" s="14">
        <v>646.0</v>
      </c>
      <c r="I88" s="14">
        <v>953.0</v>
      </c>
      <c r="J88" s="14">
        <v>936.0</v>
      </c>
      <c r="K88" s="14">
        <v>1182.0</v>
      </c>
      <c r="L88" s="10" t="s">
        <v>243</v>
      </c>
      <c r="M88" s="8" t="b">
        <f>IFERROR(__xludf.DUMMYFUNCTION("REGEXMATCH(B:B,""(R)"")"),TRUE)</f>
        <v>1</v>
      </c>
      <c r="N88" s="15"/>
      <c r="O88" s="15"/>
    </row>
    <row r="89" ht="15.75" customHeight="1">
      <c r="A89" s="10" t="s">
        <v>246</v>
      </c>
      <c r="B89" s="11" t="s">
        <v>247</v>
      </c>
      <c r="C89" s="12" t="s">
        <v>248</v>
      </c>
      <c r="D89" s="12"/>
      <c r="E89" s="13">
        <f>IFERROR(__xludf.DUMMYFUNCTION("regexextract (B89, ""\d+"") + REGEXEXTRACT(B89,""\d+(\.\d+)?"")"),600.0)</f>
        <v>600</v>
      </c>
      <c r="F89" s="13"/>
      <c r="G89" s="14">
        <v>76644.1</v>
      </c>
      <c r="H89" s="14">
        <v>83600.0</v>
      </c>
      <c r="I89" s="14">
        <v>83600.0</v>
      </c>
      <c r="J89" s="14">
        <v>83600.0</v>
      </c>
      <c r="K89" s="14">
        <v>83600.0</v>
      </c>
      <c r="L89" s="10" t="s">
        <v>246</v>
      </c>
      <c r="M89" s="8" t="b">
        <f>IFERROR(__xludf.DUMMYFUNCTION("REGEXMATCH(B:B,""(R)"")"),TRUE)</f>
        <v>1</v>
      </c>
      <c r="N89" s="9" t="s">
        <v>25</v>
      </c>
      <c r="O89" s="15"/>
    </row>
    <row r="90" ht="15.75" customHeight="1">
      <c r="A90" s="10" t="s">
        <v>249</v>
      </c>
      <c r="B90" s="11" t="s">
        <v>250</v>
      </c>
      <c r="C90" s="12" t="s">
        <v>251</v>
      </c>
      <c r="D90" s="12"/>
      <c r="E90" s="13">
        <f>IFERROR(__xludf.DUMMYFUNCTION("regexextract (B90, ""\d+"") + REGEXEXTRACT(B90,""\d+(\.\d+)?"")"),150.0)</f>
        <v>150</v>
      </c>
      <c r="F90" s="13"/>
      <c r="G90" s="14">
        <v>28552.95</v>
      </c>
      <c r="H90" s="14">
        <v>30600.0</v>
      </c>
      <c r="I90" s="14">
        <v>30600.0</v>
      </c>
      <c r="J90" s="14">
        <v>34000.0</v>
      </c>
      <c r="K90" s="14">
        <v>34000.0</v>
      </c>
      <c r="L90" s="11" t="s">
        <v>249</v>
      </c>
      <c r="M90" s="8" t="b">
        <f>IFERROR(__xludf.DUMMYFUNCTION("REGEXMATCH(B:B,""(R)"")"),TRUE)</f>
        <v>1</v>
      </c>
      <c r="N90" s="9" t="s">
        <v>25</v>
      </c>
      <c r="O90" s="15"/>
    </row>
    <row r="91" ht="15.75" customHeight="1">
      <c r="A91" s="10" t="s">
        <v>252</v>
      </c>
      <c r="B91" s="11" t="s">
        <v>253</v>
      </c>
      <c r="C91" s="12" t="s">
        <v>251</v>
      </c>
      <c r="D91" s="12"/>
      <c r="E91" s="13">
        <f>IFERROR(__xludf.DUMMYFUNCTION("regexextract (B91, ""\d+"") + REGEXEXTRACT(B91,""\d+(\.\d+)?"")"),440.0)</f>
        <v>440</v>
      </c>
      <c r="F91" s="13"/>
      <c r="G91" s="14">
        <v>81290.04</v>
      </c>
      <c r="H91" s="14">
        <v>88000.0</v>
      </c>
      <c r="I91" s="14">
        <v>88000.0</v>
      </c>
      <c r="J91" s="14">
        <v>88000.0</v>
      </c>
      <c r="K91" s="14">
        <v>88000.0</v>
      </c>
      <c r="L91" s="10" t="s">
        <v>252</v>
      </c>
      <c r="M91" s="8" t="b">
        <f>IFERROR(__xludf.DUMMYFUNCTION("REGEXMATCH(B:B,""(R)"")"),TRUE)</f>
        <v>1</v>
      </c>
      <c r="N91" s="9" t="s">
        <v>25</v>
      </c>
      <c r="O91" s="15"/>
    </row>
    <row r="92" ht="15.75" customHeight="1">
      <c r="A92" s="10" t="s">
        <v>254</v>
      </c>
      <c r="B92" s="11" t="s">
        <v>255</v>
      </c>
      <c r="C92" s="12" t="s">
        <v>256</v>
      </c>
      <c r="D92" s="12"/>
      <c r="E92" s="13">
        <f>IFERROR(__xludf.DUMMYFUNCTION("regexextract (B92, ""\d+"") + REGEXEXTRACT(B92,""\d+(\.\d+)?"")"),500.0)</f>
        <v>500</v>
      </c>
      <c r="F92" s="13"/>
      <c r="G92" s="14">
        <v>26.36</v>
      </c>
      <c r="H92" s="14">
        <v>54.0</v>
      </c>
      <c r="I92" s="14">
        <v>54.0</v>
      </c>
      <c r="J92" s="14">
        <v>60.0</v>
      </c>
      <c r="K92" s="14">
        <v>60.0</v>
      </c>
      <c r="L92" s="10" t="s">
        <v>254</v>
      </c>
      <c r="M92" s="8" t="b">
        <f>IFERROR(__xludf.DUMMYFUNCTION("REGEXMATCH(B:B,""(R)"")"),TRUE)</f>
        <v>1</v>
      </c>
      <c r="N92" s="9" t="s">
        <v>121</v>
      </c>
      <c r="O92" s="15"/>
    </row>
    <row r="93" ht="15.75" customHeight="1">
      <c r="A93" s="10" t="s">
        <v>257</v>
      </c>
      <c r="B93" s="11" t="s">
        <v>258</v>
      </c>
      <c r="C93" s="12" t="s">
        <v>259</v>
      </c>
      <c r="D93" s="12"/>
      <c r="E93" s="13">
        <f>IFERROR(__xludf.DUMMYFUNCTION("regexextract (B93, ""\d+"") + REGEXEXTRACT(B93,""\d+(\.\d+)?"")"),100.0)</f>
        <v>100</v>
      </c>
      <c r="F93" s="13"/>
      <c r="G93" s="14">
        <v>32340.75</v>
      </c>
      <c r="H93" s="14">
        <v>45000.0</v>
      </c>
      <c r="I93" s="14">
        <v>45000.0</v>
      </c>
      <c r="J93" s="14">
        <v>50000.0</v>
      </c>
      <c r="K93" s="14">
        <v>50000.0</v>
      </c>
      <c r="L93" s="11" t="s">
        <v>257</v>
      </c>
      <c r="M93" s="8" t="b">
        <f>IFERROR(__xludf.DUMMYFUNCTION("REGEXMATCH(B:B,""(R)"")"),TRUE)</f>
        <v>1</v>
      </c>
      <c r="N93" s="9" t="s">
        <v>25</v>
      </c>
      <c r="O93" s="9" t="s">
        <v>29</v>
      </c>
    </row>
    <row r="94" ht="15.75" customHeight="1">
      <c r="A94" s="10" t="s">
        <v>260</v>
      </c>
      <c r="B94" s="11" t="s">
        <v>261</v>
      </c>
      <c r="C94" s="12" t="s">
        <v>259</v>
      </c>
      <c r="D94" s="12"/>
      <c r="E94" s="13">
        <f>IFERROR(__xludf.DUMMYFUNCTION("regexextract (B94, ""\d+"") + REGEXEXTRACT(B94,""\d+(\.\d+)?"")"),125.0)</f>
        <v>125</v>
      </c>
      <c r="F94" s="13"/>
      <c r="G94" s="14">
        <v>32340.75</v>
      </c>
      <c r="H94" s="14">
        <v>45000.0</v>
      </c>
      <c r="I94" s="14">
        <v>45000.0</v>
      </c>
      <c r="J94" s="14">
        <v>50000.0</v>
      </c>
      <c r="K94" s="14">
        <v>50000.0</v>
      </c>
      <c r="L94" s="10" t="s">
        <v>260</v>
      </c>
      <c r="M94" s="8" t="b">
        <f>IFERROR(__xludf.DUMMYFUNCTION("REGEXMATCH(B:B,""(R)"")"),TRUE)</f>
        <v>1</v>
      </c>
      <c r="N94" s="9" t="s">
        <v>25</v>
      </c>
      <c r="O94" s="9" t="s">
        <v>29</v>
      </c>
    </row>
    <row r="95" ht="15.75" customHeight="1">
      <c r="A95" s="10" t="s">
        <v>262</v>
      </c>
      <c r="B95" s="17" t="s">
        <v>263</v>
      </c>
      <c r="C95" s="12" t="s">
        <v>264</v>
      </c>
      <c r="D95" s="12"/>
      <c r="E95" s="13">
        <f>IFERROR(__xludf.DUMMYFUNCTION("regexextract (B95, ""\d+"") + REGEXEXTRACT(B95,""\d+(\.\d+)?"")"),140.0)</f>
        <v>140</v>
      </c>
      <c r="F95" s="13"/>
      <c r="G95" s="14">
        <v>18000.0</v>
      </c>
      <c r="H95" s="14">
        <v>24326.0</v>
      </c>
      <c r="I95" s="14">
        <v>25542.0</v>
      </c>
      <c r="J95" s="14">
        <v>28264.0</v>
      </c>
      <c r="K95" s="14">
        <v>29678.0</v>
      </c>
      <c r="L95" s="10" t="s">
        <v>262</v>
      </c>
      <c r="M95" s="8" t="b">
        <f>IFERROR(__xludf.DUMMYFUNCTION("REGEXMATCH(B:B,""(R)"")"),FALSE)</f>
        <v>0</v>
      </c>
      <c r="N95" s="15"/>
      <c r="O95" s="15"/>
    </row>
    <row r="96" ht="15.75" customHeight="1">
      <c r="A96" s="10" t="s">
        <v>265</v>
      </c>
      <c r="B96" s="11" t="s">
        <v>266</v>
      </c>
      <c r="C96" s="12" t="s">
        <v>267</v>
      </c>
      <c r="D96" s="12"/>
      <c r="E96" s="13">
        <f>IFERROR(__xludf.DUMMYFUNCTION("regexextract (B96, ""\d+"") + REGEXEXTRACT(B96,""\d+(\.\d+)?"")"),1000.0)</f>
        <v>1000</v>
      </c>
      <c r="F96" s="13"/>
      <c r="G96" s="14">
        <v>1305.4</v>
      </c>
      <c r="H96" s="14">
        <v>1890.0</v>
      </c>
      <c r="I96" s="14">
        <v>1890.0</v>
      </c>
      <c r="J96" s="14">
        <v>2100.0</v>
      </c>
      <c r="K96" s="14">
        <v>2100.0</v>
      </c>
      <c r="L96" s="10" t="s">
        <v>265</v>
      </c>
      <c r="M96" s="8" t="b">
        <f>IFERROR(__xludf.DUMMYFUNCTION("REGEXMATCH(B:B,""(R)"")"),FALSE)</f>
        <v>0</v>
      </c>
      <c r="N96" s="9" t="s">
        <v>25</v>
      </c>
      <c r="O96" s="15"/>
    </row>
    <row r="97" ht="15.75" customHeight="1">
      <c r="A97" s="10" t="s">
        <v>268</v>
      </c>
      <c r="B97" s="11" t="s">
        <v>269</v>
      </c>
      <c r="C97" s="12" t="s">
        <v>267</v>
      </c>
      <c r="D97" s="12"/>
      <c r="E97" s="13">
        <f>IFERROR(__xludf.DUMMYFUNCTION("regexextract (B97, ""\d+"") + REGEXEXTRACT(B97,""\d+(\.\d+)?"")"),500.0)</f>
        <v>500</v>
      </c>
      <c r="F97" s="13"/>
      <c r="G97" s="14">
        <v>663.4</v>
      </c>
      <c r="H97" s="14">
        <v>1080.0</v>
      </c>
      <c r="I97" s="14">
        <v>1080.0</v>
      </c>
      <c r="J97" s="14">
        <v>1200.0</v>
      </c>
      <c r="K97" s="14">
        <v>1200.0</v>
      </c>
      <c r="L97" s="10" t="s">
        <v>268</v>
      </c>
      <c r="M97" s="8" t="b">
        <f>IFERROR(__xludf.DUMMYFUNCTION("REGEXMATCH(B:B,""(R)"")"),FALSE)</f>
        <v>0</v>
      </c>
      <c r="N97" s="9" t="s">
        <v>25</v>
      </c>
      <c r="O97" s="15"/>
    </row>
    <row r="98" ht="15.75" customHeight="1">
      <c r="A98" s="10" t="s">
        <v>270</v>
      </c>
      <c r="B98" s="11" t="s">
        <v>271</v>
      </c>
      <c r="C98" s="12" t="s">
        <v>237</v>
      </c>
      <c r="D98" s="12"/>
      <c r="E98" s="13">
        <f>IFERROR(__xludf.DUMMYFUNCTION("regexextract (B98, ""\d+"") + REGEXEXTRACT(B98,""\d+(\.\d+)?"")"),400.0)</f>
        <v>400</v>
      </c>
      <c r="F98" s="13"/>
      <c r="G98" s="14">
        <v>9000.0</v>
      </c>
      <c r="H98" s="14">
        <v>15300.0</v>
      </c>
      <c r="I98" s="14">
        <v>15300.0</v>
      </c>
      <c r="J98" s="14">
        <v>17000.0</v>
      </c>
      <c r="K98" s="14">
        <v>17000.0</v>
      </c>
      <c r="L98" s="10" t="s">
        <v>270</v>
      </c>
      <c r="M98" s="8" t="b">
        <f>IFERROR(__xludf.DUMMYFUNCTION("REGEXMATCH(B:B,""(R)"")"),FALSE)</f>
        <v>0</v>
      </c>
      <c r="N98" s="9" t="s">
        <v>25</v>
      </c>
      <c r="O98" s="15"/>
    </row>
    <row r="99" ht="15.75" customHeight="1">
      <c r="A99" s="10" t="s">
        <v>272</v>
      </c>
      <c r="B99" s="11" t="s">
        <v>273</v>
      </c>
      <c r="C99" s="12" t="s">
        <v>237</v>
      </c>
      <c r="D99" s="12"/>
      <c r="E99" s="13">
        <f>IFERROR(__xludf.DUMMYFUNCTION("regexextract (B99, ""\d+"") + REGEXEXTRACT(B99,""\d+(\.\d+)?"")"),400.0)</f>
        <v>400</v>
      </c>
      <c r="F99" s="13"/>
      <c r="G99" s="14">
        <v>1870.0</v>
      </c>
      <c r="H99" s="14">
        <v>4230.0</v>
      </c>
      <c r="I99" s="14">
        <v>4230.0</v>
      </c>
      <c r="J99" s="14">
        <v>4700.0</v>
      </c>
      <c r="K99" s="14">
        <v>4700.0</v>
      </c>
      <c r="L99" s="10" t="s">
        <v>272</v>
      </c>
      <c r="M99" s="8" t="b">
        <f>IFERROR(__xludf.DUMMYFUNCTION("REGEXMATCH(B:B,""(R)"")"),FALSE)</f>
        <v>0</v>
      </c>
      <c r="N99" s="9" t="s">
        <v>25</v>
      </c>
      <c r="O99" s="15"/>
    </row>
    <row r="100" ht="15.75" customHeight="1">
      <c r="A100" s="10" t="s">
        <v>274</v>
      </c>
      <c r="B100" s="11" t="s">
        <v>275</v>
      </c>
      <c r="C100" s="12" t="s">
        <v>237</v>
      </c>
      <c r="D100" s="12"/>
      <c r="E100" s="13">
        <f>IFERROR(__xludf.DUMMYFUNCTION("regexextract (B100, ""\d+"") + REGEXEXTRACT(B100,""\d+(\.\d+)?"")"),400.0)</f>
        <v>400</v>
      </c>
      <c r="F100" s="13"/>
      <c r="G100" s="14">
        <v>31186.0</v>
      </c>
      <c r="H100" s="14">
        <v>24300.0</v>
      </c>
      <c r="I100" s="14">
        <v>24300.0</v>
      </c>
      <c r="J100" s="14">
        <v>27000.0</v>
      </c>
      <c r="K100" s="14">
        <v>27000.0</v>
      </c>
      <c r="L100" s="11" t="s">
        <v>274</v>
      </c>
      <c r="M100" s="8" t="b">
        <f>IFERROR(__xludf.DUMMYFUNCTION("REGEXMATCH(B:B,""(R)"")"),FALSE)</f>
        <v>0</v>
      </c>
      <c r="N100" s="15"/>
      <c r="O100" s="15"/>
    </row>
    <row r="101" ht="15.75" customHeight="1">
      <c r="A101" s="10" t="s">
        <v>276</v>
      </c>
      <c r="B101" s="11" t="s">
        <v>277</v>
      </c>
      <c r="C101" s="12" t="s">
        <v>264</v>
      </c>
      <c r="D101" s="12"/>
      <c r="E101" s="13">
        <f>IFERROR(__xludf.DUMMYFUNCTION("regexextract (B101, ""\d+"") + REGEXEXTRACT(B101,""\d+(\.\d+)?"")"),140.0)</f>
        <v>140</v>
      </c>
      <c r="F101" s="13"/>
      <c r="G101" s="14">
        <v>299600.0</v>
      </c>
      <c r="H101" s="14">
        <v>342000.0</v>
      </c>
      <c r="I101" s="14">
        <v>342000.0</v>
      </c>
      <c r="J101" s="14">
        <v>342000.0</v>
      </c>
      <c r="K101" s="14">
        <v>342000.0</v>
      </c>
      <c r="L101" s="11" t="s">
        <v>276</v>
      </c>
      <c r="M101" s="8" t="b">
        <f>IFERROR(__xludf.DUMMYFUNCTION("REGEXMATCH(B:B,""(R)"")"),TRUE)</f>
        <v>1</v>
      </c>
      <c r="N101" s="9" t="s">
        <v>25</v>
      </c>
      <c r="O101" s="9" t="s">
        <v>29</v>
      </c>
    </row>
    <row r="102" ht="15.75" customHeight="1">
      <c r="A102" s="10" t="s">
        <v>278</v>
      </c>
      <c r="B102" s="11" t="s">
        <v>279</v>
      </c>
      <c r="C102" s="12" t="s">
        <v>280</v>
      </c>
      <c r="D102" s="12"/>
      <c r="E102" s="13">
        <f>IFERROR(__xludf.DUMMYFUNCTION("regexextract (B102, ""\d+"") + REGEXEXTRACT(B102,""\d+(\.\d+)?"")"),120.0)</f>
        <v>120</v>
      </c>
      <c r="F102" s="13"/>
      <c r="G102" s="14">
        <v>25166.4</v>
      </c>
      <c r="H102" s="14">
        <v>32400.0</v>
      </c>
      <c r="I102" s="14">
        <v>32400.0</v>
      </c>
      <c r="J102" s="14">
        <v>36000.0</v>
      </c>
      <c r="K102" s="14">
        <v>36000.0</v>
      </c>
      <c r="L102" s="11" t="s">
        <v>278</v>
      </c>
      <c r="M102" s="8" t="b">
        <f>IFERROR(__xludf.DUMMYFUNCTION("REGEXMATCH(B:B,""(R)"")"),TRUE)</f>
        <v>1</v>
      </c>
      <c r="N102" s="9" t="s">
        <v>25</v>
      </c>
      <c r="O102" s="9" t="s">
        <v>29</v>
      </c>
    </row>
    <row r="103" ht="15.75" customHeight="1">
      <c r="A103" s="10" t="s">
        <v>281</v>
      </c>
      <c r="B103" s="11" t="s">
        <v>282</v>
      </c>
      <c r="C103" s="12" t="s">
        <v>280</v>
      </c>
      <c r="D103" s="12"/>
      <c r="E103" s="13">
        <f>IFERROR(__xludf.DUMMYFUNCTION("regexextract (B103, ""\d+"") + REGEXEXTRACT(B103,""\d+(\.\d+)?"")"),500.0)</f>
        <v>500</v>
      </c>
      <c r="F103" s="13"/>
      <c r="G103" s="14">
        <v>104860.0</v>
      </c>
      <c r="H103" s="14">
        <v>121500.0</v>
      </c>
      <c r="I103" s="14">
        <v>121500.0</v>
      </c>
      <c r="J103" s="14">
        <v>135000.0</v>
      </c>
      <c r="K103" s="14">
        <v>135000.0</v>
      </c>
      <c r="L103" s="11" t="s">
        <v>281</v>
      </c>
      <c r="M103" s="8" t="b">
        <f>IFERROR(__xludf.DUMMYFUNCTION("REGEXMATCH(B:B,""(R)"")"),TRUE)</f>
        <v>1</v>
      </c>
      <c r="N103" s="9" t="s">
        <v>25</v>
      </c>
      <c r="O103" s="9" t="s">
        <v>29</v>
      </c>
    </row>
    <row r="104" ht="15.75" customHeight="1">
      <c r="A104" s="16" t="s">
        <v>283</v>
      </c>
      <c r="B104" s="17" t="s">
        <v>284</v>
      </c>
      <c r="C104" s="18" t="s">
        <v>285</v>
      </c>
      <c r="D104" s="18"/>
      <c r="E104" s="13">
        <f>IFERROR(__xludf.DUMMYFUNCTION("regexextract (B104, ""\d+"") + REGEXEXTRACT(B104,""\d+(\.\d+)?"")"),300.0)</f>
        <v>300</v>
      </c>
      <c r="F104" s="13"/>
      <c r="G104" s="20">
        <v>267500.0</v>
      </c>
      <c r="H104" s="20">
        <v>308904.0</v>
      </c>
      <c r="I104" s="20">
        <v>313538.0</v>
      </c>
      <c r="J104" s="20">
        <v>337994.0</v>
      </c>
      <c r="K104" s="20">
        <v>343063.0</v>
      </c>
      <c r="L104" s="17" t="s">
        <v>283</v>
      </c>
      <c r="M104" s="8" t="b">
        <f>IFERROR(__xludf.DUMMYFUNCTION("REGEXMATCH(B:B,""(R)"")"),TRUE)</f>
        <v>1</v>
      </c>
      <c r="N104" s="9" t="s">
        <v>25</v>
      </c>
      <c r="O104" s="15"/>
    </row>
    <row r="105" ht="15.75" customHeight="1">
      <c r="A105" s="10" t="s">
        <v>286</v>
      </c>
      <c r="B105" s="11" t="s">
        <v>287</v>
      </c>
      <c r="C105" s="12" t="s">
        <v>288</v>
      </c>
      <c r="D105" s="12"/>
      <c r="E105" s="13">
        <f>IFERROR(__xludf.DUMMYFUNCTION("regexextract (B105, ""\d+"") + REGEXEXTRACT(B105,""\d+(\.\d+)?"")"),1.0)</f>
        <v>1</v>
      </c>
      <c r="F105" s="13"/>
      <c r="G105" s="14">
        <v>7318.8</v>
      </c>
      <c r="H105" s="14">
        <v>10620.0</v>
      </c>
      <c r="I105" s="14">
        <v>10620.0</v>
      </c>
      <c r="J105" s="14">
        <v>11800.0</v>
      </c>
      <c r="K105" s="14">
        <v>11800.0</v>
      </c>
      <c r="L105" s="10" t="s">
        <v>286</v>
      </c>
      <c r="M105" s="8" t="b">
        <f>IFERROR(__xludf.DUMMYFUNCTION("REGEXMATCH(B:B,""(R)"")"),TRUE)</f>
        <v>1</v>
      </c>
      <c r="N105" s="9" t="s">
        <v>25</v>
      </c>
      <c r="O105" s="9" t="s">
        <v>29</v>
      </c>
    </row>
    <row r="106" ht="15.75" customHeight="1">
      <c r="A106" s="10" t="s">
        <v>289</v>
      </c>
      <c r="B106" s="11" t="s">
        <v>290</v>
      </c>
      <c r="C106" s="12" t="s">
        <v>288</v>
      </c>
      <c r="D106" s="12"/>
      <c r="E106" s="13">
        <f>IFERROR(__xludf.DUMMYFUNCTION("regexextract (B106, ""\d+"") + REGEXEXTRACT(B106,""\d+(\.\d+)?"")"),5.0)</f>
        <v>5</v>
      </c>
      <c r="F106" s="13"/>
      <c r="G106" s="14">
        <v>36594.0</v>
      </c>
      <c r="H106" s="14">
        <v>51750.0</v>
      </c>
      <c r="I106" s="14">
        <v>51750.0</v>
      </c>
      <c r="J106" s="14">
        <v>57500.0</v>
      </c>
      <c r="K106" s="14">
        <v>57500.0</v>
      </c>
      <c r="L106" s="11" t="s">
        <v>289</v>
      </c>
      <c r="M106" s="8" t="b">
        <f>IFERROR(__xludf.DUMMYFUNCTION("REGEXMATCH(B:B,""(R)"")"),TRUE)</f>
        <v>1</v>
      </c>
      <c r="N106" s="9" t="s">
        <v>25</v>
      </c>
      <c r="O106" s="9" t="s">
        <v>29</v>
      </c>
    </row>
    <row r="107" ht="15.75" customHeight="1">
      <c r="A107" s="10" t="s">
        <v>291</v>
      </c>
      <c r="B107" s="11" t="s">
        <v>292</v>
      </c>
      <c r="C107" s="12" t="s">
        <v>293</v>
      </c>
      <c r="D107" s="12"/>
      <c r="E107" s="13">
        <f>IFERROR(__xludf.DUMMYFUNCTION("regexextract (B107, ""\d+"") + REGEXEXTRACT(B107,""\d+(\.\d+)?"")"),500.0)</f>
        <v>500</v>
      </c>
      <c r="F107" s="13"/>
      <c r="G107" s="14">
        <v>44.58</v>
      </c>
      <c r="H107" s="14">
        <v>144.0</v>
      </c>
      <c r="I107" s="14">
        <v>144.0</v>
      </c>
      <c r="J107" s="14">
        <v>160.0</v>
      </c>
      <c r="K107" s="14">
        <v>160.0</v>
      </c>
      <c r="L107" s="10" t="s">
        <v>291</v>
      </c>
      <c r="M107" s="8" t="b">
        <f>IFERROR(__xludf.DUMMYFUNCTION("REGEXMATCH(B:B,""(R)"")"),TRUE)</f>
        <v>1</v>
      </c>
      <c r="N107" s="9" t="s">
        <v>25</v>
      </c>
      <c r="O107" s="15"/>
    </row>
    <row r="108" ht="15.75" customHeight="1">
      <c r="A108" s="10" t="s">
        <v>294</v>
      </c>
      <c r="B108" s="11" t="s">
        <v>295</v>
      </c>
      <c r="C108" s="12" t="s">
        <v>296</v>
      </c>
      <c r="D108" s="12"/>
      <c r="E108" s="13">
        <f>IFERROR(__xludf.DUMMYFUNCTION("regexextract (B108, ""\d+"") + REGEXEXTRACT(B108,""\d+(\.\d+)?"")"),43.0)</f>
        <v>43</v>
      </c>
      <c r="F108" s="13"/>
      <c r="G108" s="14">
        <v>58990.0</v>
      </c>
      <c r="H108" s="14">
        <v>71471.0</v>
      </c>
      <c r="I108" s="14">
        <v>74721.0</v>
      </c>
      <c r="J108" s="14">
        <v>85765.0</v>
      </c>
      <c r="K108" s="14">
        <v>89664.0</v>
      </c>
      <c r="L108" s="10" t="s">
        <v>294</v>
      </c>
      <c r="M108" s="8" t="b">
        <v>0</v>
      </c>
      <c r="N108" s="15"/>
      <c r="O108" s="15"/>
    </row>
    <row r="109" ht="15.75" customHeight="1">
      <c r="A109" s="10" t="s">
        <v>297</v>
      </c>
      <c r="B109" s="11" t="s">
        <v>298</v>
      </c>
      <c r="C109" s="12" t="s">
        <v>105</v>
      </c>
      <c r="D109" s="12"/>
      <c r="E109" s="13">
        <f>IFERROR(__xludf.DUMMYFUNCTION("regexextract (B109, ""\d+"") + REGEXEXTRACT(B109,""\d+(\.\d+)?"")"),100.0)</f>
        <v>100</v>
      </c>
      <c r="F109" s="13"/>
      <c r="G109" s="14">
        <v>2675.0</v>
      </c>
      <c r="H109" s="14">
        <v>6660.0</v>
      </c>
      <c r="I109" s="14">
        <v>6660.0</v>
      </c>
      <c r="J109" s="14">
        <v>7400.0</v>
      </c>
      <c r="K109" s="14">
        <v>7400.0</v>
      </c>
      <c r="L109" s="10" t="s">
        <v>297</v>
      </c>
      <c r="M109" s="8" t="b">
        <f>IFERROR(__xludf.DUMMYFUNCTION("REGEXMATCH(B:B,""(R)"")"),FALSE)</f>
        <v>0</v>
      </c>
      <c r="N109" s="9" t="s">
        <v>25</v>
      </c>
      <c r="O109" s="15"/>
    </row>
    <row r="110" ht="15.75" customHeight="1">
      <c r="A110" s="10" t="s">
        <v>299</v>
      </c>
      <c r="B110" s="11" t="s">
        <v>300</v>
      </c>
      <c r="C110" s="12" t="s">
        <v>301</v>
      </c>
      <c r="D110" s="12"/>
      <c r="E110" s="13">
        <f>IFERROR(__xludf.DUMMYFUNCTION("regexextract (B110, ""\d+"") + REGEXEXTRACT(B110,""\d+(\.\d+)?"")"),100.0)</f>
        <v>100</v>
      </c>
      <c r="F110" s="13"/>
      <c r="G110" s="14">
        <v>69550.0</v>
      </c>
      <c r="H110" s="14">
        <v>95218.0</v>
      </c>
      <c r="I110" s="14">
        <v>99547.0</v>
      </c>
      <c r="J110" s="14">
        <v>114263.0</v>
      </c>
      <c r="K110" s="14">
        <v>119457.0</v>
      </c>
      <c r="L110" s="11" t="s">
        <v>299</v>
      </c>
      <c r="M110" s="8" t="b">
        <v>1</v>
      </c>
      <c r="N110" s="9" t="s">
        <v>25</v>
      </c>
      <c r="O110" s="9" t="s">
        <v>29</v>
      </c>
    </row>
    <row r="111" ht="15.75" customHeight="1">
      <c r="A111" s="10" t="s">
        <v>302</v>
      </c>
      <c r="B111" s="11" t="s">
        <v>303</v>
      </c>
      <c r="C111" s="12" t="s">
        <v>301</v>
      </c>
      <c r="D111" s="12"/>
      <c r="E111" s="13">
        <f>IFERROR(__xludf.DUMMYFUNCTION("regexextract (B111, ""\d+"") + REGEXEXTRACT(B111,""\d+(\.\d+)?"")"),160.0)</f>
        <v>160</v>
      </c>
      <c r="F111" s="13"/>
      <c r="G111" s="14">
        <v>112350.0</v>
      </c>
      <c r="H111" s="14">
        <v>133688.0</v>
      </c>
      <c r="I111" s="14">
        <v>137730.0</v>
      </c>
      <c r="J111" s="14">
        <v>160425.0</v>
      </c>
      <c r="K111" s="14">
        <v>165275.0</v>
      </c>
      <c r="L111" s="11" t="s">
        <v>302</v>
      </c>
      <c r="M111" s="8" t="b">
        <v>1</v>
      </c>
      <c r="N111" s="9" t="s">
        <v>25</v>
      </c>
      <c r="O111" s="9" t="s">
        <v>29</v>
      </c>
    </row>
    <row r="112" ht="15.75" customHeight="1">
      <c r="A112" s="10" t="s">
        <v>304</v>
      </c>
      <c r="B112" s="11" t="s">
        <v>305</v>
      </c>
      <c r="C112" s="25"/>
      <c r="D112" s="25"/>
      <c r="E112" s="13">
        <f>IFERROR(__xludf.DUMMYFUNCTION("regexextract (B112, ""\d+"") + REGEXEXTRACT(B112,""\d+(\.\d+)?"")"),20.0)</f>
        <v>20</v>
      </c>
      <c r="F112" s="13"/>
      <c r="G112" s="14">
        <v>160.5</v>
      </c>
      <c r="H112" s="14">
        <v>323.0</v>
      </c>
      <c r="I112" s="14">
        <v>351.0</v>
      </c>
      <c r="J112" s="14">
        <v>380.0</v>
      </c>
      <c r="K112" s="14">
        <v>438.0</v>
      </c>
      <c r="L112" s="11" t="s">
        <v>304</v>
      </c>
      <c r="M112" s="8" t="b">
        <f>IFERROR(__xludf.DUMMYFUNCTION("REGEXMATCH(B:B,""(R)"")"),FALSE)</f>
        <v>0</v>
      </c>
      <c r="N112" s="15"/>
      <c r="O112" s="15"/>
    </row>
    <row r="113" ht="15.75" customHeight="1">
      <c r="A113" s="10" t="s">
        <v>306</v>
      </c>
      <c r="B113" s="11" t="s">
        <v>307</v>
      </c>
      <c r="C113" s="12" t="s">
        <v>308</v>
      </c>
      <c r="D113" s="12"/>
      <c r="E113" s="13">
        <f>IFERROR(__xludf.DUMMYFUNCTION("regexextract (B113, ""\d+"") + REGEXEXTRACT(B113,""\d+(\.\d+)?"")"),100.0)</f>
        <v>100</v>
      </c>
      <c r="F113" s="13"/>
      <c r="G113" s="14">
        <v>119840.0</v>
      </c>
      <c r="H113" s="14">
        <v>135000.0</v>
      </c>
      <c r="I113" s="14">
        <v>135000.0</v>
      </c>
      <c r="J113" s="14">
        <v>135000.0</v>
      </c>
      <c r="K113" s="14">
        <v>135000.0</v>
      </c>
      <c r="L113" s="10" t="s">
        <v>306</v>
      </c>
      <c r="M113" s="8" t="b">
        <f>IFERROR(__xludf.DUMMYFUNCTION("REGEXMATCH(B:B,""(R)"")"),TRUE)</f>
        <v>1</v>
      </c>
      <c r="N113" s="9" t="s">
        <v>25</v>
      </c>
      <c r="O113" s="9" t="s">
        <v>29</v>
      </c>
    </row>
    <row r="114" ht="15.75" customHeight="1">
      <c r="A114" s="10" t="s">
        <v>309</v>
      </c>
      <c r="B114" s="11" t="s">
        <v>310</v>
      </c>
      <c r="C114" s="12" t="s">
        <v>311</v>
      </c>
      <c r="D114" s="12"/>
      <c r="E114" s="13">
        <f>IFERROR(__xludf.DUMMYFUNCTION("regexextract (B114, ""\d+"") + REGEXEXTRACT(B114,""\d+(\.\d+)?"")"),200.0)</f>
        <v>200</v>
      </c>
      <c r="F114" s="13"/>
      <c r="G114" s="14">
        <v>26750.0</v>
      </c>
      <c r="H114" s="14">
        <v>32400.0</v>
      </c>
      <c r="I114" s="14">
        <v>32400.0</v>
      </c>
      <c r="J114" s="14">
        <v>36000.0</v>
      </c>
      <c r="K114" s="14">
        <v>36000.0</v>
      </c>
      <c r="L114" s="10" t="s">
        <v>309</v>
      </c>
      <c r="M114" s="8" t="b">
        <f>IFERROR(__xludf.DUMMYFUNCTION("REGEXMATCH(B:B,""(R)"")"),TRUE)</f>
        <v>1</v>
      </c>
      <c r="N114" s="9" t="s">
        <v>25</v>
      </c>
      <c r="O114" s="15"/>
    </row>
    <row r="115" ht="15.75" customHeight="1">
      <c r="A115" s="10" t="s">
        <v>312</v>
      </c>
      <c r="B115" s="11" t="s">
        <v>313</v>
      </c>
      <c r="C115" s="12" t="s">
        <v>314</v>
      </c>
      <c r="D115" s="12"/>
      <c r="E115" s="13">
        <f>IFERROR(__xludf.DUMMYFUNCTION("regexextract (B115, ""\d+"") + REGEXEXTRACT(B115,""\d+(\.\d+)?"")"),10.0)</f>
        <v>10</v>
      </c>
      <c r="F115" s="13"/>
      <c r="G115" s="14">
        <v>19260.0</v>
      </c>
      <c r="H115" s="14">
        <v>25161.0</v>
      </c>
      <c r="I115" s="14">
        <v>26419.0</v>
      </c>
      <c r="J115" s="14">
        <v>29375.0</v>
      </c>
      <c r="K115" s="14">
        <v>30844.0</v>
      </c>
      <c r="L115" s="11" t="s">
        <v>312</v>
      </c>
      <c r="M115" s="8" t="b">
        <f>IFERROR(__xludf.DUMMYFUNCTION("REGEXMATCH(B:B,""(R)"")"),FALSE)</f>
        <v>0</v>
      </c>
      <c r="N115" s="9" t="s">
        <v>25</v>
      </c>
      <c r="O115" s="9" t="s">
        <v>29</v>
      </c>
    </row>
    <row r="116" ht="15.75" customHeight="1">
      <c r="A116" s="10" t="s">
        <v>315</v>
      </c>
      <c r="B116" s="11" t="s">
        <v>316</v>
      </c>
      <c r="C116" s="12" t="s">
        <v>314</v>
      </c>
      <c r="D116" s="12"/>
      <c r="E116" s="13">
        <f>IFERROR(__xludf.DUMMYFUNCTION("regexextract (B116, ""\d+"") + REGEXEXTRACT(B116,""\d+(\.\d+)?"")"),25.0)</f>
        <v>25</v>
      </c>
      <c r="F116" s="13"/>
      <c r="G116" s="14">
        <v>19260.0</v>
      </c>
      <c r="H116" s="14">
        <v>25161.0</v>
      </c>
      <c r="I116" s="14">
        <v>26419.0</v>
      </c>
      <c r="J116" s="14">
        <v>29375.0</v>
      </c>
      <c r="K116" s="14">
        <v>30844.0</v>
      </c>
      <c r="L116" s="11" t="s">
        <v>315</v>
      </c>
      <c r="M116" s="8" t="b">
        <f>IFERROR(__xludf.DUMMYFUNCTION("REGEXMATCH(B:B,""(R)"")"),FALSE)</f>
        <v>0</v>
      </c>
      <c r="N116" s="9" t="s">
        <v>25</v>
      </c>
      <c r="O116" s="9" t="s">
        <v>29</v>
      </c>
    </row>
    <row r="117" ht="15.75" customHeight="1">
      <c r="A117" s="10" t="s">
        <v>317</v>
      </c>
      <c r="B117" s="11" t="s">
        <v>318</v>
      </c>
      <c r="C117" s="12" t="s">
        <v>314</v>
      </c>
      <c r="D117" s="12"/>
      <c r="E117" s="13">
        <f>IFERROR(__xludf.DUMMYFUNCTION("regexextract (B117, ""\d+"") + REGEXEXTRACT(B117,""\d+(\.\d+)?"")"),5.0)</f>
        <v>5</v>
      </c>
      <c r="F117" s="13"/>
      <c r="G117" s="14">
        <v>19260.0</v>
      </c>
      <c r="H117" s="14">
        <v>25161.0</v>
      </c>
      <c r="I117" s="14">
        <v>26419.0</v>
      </c>
      <c r="J117" s="14">
        <v>29375.0</v>
      </c>
      <c r="K117" s="14">
        <v>30844.0</v>
      </c>
      <c r="L117" s="10" t="s">
        <v>317</v>
      </c>
      <c r="M117" s="8" t="b">
        <f>IFERROR(__xludf.DUMMYFUNCTION("REGEXMATCH(B:B,""(R)"")"),FALSE)</f>
        <v>0</v>
      </c>
      <c r="N117" s="9" t="s">
        <v>25</v>
      </c>
      <c r="O117" s="9" t="s">
        <v>29</v>
      </c>
    </row>
    <row r="118" ht="15.75" customHeight="1">
      <c r="A118" s="10" t="s">
        <v>319</v>
      </c>
      <c r="B118" s="11" t="s">
        <v>320</v>
      </c>
      <c r="C118" s="12" t="s">
        <v>314</v>
      </c>
      <c r="D118" s="12"/>
      <c r="E118" s="13">
        <f>IFERROR(__xludf.DUMMYFUNCTION("regexextract (B118, ""\d+"") + REGEXEXTRACT(B118,""\d+(\.\d+)?"")"),25.0)</f>
        <v>25</v>
      </c>
      <c r="F118" s="13"/>
      <c r="G118" s="14">
        <v>47187.0</v>
      </c>
      <c r="H118" s="14">
        <v>56979.0</v>
      </c>
      <c r="I118" s="14">
        <v>59828.0</v>
      </c>
      <c r="J118" s="14">
        <v>68375.0</v>
      </c>
      <c r="K118" s="14">
        <v>71794.0</v>
      </c>
      <c r="L118" s="10" t="s">
        <v>319</v>
      </c>
      <c r="M118" s="8" t="b">
        <f>IFERROR(__xludf.DUMMYFUNCTION("REGEXMATCH(B:B,""(R)"")"),FALSE)</f>
        <v>0</v>
      </c>
      <c r="N118" s="9" t="s">
        <v>25</v>
      </c>
      <c r="O118" s="15"/>
    </row>
    <row r="119" ht="15.75" customHeight="1">
      <c r="A119" s="10" t="s">
        <v>321</v>
      </c>
      <c r="B119" s="11" t="s">
        <v>322</v>
      </c>
      <c r="C119" s="12" t="s">
        <v>323</v>
      </c>
      <c r="D119" s="12"/>
      <c r="E119" s="13">
        <f>IFERROR(__xludf.DUMMYFUNCTION("regexextract (B119, ""\d+"") + REGEXEXTRACT(B119,""\d+(\.\d+)?"")"),10.0)</f>
        <v>10</v>
      </c>
      <c r="F119" s="13"/>
      <c r="G119" s="14">
        <v>47080.0</v>
      </c>
      <c r="H119" s="14">
        <v>63000.0</v>
      </c>
      <c r="I119" s="14">
        <v>63000.0</v>
      </c>
      <c r="J119" s="14">
        <v>70000.0</v>
      </c>
      <c r="K119" s="14">
        <v>70000.0</v>
      </c>
      <c r="L119" s="11" t="s">
        <v>321</v>
      </c>
      <c r="M119" s="8" t="b">
        <f>IFERROR(__xludf.DUMMYFUNCTION("REGEXMATCH(B:B,""(R)"")"),TRUE)</f>
        <v>1</v>
      </c>
      <c r="N119" s="9" t="s">
        <v>25</v>
      </c>
      <c r="O119" s="9" t="s">
        <v>29</v>
      </c>
    </row>
    <row r="120" ht="15.75" customHeight="1">
      <c r="A120" s="10" t="s">
        <v>324</v>
      </c>
      <c r="B120" s="11" t="s">
        <v>325</v>
      </c>
      <c r="C120" s="12" t="s">
        <v>323</v>
      </c>
      <c r="D120" s="12"/>
      <c r="E120" s="13">
        <f>IFERROR(__xludf.DUMMYFUNCTION("regexextract (B120, ""\d+"") + REGEXEXTRACT(B120,""\d+(\.\d+)?"")"),4.0)</f>
        <v>4</v>
      </c>
      <c r="F120" s="13"/>
      <c r="G120" s="14">
        <v>29960.0</v>
      </c>
      <c r="H120" s="14">
        <v>36000.0</v>
      </c>
      <c r="I120" s="14">
        <v>36000.0</v>
      </c>
      <c r="J120" s="14">
        <v>40000.0</v>
      </c>
      <c r="K120" s="14">
        <v>40000.0</v>
      </c>
      <c r="L120" s="11" t="s">
        <v>324</v>
      </c>
      <c r="M120" s="8" t="b">
        <f>IFERROR(__xludf.DUMMYFUNCTION("REGEXMATCH(B:B,""(R)"")"),TRUE)</f>
        <v>1</v>
      </c>
      <c r="N120" s="9" t="s">
        <v>25</v>
      </c>
      <c r="O120" s="9" t="s">
        <v>29</v>
      </c>
    </row>
    <row r="121" ht="15.75" customHeight="1">
      <c r="A121" s="10" t="s">
        <v>326</v>
      </c>
      <c r="B121" s="11" t="s">
        <v>327</v>
      </c>
      <c r="C121" s="12" t="s">
        <v>201</v>
      </c>
      <c r="D121" s="12"/>
      <c r="E121" s="13">
        <f>IFERROR(__xludf.DUMMYFUNCTION("regexextract (B121, ""\d+"") + REGEXEXTRACT(B121,""\d+(\.\d+)?"")"),2.5)</f>
        <v>2.5</v>
      </c>
      <c r="F121" s="13"/>
      <c r="G121" s="14">
        <v>16.67</v>
      </c>
      <c r="H121" s="22">
        <v>135.0</v>
      </c>
      <c r="I121" s="14">
        <v>135.0</v>
      </c>
      <c r="J121" s="14">
        <v>150.0</v>
      </c>
      <c r="K121" s="14">
        <v>150.0</v>
      </c>
      <c r="L121" s="11" t="s">
        <v>326</v>
      </c>
      <c r="M121" s="8" t="b">
        <f>IFERROR(__xludf.DUMMYFUNCTION("REGEXMATCH(B:B,""(R)"")"),FALSE)</f>
        <v>0</v>
      </c>
      <c r="N121" s="9" t="s">
        <v>121</v>
      </c>
      <c r="O121" s="15"/>
    </row>
    <row r="122" ht="15.75" customHeight="1">
      <c r="A122" s="10" t="s">
        <v>328</v>
      </c>
      <c r="B122" s="11" t="s">
        <v>329</v>
      </c>
      <c r="C122" s="12" t="s">
        <v>330</v>
      </c>
      <c r="D122" s="12"/>
      <c r="E122" s="13">
        <f>IFERROR(__xludf.DUMMYFUNCTION("regexextract (B122, ""\d+"") + REGEXEXTRACT(B122,""\d+(\.\d+)?"")"),2.0)</f>
        <v>2</v>
      </c>
      <c r="F122" s="13"/>
      <c r="G122" s="14">
        <v>14.55</v>
      </c>
      <c r="H122" s="14">
        <v>30.0</v>
      </c>
      <c r="I122" s="14">
        <v>33.0</v>
      </c>
      <c r="J122" s="14">
        <v>37.0</v>
      </c>
      <c r="K122" s="14">
        <v>41.0</v>
      </c>
      <c r="L122" s="10" t="s">
        <v>328</v>
      </c>
      <c r="M122" s="8" t="b">
        <f>IFERROR(__xludf.DUMMYFUNCTION("REGEXMATCH(B:B,""(R)"")"),TRUE)</f>
        <v>1</v>
      </c>
      <c r="N122" s="9" t="s">
        <v>25</v>
      </c>
      <c r="O122" s="15"/>
    </row>
    <row r="123" ht="15.75" customHeight="1">
      <c r="A123" s="10" t="s">
        <v>331</v>
      </c>
      <c r="B123" s="11" t="s">
        <v>332</v>
      </c>
      <c r="C123" s="25" t="s">
        <v>333</v>
      </c>
      <c r="D123" s="25"/>
      <c r="E123" s="13">
        <v>10000.0</v>
      </c>
      <c r="F123" s="13"/>
      <c r="G123" s="14">
        <v>1675.0</v>
      </c>
      <c r="H123" s="14">
        <v>3600.0</v>
      </c>
      <c r="I123" s="14">
        <v>3600.0</v>
      </c>
      <c r="J123" s="14">
        <v>4000.0</v>
      </c>
      <c r="K123" s="14">
        <v>4000.0</v>
      </c>
      <c r="L123" s="11" t="s">
        <v>331</v>
      </c>
      <c r="M123" s="8" t="b">
        <f>IFERROR(__xludf.DUMMYFUNCTION("REGEXMATCH(B:B,""(R)"")"),TRUE)</f>
        <v>1</v>
      </c>
      <c r="N123" s="9" t="s">
        <v>25</v>
      </c>
      <c r="O123" s="15"/>
    </row>
    <row r="124" ht="15.75" customHeight="1">
      <c r="A124" s="10" t="s">
        <v>334</v>
      </c>
      <c r="B124" s="11" t="s">
        <v>335</v>
      </c>
      <c r="C124" s="12" t="s">
        <v>336</v>
      </c>
      <c r="D124" s="12"/>
      <c r="E124" s="13">
        <f>IFERROR(__xludf.DUMMYFUNCTION("regexextract (B124, ""\d+"") + REGEXEXTRACT(B124,""\d+(\.\d+)?"")"),20.0)</f>
        <v>20</v>
      </c>
      <c r="F124" s="13"/>
      <c r="G124" s="14">
        <v>14980.0</v>
      </c>
      <c r="H124" s="14">
        <v>22396.0</v>
      </c>
      <c r="I124" s="14">
        <v>23516.0</v>
      </c>
      <c r="J124" s="14">
        <v>27995.0</v>
      </c>
      <c r="K124" s="14">
        <v>29395.0</v>
      </c>
      <c r="L124" s="11" t="s">
        <v>334</v>
      </c>
      <c r="M124" s="8" t="b">
        <f>IFERROR(__xludf.DUMMYFUNCTION("REGEXMATCH(B:B,""(R)"")"),FALSE)</f>
        <v>0</v>
      </c>
      <c r="N124" s="9" t="s">
        <v>25</v>
      </c>
      <c r="O124" s="15"/>
    </row>
    <row r="125" ht="15.75" customHeight="1">
      <c r="A125" s="10" t="s">
        <v>337</v>
      </c>
      <c r="B125" s="11" t="s">
        <v>338</v>
      </c>
      <c r="C125" s="12" t="s">
        <v>339</v>
      </c>
      <c r="D125" s="12"/>
      <c r="E125" s="24" t="s">
        <v>340</v>
      </c>
      <c r="F125" s="24"/>
      <c r="G125" s="14">
        <v>40660.0</v>
      </c>
      <c r="H125" s="14">
        <v>52200.0</v>
      </c>
      <c r="I125" s="14">
        <v>52200.0</v>
      </c>
      <c r="J125" s="14">
        <v>58000.0</v>
      </c>
      <c r="K125" s="14">
        <v>58000.0</v>
      </c>
      <c r="L125" s="10" t="s">
        <v>337</v>
      </c>
      <c r="M125" s="8" t="b">
        <f>IFERROR(__xludf.DUMMYFUNCTION("REGEXMATCH(B:B,""(R)"")"),TRUE)</f>
        <v>1</v>
      </c>
      <c r="N125" s="9" t="s">
        <v>25</v>
      </c>
      <c r="O125" s="9" t="s">
        <v>29</v>
      </c>
    </row>
    <row r="126" ht="15.75" customHeight="1">
      <c r="A126" s="10" t="s">
        <v>341</v>
      </c>
      <c r="B126" s="11" t="s">
        <v>342</v>
      </c>
      <c r="C126" s="12" t="s">
        <v>339</v>
      </c>
      <c r="D126" s="12"/>
      <c r="E126" s="24" t="s">
        <v>343</v>
      </c>
      <c r="F126" s="24"/>
      <c r="G126" s="14">
        <v>42800.0</v>
      </c>
      <c r="H126" s="14">
        <v>52200.0</v>
      </c>
      <c r="I126" s="14">
        <v>52200.0</v>
      </c>
      <c r="J126" s="14">
        <v>58000.0</v>
      </c>
      <c r="K126" s="14">
        <v>58000.0</v>
      </c>
      <c r="L126" s="11" t="s">
        <v>341</v>
      </c>
      <c r="M126" s="8" t="b">
        <f>IFERROR(__xludf.DUMMYFUNCTION("REGEXMATCH(B:B,""(R)"")"),TRUE)</f>
        <v>1</v>
      </c>
      <c r="N126" s="9" t="s">
        <v>25</v>
      </c>
      <c r="O126" s="9" t="s">
        <v>29</v>
      </c>
    </row>
    <row r="127" ht="15.75" customHeight="1">
      <c r="A127" s="10" t="s">
        <v>344</v>
      </c>
      <c r="B127" s="11" t="s">
        <v>345</v>
      </c>
      <c r="C127" s="12" t="s">
        <v>346</v>
      </c>
      <c r="D127" s="12"/>
      <c r="E127" s="13">
        <f>IFERROR(__xludf.DUMMYFUNCTION("regexextract (B127, ""\d+"") + REGEXEXTRACT(B127,""\d+(\.\d+)?"")"),100.0)</f>
        <v>100</v>
      </c>
      <c r="F127" s="13"/>
      <c r="G127" s="14">
        <v>153224.0</v>
      </c>
      <c r="H127" s="14">
        <v>175388.0</v>
      </c>
      <c r="I127" s="14">
        <v>175388.0</v>
      </c>
      <c r="J127" s="14">
        <v>194875.0</v>
      </c>
      <c r="K127" s="14">
        <v>194875.0</v>
      </c>
      <c r="L127" s="11" t="s">
        <v>344</v>
      </c>
      <c r="M127" s="8" t="b">
        <f>IFERROR(__xludf.DUMMYFUNCTION("REGEXMATCH(B:B,""(R)"")"),TRUE)</f>
        <v>1</v>
      </c>
      <c r="N127" s="9" t="s">
        <v>25</v>
      </c>
      <c r="O127" s="9" t="s">
        <v>29</v>
      </c>
    </row>
    <row r="128" ht="15.75" customHeight="1">
      <c r="A128" s="10" t="s">
        <v>347</v>
      </c>
      <c r="B128" s="11" t="s">
        <v>348</v>
      </c>
      <c r="C128" s="12" t="s">
        <v>346</v>
      </c>
      <c r="D128" s="12"/>
      <c r="E128" s="13">
        <f>IFERROR(__xludf.DUMMYFUNCTION("regexextract (B128, ""\d+"") + REGEXEXTRACT(B128,""\d+(\.\d+)?"")"),25.0)</f>
        <v>25</v>
      </c>
      <c r="F128" s="13"/>
      <c r="G128" s="14">
        <v>153224.0</v>
      </c>
      <c r="H128" s="14">
        <v>175388.0</v>
      </c>
      <c r="I128" s="14">
        <v>175388.0</v>
      </c>
      <c r="J128" s="14">
        <v>194875.0</v>
      </c>
      <c r="K128" s="14">
        <v>194875.0</v>
      </c>
      <c r="L128" s="11" t="s">
        <v>347</v>
      </c>
      <c r="M128" s="8" t="b">
        <f>IFERROR(__xludf.DUMMYFUNCTION("REGEXMATCH(B:B,""(R)"")"),TRUE)</f>
        <v>1</v>
      </c>
      <c r="N128" s="9" t="s">
        <v>25</v>
      </c>
      <c r="O128" s="9" t="s">
        <v>29</v>
      </c>
    </row>
    <row r="129" ht="15.75" customHeight="1">
      <c r="A129" s="10" t="s">
        <v>349</v>
      </c>
      <c r="B129" s="11" t="s">
        <v>350</v>
      </c>
      <c r="C129" s="12" t="s">
        <v>351</v>
      </c>
      <c r="D129" s="12"/>
      <c r="E129" s="13">
        <f>IFERROR(__xludf.DUMMYFUNCTION("regexextract (B129, ""\d+"") + REGEXEXTRACT(B129,""\d+(\.\d+)?"")"),150.0)</f>
        <v>150</v>
      </c>
      <c r="F129" s="13"/>
      <c r="G129" s="14">
        <v>99082.0</v>
      </c>
      <c r="H129" s="14">
        <v>115200.0</v>
      </c>
      <c r="I129" s="14">
        <v>115200.0</v>
      </c>
      <c r="J129" s="14">
        <v>128000.0</v>
      </c>
      <c r="K129" s="14">
        <v>128000.0</v>
      </c>
      <c r="L129" s="11" t="s">
        <v>349</v>
      </c>
      <c r="M129" s="8" t="b">
        <f>IFERROR(__xludf.DUMMYFUNCTION("REGEXMATCH(B:B,""(R)"")"),TRUE)</f>
        <v>1</v>
      </c>
      <c r="N129" s="9" t="s">
        <v>25</v>
      </c>
      <c r="O129" s="15"/>
    </row>
    <row r="130" ht="15.75" customHeight="1">
      <c r="A130" s="10" t="s">
        <v>352</v>
      </c>
      <c r="B130" s="11" t="s">
        <v>353</v>
      </c>
      <c r="C130" s="12" t="s">
        <v>354</v>
      </c>
      <c r="D130" s="12"/>
      <c r="E130" s="13">
        <f>IFERROR(__xludf.DUMMYFUNCTION("regexextract (B130, ""\d+"") + REGEXEXTRACT(B130,""\d+(\.\d+)?"")"),500.0)</f>
        <v>500</v>
      </c>
      <c r="F130" s="13"/>
      <c r="G130" s="14">
        <v>4215.8</v>
      </c>
      <c r="H130" s="14">
        <v>5840.0</v>
      </c>
      <c r="I130" s="14">
        <v>6343.0</v>
      </c>
      <c r="J130" s="14">
        <v>7006.0</v>
      </c>
      <c r="K130" s="14">
        <v>7610.0</v>
      </c>
      <c r="L130" s="11" t="s">
        <v>352</v>
      </c>
      <c r="M130" s="8" t="b">
        <f>IFERROR(__xludf.DUMMYFUNCTION("REGEXMATCH(B:B,""(R)"")"),TRUE)</f>
        <v>1</v>
      </c>
      <c r="N130" s="9" t="s">
        <v>25</v>
      </c>
      <c r="O130" s="15"/>
    </row>
    <row r="131" ht="15.75" customHeight="1">
      <c r="A131" s="10" t="s">
        <v>355</v>
      </c>
      <c r="B131" s="11" t="s">
        <v>356</v>
      </c>
      <c r="C131" s="12" t="s">
        <v>357</v>
      </c>
      <c r="D131" s="12"/>
      <c r="E131" s="13">
        <f>IFERROR(__xludf.DUMMYFUNCTION("regexextract (B131, ""\d+"") + REGEXEXTRACT(B131,""\d+(\.\d+)?"")"),1400.0)</f>
        <v>1400</v>
      </c>
      <c r="F131" s="13"/>
      <c r="G131" s="14">
        <v>83695.4</v>
      </c>
      <c r="H131" s="14">
        <v>101402.0</v>
      </c>
      <c r="I131" s="14">
        <v>106012.0</v>
      </c>
      <c r="J131" s="14">
        <v>121682.0</v>
      </c>
      <c r="K131" s="14">
        <v>127214.0</v>
      </c>
      <c r="L131" s="10" t="s">
        <v>355</v>
      </c>
      <c r="M131" s="8" t="b">
        <f>IFERROR(__xludf.DUMMYFUNCTION("REGEXMATCH(B:B,""(R)"")"),TRUE)</f>
        <v>1</v>
      </c>
      <c r="N131" s="15"/>
      <c r="O131" s="15"/>
    </row>
    <row r="132" ht="15.75" customHeight="1">
      <c r="A132" s="10" t="s">
        <v>358</v>
      </c>
      <c r="B132" s="11" t="s">
        <v>359</v>
      </c>
      <c r="C132" s="12" t="s">
        <v>360</v>
      </c>
      <c r="D132" s="12"/>
      <c r="E132" s="13">
        <f>IFERROR(__xludf.DUMMYFUNCTION("regexextract (B132, ""\d+"") + REGEXEXTRACT(B132,""\d+(\.\d+)?"")"),100.0)</f>
        <v>100</v>
      </c>
      <c r="F132" s="13"/>
      <c r="G132" s="14">
        <v>15631.1</v>
      </c>
      <c r="H132" s="14">
        <v>22357.0</v>
      </c>
      <c r="I132" s="14">
        <v>23828.0</v>
      </c>
      <c r="J132" s="14">
        <v>27944.0</v>
      </c>
      <c r="K132" s="14">
        <v>29783.0</v>
      </c>
      <c r="L132" s="11" t="s">
        <v>358</v>
      </c>
      <c r="M132" s="8" t="b">
        <v>1</v>
      </c>
      <c r="N132" s="15"/>
      <c r="O132" s="15"/>
    </row>
    <row r="133" ht="15.75" customHeight="1">
      <c r="A133" s="10" t="s">
        <v>361</v>
      </c>
      <c r="B133" s="11" t="s">
        <v>362</v>
      </c>
      <c r="C133" s="12" t="s">
        <v>360</v>
      </c>
      <c r="D133" s="12"/>
      <c r="E133" s="13">
        <f>IFERROR(__xludf.DUMMYFUNCTION("regexextract (B133, ""\d+"") + REGEXEXTRACT(B133,""\d+(\.\d+)?"")"),500.0)</f>
        <v>500</v>
      </c>
      <c r="F133" s="13"/>
      <c r="G133" s="14">
        <v>62814.35</v>
      </c>
      <c r="H133" s="14">
        <v>85998.0</v>
      </c>
      <c r="I133" s="14">
        <v>89907.0</v>
      </c>
      <c r="J133" s="14">
        <v>107496.0</v>
      </c>
      <c r="K133" s="14">
        <v>112383.0</v>
      </c>
      <c r="L133" s="10" t="s">
        <v>361</v>
      </c>
      <c r="M133" s="8" t="b">
        <f>IFERROR(__xludf.DUMMYFUNCTION("REGEXMATCH(B:B,""(R)"")"),TRUE)</f>
        <v>1</v>
      </c>
      <c r="N133" s="15"/>
      <c r="O133" s="15"/>
    </row>
    <row r="134" ht="15.75" customHeight="1">
      <c r="A134" s="10" t="s">
        <v>363</v>
      </c>
      <c r="B134" s="11" t="s">
        <v>364</v>
      </c>
      <c r="C134" s="12" t="s">
        <v>365</v>
      </c>
      <c r="D134" s="12"/>
      <c r="E134" s="13">
        <f>IFERROR(__xludf.DUMMYFUNCTION("regexextract (B134, ""\d+"") + REGEXEXTRACT(B134,""\d+(\.\d+)?"")"),160.0)</f>
        <v>160</v>
      </c>
      <c r="F134" s="13"/>
      <c r="G134" s="14">
        <v>65.0</v>
      </c>
      <c r="H134" s="14">
        <v>90.0</v>
      </c>
      <c r="I134" s="14">
        <v>90.0</v>
      </c>
      <c r="J134" s="14">
        <v>100.0</v>
      </c>
      <c r="K134" s="14">
        <v>100.0</v>
      </c>
      <c r="L134" s="10" t="s">
        <v>363</v>
      </c>
      <c r="M134" s="8" t="b">
        <f>IFERROR(__xludf.DUMMYFUNCTION("REGEXMATCH(B:B,""(R)"")"),FALSE)</f>
        <v>0</v>
      </c>
      <c r="N134" s="9" t="s">
        <v>121</v>
      </c>
      <c r="O134" s="15"/>
    </row>
    <row r="135" ht="15.75" customHeight="1">
      <c r="A135" s="16" t="s">
        <v>366</v>
      </c>
      <c r="B135" s="17" t="s">
        <v>367</v>
      </c>
      <c r="C135" s="12" t="s">
        <v>365</v>
      </c>
      <c r="D135" s="12"/>
      <c r="E135" s="13"/>
      <c r="F135" s="13"/>
      <c r="G135" s="14"/>
      <c r="H135" s="14"/>
      <c r="I135" s="14"/>
      <c r="J135" s="14"/>
      <c r="K135" s="14"/>
      <c r="L135" s="17" t="s">
        <v>366</v>
      </c>
      <c r="M135" s="8" t="b">
        <f>IFERROR(__xludf.DUMMYFUNCTION("REGEXMATCH(B:B,""(R)"")"),FALSE)</f>
        <v>0</v>
      </c>
      <c r="N135" s="9" t="s">
        <v>25</v>
      </c>
      <c r="O135" s="15"/>
    </row>
    <row r="136" ht="15.75" customHeight="1">
      <c r="A136" s="10" t="s">
        <v>368</v>
      </c>
      <c r="B136" s="11" t="s">
        <v>369</v>
      </c>
      <c r="C136" s="12" t="s">
        <v>43</v>
      </c>
      <c r="D136" s="12"/>
      <c r="E136" s="13">
        <f>IFERROR(__xludf.DUMMYFUNCTION("regexextract (B136, ""\d+"") + REGEXEXTRACT(B136,""\d+(\.\d+)?"")"),50.0)</f>
        <v>50</v>
      </c>
      <c r="F136" s="13"/>
      <c r="G136" s="14">
        <v>5350.0</v>
      </c>
      <c r="H136" s="14">
        <v>8903.0</v>
      </c>
      <c r="I136" s="14">
        <v>9527.0</v>
      </c>
      <c r="J136" s="14">
        <v>10345.0</v>
      </c>
      <c r="K136" s="14">
        <v>11070.0</v>
      </c>
      <c r="L136" s="11" t="s">
        <v>368</v>
      </c>
      <c r="M136" s="8" t="b">
        <f>IFERROR(__xludf.DUMMYFUNCTION("REGEXMATCH(B:B,""(R)"")"),FALSE)</f>
        <v>0</v>
      </c>
      <c r="N136" s="9" t="s">
        <v>25</v>
      </c>
      <c r="O136" s="15"/>
    </row>
    <row r="137" ht="15.75" customHeight="1">
      <c r="A137" s="10" t="s">
        <v>370</v>
      </c>
      <c r="B137" s="11" t="s">
        <v>371</v>
      </c>
      <c r="C137" s="12" t="s">
        <v>372</v>
      </c>
      <c r="D137" s="12"/>
      <c r="E137" s="13">
        <f>IFERROR(__xludf.DUMMYFUNCTION("regexextract (B137, ""\d+"") + REGEXEXTRACT(B137,""\d+(\.\d+)?"")"),50.0)</f>
        <v>50</v>
      </c>
      <c r="F137" s="13"/>
      <c r="G137" s="14">
        <v>170.0</v>
      </c>
      <c r="H137" s="14">
        <v>720.0</v>
      </c>
      <c r="I137" s="14">
        <v>720.0</v>
      </c>
      <c r="J137" s="14">
        <v>800.0</v>
      </c>
      <c r="K137" s="14">
        <v>800.0</v>
      </c>
      <c r="L137" s="11" t="s">
        <v>370</v>
      </c>
      <c r="M137" s="8" t="b">
        <f>IFERROR(__xludf.DUMMYFUNCTION("REGEXMATCH(B:B,""(R)"")"),TRUE)</f>
        <v>1</v>
      </c>
      <c r="N137" s="9" t="s">
        <v>121</v>
      </c>
      <c r="O137" s="15"/>
    </row>
    <row r="138" ht="15.75" customHeight="1">
      <c r="A138" s="10" t="s">
        <v>373</v>
      </c>
      <c r="B138" s="11" t="s">
        <v>374</v>
      </c>
      <c r="C138" s="12" t="s">
        <v>372</v>
      </c>
      <c r="D138" s="12"/>
      <c r="E138" s="13">
        <f>IFERROR(__xludf.DUMMYFUNCTION("regexextract (B138, ""\d+"") + REGEXEXTRACT(B138,""\d+(\.\d+)?"")"),5000.0)</f>
        <v>5000</v>
      </c>
      <c r="F138" s="13"/>
      <c r="G138" s="14">
        <v>8600.0</v>
      </c>
      <c r="H138" s="14">
        <v>15300.0</v>
      </c>
      <c r="I138" s="14">
        <v>15300.0</v>
      </c>
      <c r="J138" s="14">
        <v>17000.0</v>
      </c>
      <c r="K138" s="14">
        <v>17000.0</v>
      </c>
      <c r="L138" s="10" t="s">
        <v>373</v>
      </c>
      <c r="M138" s="8" t="b">
        <f>IFERROR(__xludf.DUMMYFUNCTION("REGEXMATCH(B:B,""(R)"")"),TRUE)</f>
        <v>1</v>
      </c>
      <c r="N138" s="9" t="s">
        <v>25</v>
      </c>
      <c r="O138" s="15"/>
    </row>
    <row r="139" ht="15.75" customHeight="1">
      <c r="A139" s="10" t="s">
        <v>375</v>
      </c>
      <c r="B139" s="11" t="s">
        <v>376</v>
      </c>
      <c r="C139" s="12" t="s">
        <v>377</v>
      </c>
      <c r="D139" s="12"/>
      <c r="E139" s="13">
        <f>IFERROR(__xludf.DUMMYFUNCTION("regexextract (B139, ""\d+"") + REGEXEXTRACT(B139,""\d+(\.\d+)?"")"),2.5)</f>
        <v>2.5</v>
      </c>
      <c r="F139" s="13"/>
      <c r="G139" s="14">
        <v>5.42</v>
      </c>
      <c r="H139" s="14">
        <v>72.0</v>
      </c>
      <c r="I139" s="14">
        <v>72.0</v>
      </c>
      <c r="J139" s="14">
        <v>80.0</v>
      </c>
      <c r="K139" s="14">
        <v>80.0</v>
      </c>
      <c r="L139" s="10" t="s">
        <v>375</v>
      </c>
      <c r="M139" s="8" t="b">
        <f>IFERROR(__xludf.DUMMYFUNCTION("REGEXMATCH(B:B,""(R)"")"),TRUE)</f>
        <v>1</v>
      </c>
      <c r="N139" s="9" t="s">
        <v>121</v>
      </c>
      <c r="O139" s="15"/>
    </row>
    <row r="140" ht="15.75" customHeight="1">
      <c r="A140" s="10" t="s">
        <v>378</v>
      </c>
      <c r="B140" s="11" t="s">
        <v>379</v>
      </c>
      <c r="C140" s="12" t="s">
        <v>380</v>
      </c>
      <c r="D140" s="12"/>
      <c r="E140" s="13">
        <f>IFERROR(__xludf.DUMMYFUNCTION("regexextract (B140, ""\d+"") + REGEXEXTRACT(B140,""\d+(\.\d+)?"")"),10.0)</f>
        <v>10</v>
      </c>
      <c r="F140" s="13"/>
      <c r="G140" s="14">
        <v>710.97</v>
      </c>
      <c r="H140" s="14">
        <v>1499.0</v>
      </c>
      <c r="I140" s="14">
        <v>1675.0</v>
      </c>
      <c r="J140" s="14">
        <v>1872.0</v>
      </c>
      <c r="K140" s="14">
        <v>2092.0</v>
      </c>
      <c r="L140" s="10" t="s">
        <v>378</v>
      </c>
      <c r="M140" s="8" t="b">
        <f>IFERROR(__xludf.DUMMYFUNCTION("REGEXMATCH(B:B,""(R)"")"),TRUE)</f>
        <v>1</v>
      </c>
      <c r="N140" s="9" t="s">
        <v>121</v>
      </c>
      <c r="O140" s="15"/>
    </row>
    <row r="141" ht="15.75" customHeight="1">
      <c r="A141" s="10" t="s">
        <v>381</v>
      </c>
      <c r="B141" s="11" t="s">
        <v>382</v>
      </c>
      <c r="C141" s="12" t="s">
        <v>380</v>
      </c>
      <c r="D141" s="12"/>
      <c r="E141" s="13">
        <f>IFERROR(__xludf.DUMMYFUNCTION("regexextract (B141, ""\d+"") + REGEXEXTRACT(B141,""\d+(\.\d+)?"")"),2.0)</f>
        <v>2</v>
      </c>
      <c r="F141" s="13"/>
      <c r="G141" s="14">
        <v>218.88</v>
      </c>
      <c r="H141" s="14">
        <v>586.0</v>
      </c>
      <c r="I141" s="14">
        <v>655.0</v>
      </c>
      <c r="J141" s="14">
        <v>731.0</v>
      </c>
      <c r="K141" s="14">
        <v>817.0</v>
      </c>
      <c r="L141" s="10" t="s">
        <v>381</v>
      </c>
      <c r="M141" s="8" t="b">
        <f>IFERROR(__xludf.DUMMYFUNCTION("REGEXMATCH(B:B,""(R)"")"),TRUE)</f>
        <v>1</v>
      </c>
      <c r="N141" s="9" t="s">
        <v>121</v>
      </c>
      <c r="O141" s="15"/>
    </row>
    <row r="142" ht="15.75" customHeight="1">
      <c r="A142" s="10" t="s">
        <v>383</v>
      </c>
      <c r="B142" s="11" t="s">
        <v>384</v>
      </c>
      <c r="C142" s="12" t="s">
        <v>385</v>
      </c>
      <c r="D142" s="12"/>
      <c r="E142" s="13">
        <f>IFERROR(__xludf.DUMMYFUNCTION("regexextract (B142, ""\d+"") + REGEXEXTRACT(B142,""\d+(\.\d+)?"")"),10.0)</f>
        <v>10</v>
      </c>
      <c r="F142" s="13"/>
      <c r="G142" s="14">
        <v>4162.3</v>
      </c>
      <c r="H142" s="14">
        <v>6515.0</v>
      </c>
      <c r="I142" s="14">
        <v>7076.0</v>
      </c>
      <c r="J142" s="14">
        <v>7818.0</v>
      </c>
      <c r="K142" s="14">
        <v>8492.0</v>
      </c>
      <c r="L142" s="10" t="s">
        <v>383</v>
      </c>
      <c r="M142" s="8" t="b">
        <f>IFERROR(__xludf.DUMMYFUNCTION("REGEXMATCH(B:B,""(R)"")"),FALSE)</f>
        <v>0</v>
      </c>
      <c r="N142" s="9" t="s">
        <v>25</v>
      </c>
      <c r="O142" s="15"/>
    </row>
    <row r="143" ht="15.75" customHeight="1">
      <c r="A143" s="10" t="s">
        <v>386</v>
      </c>
      <c r="B143" s="11" t="s">
        <v>387</v>
      </c>
      <c r="C143" s="25" t="s">
        <v>388</v>
      </c>
      <c r="D143" s="25"/>
      <c r="E143" s="24">
        <f>IFERROR(__xludf.DUMMYFUNCTION("regexextract (B143, ""\d+"") + REGEXEXTRACT(B143,""\d+(\.\d+)?"")"),10.0)</f>
        <v>10</v>
      </c>
      <c r="F143" s="24"/>
      <c r="G143" s="14">
        <v>45.0</v>
      </c>
      <c r="H143" s="14">
        <v>224.0</v>
      </c>
      <c r="I143" s="14">
        <v>236.0</v>
      </c>
      <c r="J143" s="14">
        <v>288.0</v>
      </c>
      <c r="K143" s="14">
        <v>303.0</v>
      </c>
      <c r="L143" s="11" t="s">
        <v>386</v>
      </c>
      <c r="M143" s="8" t="b">
        <f>IFERROR(__xludf.DUMMYFUNCTION("REGEXMATCH(B:B,""(R)"")"),FALSE)</f>
        <v>0</v>
      </c>
      <c r="N143" s="9" t="s">
        <v>121</v>
      </c>
      <c r="O143" s="15"/>
    </row>
    <row r="144" ht="15.75" customHeight="1">
      <c r="A144" s="10" t="s">
        <v>389</v>
      </c>
      <c r="B144" s="11" t="s">
        <v>390</v>
      </c>
      <c r="C144" s="12" t="s">
        <v>92</v>
      </c>
      <c r="D144" s="12"/>
      <c r="E144" s="13">
        <f>IFERROR(__xludf.DUMMYFUNCTION("regexextract (B144, ""\d+"") + REGEXEXTRACT(B144,""\d+(\.\d+)?"")"),3.5)</f>
        <v>3.5</v>
      </c>
      <c r="F144" s="13"/>
      <c r="G144" s="14">
        <v>5136.0</v>
      </c>
      <c r="H144" s="14">
        <v>8262.0</v>
      </c>
      <c r="I144" s="14">
        <v>8841.0</v>
      </c>
      <c r="J144" s="14">
        <v>9646.0</v>
      </c>
      <c r="K144" s="14">
        <v>10322.0</v>
      </c>
      <c r="L144" s="10" t="s">
        <v>389</v>
      </c>
      <c r="M144" s="8" t="b">
        <f>IFERROR(__xludf.DUMMYFUNCTION("REGEXMATCH(B:B,""(R)"")"),FALSE)</f>
        <v>0</v>
      </c>
      <c r="N144" s="9" t="s">
        <v>25</v>
      </c>
      <c r="O144" s="15"/>
    </row>
    <row r="145" ht="15.75" customHeight="1">
      <c r="A145" s="10" t="s">
        <v>391</v>
      </c>
      <c r="B145" s="11" t="s">
        <v>392</v>
      </c>
      <c r="C145" s="12" t="s">
        <v>393</v>
      </c>
      <c r="D145" s="12"/>
      <c r="E145" s="13">
        <f>IFERROR(__xludf.DUMMYFUNCTION("regexextract (B145, ""\d+"") + REGEXEXTRACT(B145,""\d+(\.\d+)?"")"),50.0)</f>
        <v>50</v>
      </c>
      <c r="F145" s="13"/>
      <c r="G145" s="14">
        <v>30400.0</v>
      </c>
      <c r="H145" s="14">
        <v>39010.0</v>
      </c>
      <c r="I145" s="14">
        <v>39010.0</v>
      </c>
      <c r="J145" s="14">
        <v>45544.0</v>
      </c>
      <c r="K145" s="14">
        <v>45544.0</v>
      </c>
      <c r="L145" s="10" t="s">
        <v>391</v>
      </c>
      <c r="M145" s="8" t="b">
        <f>IFERROR(__xludf.DUMMYFUNCTION("REGEXMATCH(B:B,""(R)"")"),FALSE)</f>
        <v>0</v>
      </c>
      <c r="N145" s="15"/>
      <c r="O145" s="15"/>
    </row>
    <row r="146" ht="15.75" customHeight="1">
      <c r="A146" s="10" t="s">
        <v>394</v>
      </c>
      <c r="B146" s="11" t="s">
        <v>395</v>
      </c>
      <c r="C146" s="12" t="s">
        <v>396</v>
      </c>
      <c r="D146" s="12"/>
      <c r="E146" s="13">
        <f>IFERROR(__xludf.DUMMYFUNCTION("regexextract (B146, ""\d+"") + REGEXEXTRACT(B146,""\d+(\.\d+)?"")"),50.0)</f>
        <v>50</v>
      </c>
      <c r="F146" s="13"/>
      <c r="G146" s="14">
        <v>12502.95</v>
      </c>
      <c r="H146" s="14">
        <v>15300.0</v>
      </c>
      <c r="I146" s="14">
        <v>15300.0</v>
      </c>
      <c r="J146" s="14">
        <v>17000.0</v>
      </c>
      <c r="K146" s="14">
        <v>17000.0</v>
      </c>
      <c r="L146" s="10" t="s">
        <v>394</v>
      </c>
      <c r="M146" s="8" t="b">
        <v>1</v>
      </c>
      <c r="N146" s="9" t="s">
        <v>25</v>
      </c>
      <c r="O146" s="15"/>
    </row>
    <row r="147" ht="15.75" customHeight="1">
      <c r="A147" s="10" t="s">
        <v>397</v>
      </c>
      <c r="B147" s="11" t="s">
        <v>398</v>
      </c>
      <c r="C147" s="12" t="s">
        <v>399</v>
      </c>
      <c r="D147" s="12"/>
      <c r="E147" s="13">
        <f>IFERROR(__xludf.DUMMYFUNCTION("regexextract (B147, ""\d+"") + REGEXEXTRACT(B147,""\d+(\.\d+)?"")"),20.0)</f>
        <v>20</v>
      </c>
      <c r="F147" s="13"/>
      <c r="G147" s="14">
        <v>5029.0</v>
      </c>
      <c r="H147" s="14">
        <v>5700.0</v>
      </c>
      <c r="I147" s="14">
        <v>5700.0</v>
      </c>
      <c r="J147" s="14">
        <v>5700.0</v>
      </c>
      <c r="K147" s="14">
        <v>5700.0</v>
      </c>
      <c r="L147" s="10" t="s">
        <v>397</v>
      </c>
      <c r="M147" s="8" t="b">
        <f>IFERROR(__xludf.DUMMYFUNCTION("REGEXMATCH(B:B,""(R)"")"),TRUE)</f>
        <v>1</v>
      </c>
      <c r="N147" s="9" t="s">
        <v>25</v>
      </c>
      <c r="O147" s="15"/>
    </row>
    <row r="148" ht="15.75" customHeight="1">
      <c r="A148" s="10" t="s">
        <v>400</v>
      </c>
      <c r="B148" s="11" t="s">
        <v>401</v>
      </c>
      <c r="C148" s="12" t="s">
        <v>399</v>
      </c>
      <c r="D148" s="12"/>
      <c r="E148" s="13">
        <f>IFERROR(__xludf.DUMMYFUNCTION("regexextract (B148, ""\d+"") + REGEXEXTRACT(B148,""\d+(\.\d+)?"")"),30.0)</f>
        <v>30</v>
      </c>
      <c r="F148" s="13"/>
      <c r="G148" s="14">
        <v>7543.5</v>
      </c>
      <c r="H148" s="14">
        <v>8100.0</v>
      </c>
      <c r="I148" s="14">
        <v>8100.0</v>
      </c>
      <c r="J148" s="14">
        <v>8100.0</v>
      </c>
      <c r="K148" s="14">
        <v>8100.0</v>
      </c>
      <c r="L148" s="10" t="s">
        <v>400</v>
      </c>
      <c r="M148" s="8" t="b">
        <f>IFERROR(__xludf.DUMMYFUNCTION("REGEXMATCH(B:B,""(R)"")"),TRUE)</f>
        <v>1</v>
      </c>
      <c r="N148" s="9" t="s">
        <v>25</v>
      </c>
      <c r="O148" s="15"/>
    </row>
    <row r="149" ht="15.75" customHeight="1">
      <c r="A149" s="10" t="s">
        <v>402</v>
      </c>
      <c r="B149" s="11" t="s">
        <v>403</v>
      </c>
      <c r="C149" s="12" t="s">
        <v>404</v>
      </c>
      <c r="D149" s="12"/>
      <c r="E149" s="13">
        <f>IFERROR(__xludf.DUMMYFUNCTION("regexextract (B149, ""\d+"") + REGEXEXTRACT(B149,""\d+(\.\d+)?"")"),200.0)</f>
        <v>200</v>
      </c>
      <c r="F149" s="13"/>
      <c r="G149" s="14">
        <v>47989.5</v>
      </c>
      <c r="H149" s="14">
        <v>57590.0</v>
      </c>
      <c r="I149" s="14">
        <v>60470.0</v>
      </c>
      <c r="J149" s="14">
        <v>69540.0</v>
      </c>
      <c r="K149" s="14">
        <v>73017.0</v>
      </c>
      <c r="L149" s="10" t="s">
        <v>402</v>
      </c>
      <c r="M149" s="8" t="b">
        <f>IFERROR(__xludf.DUMMYFUNCTION("REGEXMATCH(B:B,""(R)"")"),TRUE)</f>
        <v>1</v>
      </c>
      <c r="N149" s="15"/>
      <c r="O149" s="15"/>
    </row>
    <row r="150" ht="15.75" customHeight="1">
      <c r="A150" s="10" t="s">
        <v>405</v>
      </c>
      <c r="B150" s="11" t="s">
        <v>406</v>
      </c>
      <c r="C150" s="12" t="s">
        <v>407</v>
      </c>
      <c r="D150" s="12"/>
      <c r="E150" s="13">
        <f>IFERROR(__xludf.DUMMYFUNCTION("regexextract (B150, ""\d+"") + REGEXEXTRACT(B150,""\d+(\.\d+)?"")"),20.0)</f>
        <v>20</v>
      </c>
      <c r="F150" s="13"/>
      <c r="G150" s="14">
        <v>53.5</v>
      </c>
      <c r="H150" s="14">
        <v>135.0</v>
      </c>
      <c r="I150" s="14">
        <v>135.0</v>
      </c>
      <c r="J150" s="14">
        <v>150.0</v>
      </c>
      <c r="K150" s="14">
        <v>150.0</v>
      </c>
      <c r="L150" s="10" t="s">
        <v>405</v>
      </c>
      <c r="M150" s="8" t="b">
        <f>IFERROR(__xludf.DUMMYFUNCTION("REGEXMATCH(B:B,""(R)"")"),TRUE)</f>
        <v>1</v>
      </c>
      <c r="N150" s="9" t="s">
        <v>121</v>
      </c>
      <c r="O150" s="15"/>
    </row>
    <row r="151" ht="15.75" customHeight="1">
      <c r="A151" s="10" t="s">
        <v>408</v>
      </c>
      <c r="B151" s="11" t="s">
        <v>409</v>
      </c>
      <c r="C151" s="12" t="s">
        <v>410</v>
      </c>
      <c r="D151" s="12"/>
      <c r="E151" s="13">
        <f>IFERROR(__xludf.DUMMYFUNCTION("regexextract (B151, ""\d+"") + REGEXEXTRACT(B151,""\d+(\.\d+)?"")"),100.0)</f>
        <v>100</v>
      </c>
      <c r="F151" s="13"/>
      <c r="G151" s="14">
        <v>58850.0</v>
      </c>
      <c r="H151" s="14">
        <v>63000.0</v>
      </c>
      <c r="I151" s="14">
        <v>63000.0</v>
      </c>
      <c r="J151" s="14">
        <v>63000.0</v>
      </c>
      <c r="K151" s="14">
        <v>63000.0</v>
      </c>
      <c r="L151" s="11" t="s">
        <v>408</v>
      </c>
      <c r="M151" s="8" t="b">
        <f>IFERROR(__xludf.DUMMYFUNCTION("REGEXMATCH(B:B,""(R)"")"),TRUE)</f>
        <v>1</v>
      </c>
      <c r="N151" s="9" t="s">
        <v>25</v>
      </c>
      <c r="O151" s="9" t="s">
        <v>29</v>
      </c>
    </row>
    <row r="152" ht="15.75" customHeight="1">
      <c r="A152" s="10" t="s">
        <v>411</v>
      </c>
      <c r="B152" s="11" t="s">
        <v>412</v>
      </c>
      <c r="C152" s="12" t="s">
        <v>410</v>
      </c>
      <c r="D152" s="12"/>
      <c r="E152" s="13">
        <f>IFERROR(__xludf.DUMMYFUNCTION("regexextract (B152, ""\d+"") + REGEXEXTRACT(B152,""\d+(\.\d+)?"")"),40.0)</f>
        <v>40</v>
      </c>
      <c r="F152" s="13"/>
      <c r="G152" s="14">
        <v>23540.0</v>
      </c>
      <c r="H152" s="14">
        <v>27000.0</v>
      </c>
      <c r="I152" s="14">
        <v>27000.0</v>
      </c>
      <c r="J152" s="14">
        <v>27000.0</v>
      </c>
      <c r="K152" s="14">
        <v>27000.0</v>
      </c>
      <c r="L152" s="11" t="s">
        <v>411</v>
      </c>
      <c r="M152" s="8" t="b">
        <f>IFERROR(__xludf.DUMMYFUNCTION("REGEXMATCH(B:B,""(R)"")"),TRUE)</f>
        <v>1</v>
      </c>
      <c r="N152" s="9" t="s">
        <v>25</v>
      </c>
      <c r="O152" s="9" t="s">
        <v>29</v>
      </c>
    </row>
    <row r="153" ht="15.75" customHeight="1">
      <c r="A153" s="10" t="s">
        <v>413</v>
      </c>
      <c r="B153" s="11" t="s">
        <v>414</v>
      </c>
      <c r="C153" s="12" t="s">
        <v>161</v>
      </c>
      <c r="D153" s="12"/>
      <c r="E153" s="13">
        <f>IFERROR(__xludf.DUMMYFUNCTION("regexextract (B153, ""\d+"") + REGEXEXTRACT(B153,""\d+(\.\d+)?"")"),100.0)</f>
        <v>100</v>
      </c>
      <c r="F153" s="13"/>
      <c r="G153" s="14">
        <v>2889.0</v>
      </c>
      <c r="H153" s="14">
        <v>5850.0</v>
      </c>
      <c r="I153" s="14">
        <v>5850.0</v>
      </c>
      <c r="J153" s="14">
        <v>6500.0</v>
      </c>
      <c r="K153" s="14">
        <v>6500.0</v>
      </c>
      <c r="L153" s="11" t="s">
        <v>413</v>
      </c>
      <c r="M153" s="8" t="b">
        <f>IFERROR(__xludf.DUMMYFUNCTION("REGEXMATCH(B:B,""(R)"")"),FALSE)</f>
        <v>0</v>
      </c>
      <c r="N153" s="9" t="s">
        <v>121</v>
      </c>
      <c r="O153" s="15"/>
    </row>
    <row r="154" ht="15.75" customHeight="1">
      <c r="A154" s="10" t="s">
        <v>415</v>
      </c>
      <c r="B154" s="11" t="s">
        <v>416</v>
      </c>
      <c r="C154" s="12" t="s">
        <v>161</v>
      </c>
      <c r="D154" s="12"/>
      <c r="E154" s="13">
        <f>IFERROR(__xludf.DUMMYFUNCTION("regexextract (B154, ""\d+"") + REGEXEXTRACT(B154,""\d+(\.\d+)?"")"),50.0)</f>
        <v>50</v>
      </c>
      <c r="F154" s="13"/>
      <c r="G154" s="14">
        <v>1605.0</v>
      </c>
      <c r="H154" s="14">
        <v>3960.0</v>
      </c>
      <c r="I154" s="14">
        <v>3960.0</v>
      </c>
      <c r="J154" s="14">
        <v>4400.0</v>
      </c>
      <c r="K154" s="14">
        <v>4400.0</v>
      </c>
      <c r="L154" s="11" t="s">
        <v>415</v>
      </c>
      <c r="M154" s="8" t="b">
        <f>IFERROR(__xludf.DUMMYFUNCTION("REGEXMATCH(B:B,""(R)"")"),FALSE)</f>
        <v>0</v>
      </c>
      <c r="N154" s="9" t="s">
        <v>121</v>
      </c>
      <c r="O154" s="15"/>
    </row>
    <row r="155" ht="15.75" customHeight="1">
      <c r="A155" s="10" t="s">
        <v>417</v>
      </c>
      <c r="B155" s="11" t="s">
        <v>418</v>
      </c>
      <c r="C155" s="12" t="s">
        <v>419</v>
      </c>
      <c r="D155" s="12"/>
      <c r="E155" s="13">
        <f>IFERROR(__xludf.DUMMYFUNCTION("regexextract (B155, ""\d+"") + REGEXEXTRACT(B155,""\d+(\.\d+)?"")"),300.0)</f>
        <v>300</v>
      </c>
      <c r="F155" s="13"/>
      <c r="G155" s="14">
        <v>21000.0</v>
      </c>
      <c r="H155" s="14">
        <v>29522.0</v>
      </c>
      <c r="I155" s="14">
        <v>31464.0</v>
      </c>
      <c r="J155" s="14">
        <v>36902.0</v>
      </c>
      <c r="K155" s="14">
        <v>39329.0</v>
      </c>
      <c r="L155" s="11" t="s">
        <v>417</v>
      </c>
      <c r="M155" s="8" t="b">
        <f>IFERROR(__xludf.DUMMYFUNCTION("REGEXMATCH(B:B,""(R)"")"),TRUE)</f>
        <v>1</v>
      </c>
      <c r="N155" s="9" t="s">
        <v>25</v>
      </c>
      <c r="O155" s="15"/>
    </row>
    <row r="156" ht="15.75" customHeight="1">
      <c r="A156" s="10" t="s">
        <v>420</v>
      </c>
      <c r="B156" s="11" t="s">
        <v>421</v>
      </c>
      <c r="C156" s="12" t="s">
        <v>419</v>
      </c>
      <c r="D156" s="12"/>
      <c r="E156" s="13">
        <f>IFERROR(__xludf.DUMMYFUNCTION("regexextract (B156, ""\d+"") + REGEXEXTRACT(B156,""\d+(\.\d+)?"")"),100.0)</f>
        <v>100</v>
      </c>
      <c r="F156" s="13"/>
      <c r="G156" s="14">
        <v>900.0</v>
      </c>
      <c r="H156" s="14">
        <v>3493.0</v>
      </c>
      <c r="I156" s="14">
        <v>3901.0</v>
      </c>
      <c r="J156" s="14">
        <v>4192.0</v>
      </c>
      <c r="K156" s="14">
        <v>4681.0</v>
      </c>
      <c r="L156" s="11" t="s">
        <v>420</v>
      </c>
      <c r="M156" s="8" t="b">
        <f>IFERROR(__xludf.DUMMYFUNCTION("REGEXMATCH(B:B,""(R)"")"),FALSE)</f>
        <v>0</v>
      </c>
      <c r="N156" s="9" t="s">
        <v>121</v>
      </c>
      <c r="O156" s="15"/>
    </row>
    <row r="157" ht="15.75" customHeight="1">
      <c r="A157" s="10" t="s">
        <v>422</v>
      </c>
      <c r="B157" s="11" t="s">
        <v>423</v>
      </c>
      <c r="C157" s="12" t="s">
        <v>419</v>
      </c>
      <c r="D157" s="12"/>
      <c r="E157" s="13">
        <f>IFERROR(__xludf.DUMMYFUNCTION("regexextract (B157, ""\d+"") + REGEXEXTRACT(B157,""\d+(\.\d+)?"")"),300.0)</f>
        <v>300</v>
      </c>
      <c r="F157" s="13"/>
      <c r="G157" s="14">
        <v>1850.01</v>
      </c>
      <c r="H157" s="14">
        <v>5933.0</v>
      </c>
      <c r="I157" s="14">
        <v>6349.0</v>
      </c>
      <c r="J157" s="14">
        <v>7119.0</v>
      </c>
      <c r="K157" s="14">
        <v>7618.0</v>
      </c>
      <c r="L157" s="10" t="s">
        <v>422</v>
      </c>
      <c r="M157" s="8" t="b">
        <f>IFERROR(__xludf.DUMMYFUNCTION("REGEXMATCH(B:B,""(R)"")"),FALSE)</f>
        <v>0</v>
      </c>
      <c r="N157" s="15"/>
      <c r="O157" s="15"/>
    </row>
    <row r="158" ht="15.75" customHeight="1">
      <c r="A158" s="10" t="s">
        <v>424</v>
      </c>
      <c r="B158" s="11" t="s">
        <v>425</v>
      </c>
      <c r="C158" s="12" t="s">
        <v>419</v>
      </c>
      <c r="D158" s="12"/>
      <c r="E158" s="13">
        <f>IFERROR(__xludf.DUMMYFUNCTION("regexextract (B158, ""\d+"") + REGEXEXTRACT(B158,""\d+(\.\d+)?"")"),100.0)</f>
        <v>100</v>
      </c>
      <c r="F158" s="13"/>
      <c r="G158" s="14">
        <v>13700.0</v>
      </c>
      <c r="H158" s="14">
        <v>20097.0</v>
      </c>
      <c r="I158" s="14">
        <v>21419.0</v>
      </c>
      <c r="J158" s="14">
        <v>24117.0</v>
      </c>
      <c r="K158" s="14">
        <v>25703.0</v>
      </c>
      <c r="L158" s="10" t="s">
        <v>424</v>
      </c>
      <c r="M158" s="8" t="b">
        <f>IFERROR(__xludf.DUMMYFUNCTION("REGEXMATCH(B:B,""(R)"")"),TRUE)</f>
        <v>1</v>
      </c>
      <c r="N158" s="9" t="s">
        <v>25</v>
      </c>
      <c r="O158" s="15"/>
    </row>
    <row r="159" ht="15.75" customHeight="1">
      <c r="A159" s="10" t="s">
        <v>426</v>
      </c>
      <c r="B159" s="11" t="s">
        <v>427</v>
      </c>
      <c r="C159" s="12" t="s">
        <v>419</v>
      </c>
      <c r="D159" s="12"/>
      <c r="E159" s="13">
        <f>IFERROR(__xludf.DUMMYFUNCTION("regexextract (B159, ""\d+"") + REGEXEXTRACT(B159,""\d+(\.\d+)?"")"),30.0)</f>
        <v>30</v>
      </c>
      <c r="F159" s="13"/>
      <c r="G159" s="14">
        <v>4500.0</v>
      </c>
      <c r="H159" s="14">
        <v>7043.0</v>
      </c>
      <c r="I159" s="14">
        <v>7650.0</v>
      </c>
      <c r="J159" s="14">
        <v>8451.0</v>
      </c>
      <c r="K159" s="14">
        <v>9179.0</v>
      </c>
      <c r="L159" s="11" t="s">
        <v>426</v>
      </c>
      <c r="M159" s="8" t="b">
        <f>IFERROR(__xludf.DUMMYFUNCTION("REGEXMATCH(B:B,""(R)"")"),TRUE)</f>
        <v>1</v>
      </c>
      <c r="N159" s="9" t="s">
        <v>25</v>
      </c>
      <c r="O159" s="15"/>
    </row>
    <row r="160" ht="15.75" customHeight="1">
      <c r="A160" s="10" t="s">
        <v>428</v>
      </c>
      <c r="B160" s="11" t="s">
        <v>429</v>
      </c>
      <c r="C160" s="12"/>
      <c r="D160" s="12"/>
      <c r="E160" s="13">
        <f>IFERROR(__xludf.DUMMYFUNCTION("regexextract (B160, ""\d+"") + REGEXEXTRACT(B160,""\d+(\.\d+)?"")"),500.0)</f>
        <v>500</v>
      </c>
      <c r="F160" s="13"/>
      <c r="G160" s="14">
        <v>31030.0</v>
      </c>
      <c r="H160" s="14">
        <v>44456.0</v>
      </c>
      <c r="I160" s="14">
        <v>44456.0</v>
      </c>
      <c r="J160" s="14">
        <v>50811.0</v>
      </c>
      <c r="K160" s="14">
        <v>56020.0</v>
      </c>
      <c r="L160" s="11" t="s">
        <v>428</v>
      </c>
      <c r="M160" s="8" t="b">
        <f>IFERROR(__xludf.DUMMYFUNCTION("REGEXMATCH(B:B,""(R)"")"),FALSE)</f>
        <v>0</v>
      </c>
      <c r="N160" s="15"/>
      <c r="O160" s="15"/>
    </row>
    <row r="161" ht="15.75" customHeight="1">
      <c r="A161" s="10" t="s">
        <v>430</v>
      </c>
      <c r="B161" s="11" t="s">
        <v>431</v>
      </c>
      <c r="C161" s="12" t="s">
        <v>38</v>
      </c>
      <c r="D161" s="12"/>
      <c r="E161" s="13">
        <f>IFERROR(__xludf.DUMMYFUNCTION("regexextract (B161, ""\d+"") + REGEXEXTRACT(B161,""\d+(\.\d+)?"")"),100.0)</f>
        <v>100</v>
      </c>
      <c r="F161" s="13"/>
      <c r="G161" s="14">
        <v>1000.0</v>
      </c>
      <c r="H161" s="14">
        <v>2970.0</v>
      </c>
      <c r="I161" s="14">
        <v>2970.0</v>
      </c>
      <c r="J161" s="14">
        <v>3300.0</v>
      </c>
      <c r="K161" s="14">
        <v>3300.0</v>
      </c>
      <c r="L161" s="11" t="s">
        <v>430</v>
      </c>
      <c r="M161" s="8" t="b">
        <f>IFERROR(__xludf.DUMMYFUNCTION("REGEXMATCH(B:B,""(R)"")"),FALSE)</f>
        <v>0</v>
      </c>
      <c r="N161" s="9" t="s">
        <v>25</v>
      </c>
      <c r="O161" s="15"/>
    </row>
    <row r="162" ht="15.75" customHeight="1">
      <c r="A162" s="10" t="s">
        <v>432</v>
      </c>
      <c r="B162" s="11" t="s">
        <v>433</v>
      </c>
      <c r="C162" s="12" t="s">
        <v>38</v>
      </c>
      <c r="D162" s="12"/>
      <c r="E162" s="13">
        <f>IFERROR(__xludf.DUMMYFUNCTION("regexextract (B162, ""\d+"") + REGEXEXTRACT(B162,""\d+(\.\d+)?"")"),500.0)</f>
        <v>500</v>
      </c>
      <c r="F162" s="13"/>
      <c r="G162" s="14">
        <v>6250.0</v>
      </c>
      <c r="H162" s="14">
        <v>12600.0</v>
      </c>
      <c r="I162" s="14">
        <v>12600.0</v>
      </c>
      <c r="J162" s="14">
        <v>14000.0</v>
      </c>
      <c r="K162" s="14">
        <v>14000.0</v>
      </c>
      <c r="L162" s="11" t="s">
        <v>432</v>
      </c>
      <c r="M162" s="8" t="b">
        <f>IFERROR(__xludf.DUMMYFUNCTION("REGEXMATCH(B:B,""(R)"")"),FALSE)</f>
        <v>0</v>
      </c>
      <c r="N162" s="9" t="s">
        <v>25</v>
      </c>
      <c r="O162" s="15"/>
    </row>
    <row r="163" ht="15.75" customHeight="1">
      <c r="A163" s="10" t="s">
        <v>434</v>
      </c>
      <c r="B163" s="11" t="s">
        <v>435</v>
      </c>
      <c r="C163" s="12" t="s">
        <v>436</v>
      </c>
      <c r="D163" s="12"/>
      <c r="E163" s="13">
        <f>IFERROR(__xludf.DUMMYFUNCTION("regexextract (B163, ""\d+"") + REGEXEXTRACT(B163,""\d+(\.\d+)?"")"),420.0)</f>
        <v>420</v>
      </c>
      <c r="F163" s="13"/>
      <c r="G163" s="14">
        <v>105796.25</v>
      </c>
      <c r="H163" s="14">
        <v>116000.0</v>
      </c>
      <c r="I163" s="14">
        <v>116000.0</v>
      </c>
      <c r="J163" s="14">
        <v>116000.0</v>
      </c>
      <c r="K163" s="14">
        <v>116000.0</v>
      </c>
      <c r="L163" s="10" t="s">
        <v>434</v>
      </c>
      <c r="M163" s="8" t="b">
        <f>IFERROR(__xludf.DUMMYFUNCTION("REGEXMATCH(B:B,""(R)"")"),TRUE)</f>
        <v>1</v>
      </c>
      <c r="N163" s="9" t="s">
        <v>25</v>
      </c>
      <c r="O163" s="9" t="s">
        <v>29</v>
      </c>
    </row>
    <row r="164" ht="15.75" customHeight="1">
      <c r="A164" s="10" t="s">
        <v>437</v>
      </c>
      <c r="B164" s="11" t="s">
        <v>438</v>
      </c>
      <c r="C164" s="12" t="s">
        <v>439</v>
      </c>
      <c r="D164" s="12"/>
      <c r="E164" s="13" t="s">
        <v>440</v>
      </c>
      <c r="F164" s="13"/>
      <c r="G164" s="14">
        <v>160500.0</v>
      </c>
      <c r="H164" s="14">
        <v>185358.0</v>
      </c>
      <c r="I164" s="14">
        <v>188138.0</v>
      </c>
      <c r="J164" s="14">
        <v>216869.0</v>
      </c>
      <c r="K164" s="14">
        <v>220125.0</v>
      </c>
      <c r="L164" s="10" t="s">
        <v>437</v>
      </c>
      <c r="M164" s="8" t="b">
        <f>IFERROR(__xludf.DUMMYFUNCTION("REGEXMATCH(B:B,""(R)"")"),TRUE)</f>
        <v>1</v>
      </c>
      <c r="N164" s="9" t="s">
        <v>25</v>
      </c>
      <c r="O164" s="15"/>
    </row>
    <row r="165" ht="15.75" customHeight="1">
      <c r="A165" s="10" t="s">
        <v>441</v>
      </c>
      <c r="B165" s="11" t="s">
        <v>442</v>
      </c>
      <c r="C165" s="12" t="s">
        <v>439</v>
      </c>
      <c r="D165" s="12"/>
      <c r="E165" s="13" t="s">
        <v>443</v>
      </c>
      <c r="F165" s="13"/>
      <c r="G165" s="14">
        <v>108819.0</v>
      </c>
      <c r="H165" s="14">
        <v>125673.0</v>
      </c>
      <c r="I165" s="14">
        <v>127560.0</v>
      </c>
      <c r="J165" s="14">
        <v>147038.0</v>
      </c>
      <c r="K165" s="14">
        <v>149245.0</v>
      </c>
      <c r="L165" s="11" t="s">
        <v>441</v>
      </c>
      <c r="M165" s="8" t="b">
        <f>IFERROR(__xludf.DUMMYFUNCTION("REGEXMATCH(B:B,""(R)"")"),TRUE)</f>
        <v>1</v>
      </c>
      <c r="N165" s="9" t="s">
        <v>25</v>
      </c>
      <c r="O165" s="15"/>
    </row>
    <row r="166" ht="15.75" customHeight="1">
      <c r="A166" s="10" t="s">
        <v>444</v>
      </c>
      <c r="B166" s="11" t="s">
        <v>445</v>
      </c>
      <c r="C166" s="12" t="s">
        <v>446</v>
      </c>
      <c r="D166" s="12"/>
      <c r="E166" s="13">
        <f>IFERROR(__xludf.DUMMYFUNCTION("regexextract (B166, ""\d+"") + REGEXEXTRACT(B166,""\d+(\.\d+)?"")"),300.0)</f>
        <v>300</v>
      </c>
      <c r="F166" s="13"/>
      <c r="G166" s="14">
        <v>52430.0</v>
      </c>
      <c r="H166" s="14">
        <v>65539.0</v>
      </c>
      <c r="I166" s="14">
        <v>67506.0</v>
      </c>
      <c r="J166" s="14">
        <v>76516.0</v>
      </c>
      <c r="K166" s="14">
        <v>78812.0</v>
      </c>
      <c r="L166" s="10" t="s">
        <v>444</v>
      </c>
      <c r="M166" s="8" t="b">
        <f>IFERROR(__xludf.DUMMYFUNCTION("REGEXMATCH(B:B,""(R)"")"),TRUE)</f>
        <v>1</v>
      </c>
      <c r="N166" s="9" t="s">
        <v>25</v>
      </c>
      <c r="O166" s="15"/>
    </row>
    <row r="167" ht="15.75" customHeight="1">
      <c r="A167" s="10" t="s">
        <v>391</v>
      </c>
      <c r="B167" s="11" t="s">
        <v>447</v>
      </c>
      <c r="C167" s="12" t="s">
        <v>393</v>
      </c>
      <c r="D167" s="12"/>
      <c r="E167" s="13">
        <f>IFERROR(__xludf.DUMMYFUNCTION("regexextract (B167, ""\d+"") + REGEXEXTRACT(B167,""\d+(\.\d+)?"")"),50.0)</f>
        <v>50</v>
      </c>
      <c r="F167" s="13"/>
      <c r="G167" s="14">
        <v>30490.0</v>
      </c>
      <c r="H167" s="14">
        <v>39126.0</v>
      </c>
      <c r="I167" s="14">
        <v>39126.0</v>
      </c>
      <c r="J167" s="14">
        <v>45679.0</v>
      </c>
      <c r="K167" s="14">
        <v>45679.0</v>
      </c>
      <c r="L167" s="11" t="s">
        <v>391</v>
      </c>
      <c r="M167" s="8" t="b">
        <f>IFERROR(__xludf.DUMMYFUNCTION("REGEXMATCH(B:B,""(R)"")"),FALSE)</f>
        <v>0</v>
      </c>
      <c r="N167" s="15"/>
      <c r="O167" s="15"/>
    </row>
    <row r="168" ht="15.75" customHeight="1">
      <c r="A168" s="10" t="s">
        <v>448</v>
      </c>
      <c r="B168" s="11" t="s">
        <v>449</v>
      </c>
      <c r="C168" s="12" t="s">
        <v>450</v>
      </c>
      <c r="D168" s="12"/>
      <c r="E168" s="13">
        <f>IFERROR(__xludf.DUMMYFUNCTION("regexextract (B168, ""\d+"") + REGEXEXTRACT(B168,""\d+(\.\d+)?"")"),50.0)</f>
        <v>50</v>
      </c>
      <c r="F168" s="13"/>
      <c r="G168" s="14">
        <v>34.88</v>
      </c>
      <c r="H168" s="14">
        <v>76.0</v>
      </c>
      <c r="I168" s="14">
        <v>114.0</v>
      </c>
      <c r="J168" s="14">
        <v>99.0</v>
      </c>
      <c r="K168" s="14">
        <v>109.0</v>
      </c>
      <c r="L168" s="10" t="s">
        <v>448</v>
      </c>
      <c r="M168" s="8" t="b">
        <f>IFERROR(__xludf.DUMMYFUNCTION("REGEXMATCH(B:B,""(R)"")"),TRUE)</f>
        <v>1</v>
      </c>
      <c r="N168" s="9" t="s">
        <v>121</v>
      </c>
      <c r="O168" s="15"/>
    </row>
    <row r="169" ht="15.75" customHeight="1">
      <c r="A169" s="10" t="s">
        <v>451</v>
      </c>
      <c r="B169" s="11" t="s">
        <v>452</v>
      </c>
      <c r="C169" s="12" t="s">
        <v>453</v>
      </c>
      <c r="D169" s="12"/>
      <c r="E169" s="13">
        <f>IFERROR(__xludf.DUMMYFUNCTION("regexextract (B169, ""\d+"") + REGEXEXTRACT(B169,""\d+(\.\d+)?"")"),100.0)</f>
        <v>100</v>
      </c>
      <c r="F169" s="13"/>
      <c r="G169" s="14">
        <v>27547.15</v>
      </c>
      <c r="H169" s="14">
        <v>51844.0</v>
      </c>
      <c r="I169" s="14">
        <v>55254.0</v>
      </c>
      <c r="J169" s="14">
        <v>67394.0</v>
      </c>
      <c r="K169" s="14">
        <v>71826.0</v>
      </c>
      <c r="L169" s="10" t="s">
        <v>451</v>
      </c>
      <c r="M169" s="8" t="b">
        <f>IFERROR(__xludf.DUMMYFUNCTION("REGEXMATCH(B:B,""(R)"")"),TRUE)</f>
        <v>1</v>
      </c>
      <c r="N169" s="15"/>
      <c r="O169" s="15"/>
    </row>
    <row r="170" ht="15.75" customHeight="1">
      <c r="A170" s="10" t="s">
        <v>454</v>
      </c>
      <c r="B170" s="11" t="s">
        <v>455</v>
      </c>
      <c r="C170" s="12" t="s">
        <v>314</v>
      </c>
      <c r="D170" s="12"/>
      <c r="E170" s="13">
        <f>IFERROR(__xludf.DUMMYFUNCTION("regexextract (B170, ""\d+"") + REGEXEXTRACT(B170,""\d+(\.\d+)?"")"),25.0)</f>
        <v>25</v>
      </c>
      <c r="F170" s="13"/>
      <c r="G170" s="14">
        <v>3009.35</v>
      </c>
      <c r="H170" s="14">
        <v>4108.0</v>
      </c>
      <c r="I170" s="14">
        <v>4396.0</v>
      </c>
      <c r="J170" s="14">
        <v>4930.0</v>
      </c>
      <c r="K170" s="14">
        <v>5276.0</v>
      </c>
      <c r="L170" s="11" t="s">
        <v>454</v>
      </c>
      <c r="M170" s="8" t="b">
        <f>IFERROR(__xludf.DUMMYFUNCTION("REGEXMATCH(B:B,""(R)"")"),TRUE)</f>
        <v>1</v>
      </c>
      <c r="N170" s="9" t="s">
        <v>25</v>
      </c>
      <c r="O170" s="15"/>
    </row>
    <row r="171" ht="15.75" customHeight="1">
      <c r="A171" s="10" t="s">
        <v>456</v>
      </c>
      <c r="B171" s="11" t="s">
        <v>457</v>
      </c>
      <c r="C171" s="12" t="s">
        <v>458</v>
      </c>
      <c r="D171" s="12"/>
      <c r="E171" s="13">
        <f>IFERROR(__xludf.DUMMYFUNCTION("regexextract (B171, ""\d+"") + REGEXEXTRACT(B171,""\d+(\.\d+)?"")"),100.0)</f>
        <v>100</v>
      </c>
      <c r="F171" s="13"/>
      <c r="G171" s="14">
        <v>2343.3</v>
      </c>
      <c r="H171" s="14">
        <v>3855.0</v>
      </c>
      <c r="I171" s="14">
        <v>3855.0</v>
      </c>
      <c r="J171" s="14">
        <v>4626.0</v>
      </c>
      <c r="K171" s="14">
        <v>4626.0</v>
      </c>
      <c r="L171" s="11" t="s">
        <v>456</v>
      </c>
      <c r="M171" s="8" t="b">
        <v>0</v>
      </c>
      <c r="N171" s="15"/>
      <c r="O171" s="15"/>
    </row>
    <row r="172" ht="15.75" customHeight="1">
      <c r="A172" s="10" t="s">
        <v>459</v>
      </c>
      <c r="B172" s="11" t="s">
        <v>460</v>
      </c>
      <c r="C172" s="12" t="s">
        <v>458</v>
      </c>
      <c r="D172" s="12"/>
      <c r="E172" s="13">
        <f>IFERROR(__xludf.DUMMYFUNCTION("regexextract (B172, ""\d+"") + REGEXEXTRACT(B172,""\d+(\.\d+)?"")"),500.0)</f>
        <v>500</v>
      </c>
      <c r="F172" s="13"/>
      <c r="G172" s="14">
        <v>10689.3</v>
      </c>
      <c r="H172" s="14">
        <v>15981.0</v>
      </c>
      <c r="I172" s="14">
        <v>15981.0</v>
      </c>
      <c r="J172" s="14">
        <v>19179.0</v>
      </c>
      <c r="K172" s="14">
        <v>19179.0</v>
      </c>
      <c r="L172" s="10" t="s">
        <v>459</v>
      </c>
      <c r="M172" s="8" t="b">
        <v>0</v>
      </c>
      <c r="N172" s="15"/>
      <c r="O172" s="15"/>
    </row>
    <row r="173" ht="15.75" customHeight="1">
      <c r="A173" s="10" t="s">
        <v>461</v>
      </c>
      <c r="B173" s="11" t="s">
        <v>462</v>
      </c>
      <c r="C173" s="12" t="s">
        <v>458</v>
      </c>
      <c r="D173" s="12"/>
      <c r="E173" s="13">
        <f>IFERROR(__xludf.DUMMYFUNCTION("regexextract (B173, ""\d+"") + REGEXEXTRACT(B173,""\d+(\.\d+)?"")"),100.0)</f>
        <v>100</v>
      </c>
      <c r="F173" s="13"/>
      <c r="G173" s="14">
        <v>2675.0</v>
      </c>
      <c r="H173" s="14">
        <v>5400.0</v>
      </c>
      <c r="I173" s="14">
        <v>5400.0</v>
      </c>
      <c r="J173" s="14">
        <v>6000.0</v>
      </c>
      <c r="K173" s="14">
        <v>6000.0</v>
      </c>
      <c r="L173" s="11" t="s">
        <v>461</v>
      </c>
      <c r="M173" s="8" t="b">
        <v>0</v>
      </c>
      <c r="N173" s="9" t="s">
        <v>25</v>
      </c>
      <c r="O173" s="15"/>
    </row>
    <row r="174" ht="15.75" customHeight="1">
      <c r="A174" s="10" t="s">
        <v>463</v>
      </c>
      <c r="B174" s="11" t="s">
        <v>464</v>
      </c>
      <c r="C174" s="12" t="s">
        <v>458</v>
      </c>
      <c r="D174" s="12"/>
      <c r="E174" s="13">
        <f>IFERROR(__xludf.DUMMYFUNCTION("regexextract (B174, ""\d+"") + REGEXEXTRACT(B174,""\d+(\.\d+)?"")"),500.0)</f>
        <v>500</v>
      </c>
      <c r="F174" s="13"/>
      <c r="G174" s="14">
        <v>9095.0</v>
      </c>
      <c r="H174" s="14">
        <v>16200.0</v>
      </c>
      <c r="I174" s="14">
        <v>16200.0</v>
      </c>
      <c r="J174" s="14">
        <v>18000.0</v>
      </c>
      <c r="K174" s="14">
        <v>18000.0</v>
      </c>
      <c r="L174" s="11" t="s">
        <v>463</v>
      </c>
      <c r="M174" s="8" t="b">
        <v>0</v>
      </c>
      <c r="N174" s="9" t="s">
        <v>25</v>
      </c>
      <c r="O174" s="15"/>
    </row>
    <row r="175" ht="15.75" customHeight="1">
      <c r="A175" s="10" t="s">
        <v>465</v>
      </c>
      <c r="B175" s="11" t="s">
        <v>466</v>
      </c>
      <c r="C175" s="12" t="s">
        <v>458</v>
      </c>
      <c r="D175" s="12"/>
      <c r="E175" s="13">
        <f>IFERROR(__xludf.DUMMYFUNCTION("regexextract (B175, ""\d+"") + REGEXEXTRACT(B175,""\d+(\.\d+)?"")"),500.0)</f>
        <v>500</v>
      </c>
      <c r="F175" s="13"/>
      <c r="G175" s="21"/>
      <c r="H175" s="14">
        <v>13098.0</v>
      </c>
      <c r="I175" s="14">
        <v>13098.0</v>
      </c>
      <c r="J175" s="14">
        <v>15718.0</v>
      </c>
      <c r="K175" s="14">
        <v>15718.0</v>
      </c>
      <c r="L175" s="10" t="s">
        <v>465</v>
      </c>
      <c r="M175" s="8" t="b">
        <f>IFERROR(__xludf.DUMMYFUNCTION("REGEXMATCH(B:B,""(R)"")"),FALSE)</f>
        <v>0</v>
      </c>
      <c r="N175" s="15"/>
      <c r="O175" s="15"/>
    </row>
    <row r="176" ht="15.75" customHeight="1">
      <c r="A176" s="10" t="s">
        <v>467</v>
      </c>
      <c r="B176" s="11" t="s">
        <v>468</v>
      </c>
      <c r="C176" s="12" t="s">
        <v>469</v>
      </c>
      <c r="D176" s="12"/>
      <c r="E176" s="13">
        <f>IFERROR(__xludf.DUMMYFUNCTION("regexextract (B176, ""\d+"") + REGEXEXTRACT(B176,""\d+(\.\d+)?"")"),200.0)</f>
        <v>200</v>
      </c>
      <c r="F176" s="13"/>
      <c r="G176" s="14">
        <v>154722.0</v>
      </c>
      <c r="H176" s="14">
        <v>182493.0</v>
      </c>
      <c r="I176" s="14">
        <v>182493.0</v>
      </c>
      <c r="J176" s="14">
        <v>202770.0</v>
      </c>
      <c r="K176" s="14">
        <v>202770.0</v>
      </c>
      <c r="L176" s="10" t="s">
        <v>467</v>
      </c>
      <c r="M176" s="8" t="b">
        <f>IFERROR(__xludf.DUMMYFUNCTION("REGEXMATCH(B:B,""(R)"")"),TRUE)</f>
        <v>1</v>
      </c>
      <c r="N176" s="9" t="s">
        <v>25</v>
      </c>
      <c r="O176" s="15"/>
    </row>
    <row r="177" ht="15.75" customHeight="1">
      <c r="A177" s="10" t="s">
        <v>391</v>
      </c>
      <c r="B177" s="11" t="s">
        <v>470</v>
      </c>
      <c r="C177" s="12" t="s">
        <v>471</v>
      </c>
      <c r="D177" s="12"/>
      <c r="E177" s="13">
        <f>IFERROR(__xludf.DUMMYFUNCTION("regexextract (B177, ""\d+"") + REGEXEXTRACT(B177,""\d+(\.\d+)?"")"),350.0)</f>
        <v>350</v>
      </c>
      <c r="F177" s="13"/>
      <c r="G177" s="14">
        <v>54024.3</v>
      </c>
      <c r="H177" s="14">
        <v>67885.0</v>
      </c>
      <c r="I177" s="14">
        <v>67885.0</v>
      </c>
      <c r="J177" s="14">
        <v>81596.0</v>
      </c>
      <c r="K177" s="14">
        <v>81596.0</v>
      </c>
      <c r="L177" s="11" t="s">
        <v>391</v>
      </c>
      <c r="M177" s="8" t="b">
        <f>IFERROR(__xludf.DUMMYFUNCTION("REGEXMATCH(B:B,""(R)"")"),TRUE)</f>
        <v>1</v>
      </c>
      <c r="N177" s="15"/>
      <c r="O177" s="15"/>
    </row>
    <row r="178" ht="15.75" customHeight="1">
      <c r="A178" s="10" t="s">
        <v>391</v>
      </c>
      <c r="B178" s="11" t="s">
        <v>472</v>
      </c>
      <c r="C178" s="12" t="s">
        <v>473</v>
      </c>
      <c r="D178" s="12"/>
      <c r="E178" s="13">
        <f>IFERROR(__xludf.DUMMYFUNCTION("regexextract (B178, ""\d+"") + REGEXEXTRACT(B178,""\d+(\.\d+)?"")"),25.0)</f>
        <v>25</v>
      </c>
      <c r="F178" s="13"/>
      <c r="G178" s="21"/>
      <c r="H178" s="14">
        <v>154494.0</v>
      </c>
      <c r="I178" s="14">
        <v>154494.0</v>
      </c>
      <c r="J178" s="14">
        <v>180370.0</v>
      </c>
      <c r="K178" s="14">
        <v>180370.0</v>
      </c>
      <c r="L178" s="10" t="s">
        <v>391</v>
      </c>
      <c r="M178" s="8" t="b">
        <f>IFERROR(__xludf.DUMMYFUNCTION("REGEXMATCH(B:B,""(R)"")"),TRUE)</f>
        <v>1</v>
      </c>
      <c r="N178" s="15"/>
      <c r="O178" s="15"/>
    </row>
    <row r="179" ht="15.75" customHeight="1">
      <c r="A179" s="10" t="s">
        <v>474</v>
      </c>
      <c r="B179" s="11" t="s">
        <v>475</v>
      </c>
      <c r="C179" s="12" t="s">
        <v>476</v>
      </c>
      <c r="D179" s="12"/>
      <c r="E179" s="13">
        <f>IFERROR(__xludf.DUMMYFUNCTION("regexextract (B179, ""\d+"") + REGEXEXTRACT(B179,""\d+(\.\d+)?"")"),50.0)</f>
        <v>50</v>
      </c>
      <c r="F179" s="13"/>
      <c r="G179" s="21"/>
      <c r="H179" s="14">
        <v>163563.0</v>
      </c>
      <c r="I179" s="14">
        <v>163563.0</v>
      </c>
      <c r="J179" s="14">
        <v>181736.0</v>
      </c>
      <c r="K179" s="14">
        <v>181736.0</v>
      </c>
      <c r="L179" s="10" t="s">
        <v>474</v>
      </c>
      <c r="M179" s="8" t="b">
        <f>IFERROR(__xludf.DUMMYFUNCTION("REGEXMATCH(B:B,""(R)"")"),TRUE)</f>
        <v>1</v>
      </c>
      <c r="N179" s="9" t="s">
        <v>25</v>
      </c>
      <c r="O179" s="15"/>
    </row>
    <row r="180" ht="15.75" customHeight="1">
      <c r="A180" s="10" t="s">
        <v>477</v>
      </c>
      <c r="B180" s="11" t="s">
        <v>478</v>
      </c>
      <c r="C180" s="12" t="s">
        <v>479</v>
      </c>
      <c r="D180" s="12"/>
      <c r="E180" s="13">
        <f>IFERROR(__xludf.DUMMYFUNCTION("regexextract (B180, ""\d+"") + REGEXEXTRACT(B180,""\d+(\.\d+)?"")"),100.0)</f>
        <v>100</v>
      </c>
      <c r="F180" s="13"/>
      <c r="G180" s="14">
        <v>16.05</v>
      </c>
      <c r="H180" s="14">
        <v>188.0</v>
      </c>
      <c r="I180" s="14">
        <v>238.0</v>
      </c>
      <c r="J180" s="14">
        <v>245.0</v>
      </c>
      <c r="K180" s="14">
        <v>297.0</v>
      </c>
      <c r="L180" s="10" t="s">
        <v>477</v>
      </c>
      <c r="M180" s="8" t="b">
        <f>IFERROR(__xludf.DUMMYFUNCTION("REGEXMATCH(B:B,""(R)"")"),FALSE)</f>
        <v>0</v>
      </c>
      <c r="N180" s="15"/>
      <c r="O180" s="15"/>
    </row>
    <row r="181" ht="15.75" customHeight="1">
      <c r="A181" s="10" t="s">
        <v>480</v>
      </c>
      <c r="B181" s="11" t="s">
        <v>481</v>
      </c>
      <c r="C181" s="12" t="s">
        <v>482</v>
      </c>
      <c r="D181" s="12"/>
      <c r="E181" s="13">
        <f>IFERROR(__xludf.DUMMYFUNCTION("regexextract (B181, ""\d+"") + REGEXEXTRACT(B181,""\d+(\.\d+)?"")"),40.0)</f>
        <v>40</v>
      </c>
      <c r="F181" s="13"/>
      <c r="G181" s="14">
        <v>62809.0</v>
      </c>
      <c r="H181" s="14">
        <v>72000.0</v>
      </c>
      <c r="I181" s="14">
        <v>72000.0</v>
      </c>
      <c r="J181" s="14">
        <v>80000.0</v>
      </c>
      <c r="K181" s="14">
        <v>80000.0</v>
      </c>
      <c r="L181" s="10" t="s">
        <v>480</v>
      </c>
      <c r="M181" s="8" t="b">
        <f>IFERROR(__xludf.DUMMYFUNCTION("REGEXMATCH(B:B,""(R)"")"),TRUE)</f>
        <v>1</v>
      </c>
      <c r="N181" s="9" t="s">
        <v>25</v>
      </c>
      <c r="O181" s="15"/>
    </row>
    <row r="182" ht="15.75" customHeight="1">
      <c r="A182" s="10" t="s">
        <v>483</v>
      </c>
      <c r="B182" s="11" t="s">
        <v>484</v>
      </c>
      <c r="C182" s="25" t="s">
        <v>485</v>
      </c>
      <c r="D182" s="25"/>
      <c r="E182" s="13">
        <f>IFERROR(__xludf.DUMMYFUNCTION("regexextract (B182, ""\d+"") + REGEXEXTRACT(B182,""\d+(\.\d+)?"")"),5.5)</f>
        <v>5.5</v>
      </c>
      <c r="F182" s="13"/>
      <c r="G182" s="14">
        <v>885.5</v>
      </c>
      <c r="H182" s="14">
        <v>1518.0</v>
      </c>
      <c r="I182" s="14">
        <v>1696.0</v>
      </c>
      <c r="J182" s="14">
        <v>1896.0</v>
      </c>
      <c r="K182" s="14">
        <v>2118.0</v>
      </c>
      <c r="L182" s="10" t="s">
        <v>483</v>
      </c>
      <c r="M182" s="8" t="b">
        <f>IFERROR(__xludf.DUMMYFUNCTION("REGEXMATCH(B:B,""(R)"")"),TRUE)</f>
        <v>1</v>
      </c>
      <c r="N182" s="9" t="s">
        <v>25</v>
      </c>
      <c r="O182" s="15"/>
    </row>
    <row r="183" ht="15.75" customHeight="1">
      <c r="A183" s="10" t="s">
        <v>486</v>
      </c>
      <c r="B183" s="11" t="s">
        <v>487</v>
      </c>
      <c r="C183" s="26" t="s">
        <v>488</v>
      </c>
      <c r="D183" s="26"/>
      <c r="E183" s="13">
        <f>IFERROR(__xludf.DUMMYFUNCTION("regexextract (B183, ""\d+"") + REGEXEXTRACT(B183,""\d+(\.\d+)?"")"),6.6)</f>
        <v>6.6</v>
      </c>
      <c r="F183" s="13"/>
      <c r="G183" s="14">
        <v>15515.0</v>
      </c>
      <c r="H183" s="14">
        <v>22191.0</v>
      </c>
      <c r="I183" s="14">
        <v>23651.0</v>
      </c>
      <c r="J183" s="14">
        <v>27738.0</v>
      </c>
      <c r="K183" s="14">
        <v>29563.0</v>
      </c>
      <c r="L183" s="10" t="s">
        <v>486</v>
      </c>
      <c r="M183" s="8" t="b">
        <f>IFERROR(__xludf.DUMMYFUNCTION("REGEXMATCH(B:B,""(R)"")"),TRUE)</f>
        <v>1</v>
      </c>
      <c r="N183" s="9" t="s">
        <v>25</v>
      </c>
      <c r="O183" s="15"/>
    </row>
    <row r="184" ht="15.75" customHeight="1">
      <c r="A184" s="10" t="s">
        <v>489</v>
      </c>
      <c r="B184" s="11" t="s">
        <v>490</v>
      </c>
      <c r="C184" s="12" t="s">
        <v>491</v>
      </c>
      <c r="D184" s="12"/>
      <c r="E184" s="13">
        <f>IFERROR(__xludf.DUMMYFUNCTION("regexextract (B184, ""\d+"") + REGEXEXTRACT(B184,""\d+(\.\d+)?"")"),12.5)</f>
        <v>12.5</v>
      </c>
      <c r="F184" s="13"/>
      <c r="G184" s="14">
        <v>30814.93</v>
      </c>
      <c r="H184" s="14">
        <v>42300.0</v>
      </c>
      <c r="I184" s="14">
        <v>42300.0</v>
      </c>
      <c r="J184" s="14">
        <v>47000.0</v>
      </c>
      <c r="K184" s="14">
        <v>47000.0</v>
      </c>
      <c r="L184" s="11" t="s">
        <v>489</v>
      </c>
      <c r="M184" s="8" t="b">
        <f>IFERROR(__xludf.DUMMYFUNCTION("REGEXMATCH(B:B,""(R)"")"),FALSE)</f>
        <v>0</v>
      </c>
      <c r="N184" s="9" t="s">
        <v>25</v>
      </c>
      <c r="O184" s="9" t="s">
        <v>29</v>
      </c>
    </row>
    <row r="185" ht="15.75" customHeight="1">
      <c r="A185" s="10" t="s">
        <v>492</v>
      </c>
      <c r="B185" s="11" t="s">
        <v>493</v>
      </c>
      <c r="C185" s="12" t="s">
        <v>494</v>
      </c>
      <c r="D185" s="12"/>
      <c r="E185" s="13">
        <f>IFERROR(__xludf.DUMMYFUNCTION("regexextract (B185, ""\d+"") + REGEXEXTRACT(B185,""\d+(\.\d+)?"")"),80.0)</f>
        <v>80</v>
      </c>
      <c r="F185" s="13"/>
      <c r="G185" s="14">
        <v>134820.0</v>
      </c>
      <c r="H185" s="14">
        <v>153000.0</v>
      </c>
      <c r="I185" s="14">
        <v>153000.0</v>
      </c>
      <c r="J185" s="14">
        <v>170000.0</v>
      </c>
      <c r="K185" s="14">
        <v>170000.0</v>
      </c>
      <c r="L185" s="11" t="s">
        <v>492</v>
      </c>
      <c r="M185" s="8" t="b">
        <f>IFERROR(__xludf.DUMMYFUNCTION("REGEXMATCH(B:B,""(R)"")"),TRUE)</f>
        <v>1</v>
      </c>
      <c r="N185" s="9" t="s">
        <v>25</v>
      </c>
      <c r="O185" s="9" t="s">
        <v>29</v>
      </c>
    </row>
    <row r="186" ht="15.75" customHeight="1">
      <c r="A186" s="10" t="s">
        <v>495</v>
      </c>
      <c r="B186" s="11" t="s">
        <v>496</v>
      </c>
      <c r="C186" s="12" t="s">
        <v>407</v>
      </c>
      <c r="D186" s="12"/>
      <c r="E186" s="13">
        <f>IFERROR(__xludf.DUMMYFUNCTION("regexextract (B186, ""\d+"") + REGEXEXTRACT(B186,""\d+(\.\d+)?"")"),20.0)</f>
        <v>20</v>
      </c>
      <c r="F186" s="13"/>
      <c r="G186" s="14">
        <v>4.17</v>
      </c>
      <c r="H186" s="14">
        <v>63.0</v>
      </c>
      <c r="I186" s="14">
        <v>63.0</v>
      </c>
      <c r="J186" s="14">
        <v>70.0</v>
      </c>
      <c r="K186" s="14">
        <v>70.0</v>
      </c>
      <c r="L186" s="11" t="s">
        <v>495</v>
      </c>
      <c r="M186" s="8" t="b">
        <f>IFERROR(__xludf.DUMMYFUNCTION("REGEXMATCH(B:B,""(R)"")"),FALSE)</f>
        <v>0</v>
      </c>
      <c r="N186" s="15"/>
      <c r="O186" s="15"/>
    </row>
    <row r="187" ht="15.75" customHeight="1">
      <c r="A187" s="10" t="s">
        <v>497</v>
      </c>
      <c r="B187" s="11" t="s">
        <v>498</v>
      </c>
      <c r="C187" s="12" t="s">
        <v>185</v>
      </c>
      <c r="D187" s="12"/>
      <c r="E187" s="13">
        <f>IFERROR(__xludf.DUMMYFUNCTION("regexextract (B187, ""\d+"") + REGEXEXTRACT(B187,""\d+(\.\d+)?"")"),150.0)</f>
        <v>150</v>
      </c>
      <c r="F187" s="13"/>
      <c r="G187" s="14">
        <v>32100.0</v>
      </c>
      <c r="H187" s="14">
        <v>48600.0</v>
      </c>
      <c r="I187" s="14">
        <v>48600.0</v>
      </c>
      <c r="J187" s="14">
        <v>54000.0</v>
      </c>
      <c r="K187" s="14">
        <v>54000.0</v>
      </c>
      <c r="L187" s="11" t="s">
        <v>497</v>
      </c>
      <c r="M187" s="8" t="b">
        <f>IFERROR(__xludf.DUMMYFUNCTION("REGEXMATCH(B:B,""(R)"")"),TRUE)</f>
        <v>1</v>
      </c>
      <c r="N187" s="9" t="s">
        <v>25</v>
      </c>
      <c r="O187" s="15"/>
    </row>
    <row r="188" ht="15.75" customHeight="1">
      <c r="A188" s="10" t="s">
        <v>499</v>
      </c>
      <c r="B188" s="11" t="s">
        <v>500</v>
      </c>
      <c r="C188" s="12" t="s">
        <v>501</v>
      </c>
      <c r="D188" s="12"/>
      <c r="E188" s="13">
        <f>IFERROR(__xludf.DUMMYFUNCTION("regexextract (B188, ""\d+"") + REGEXEXTRACT(B188,""\d+(\.\d+)?"")"),150.0)</f>
        <v>150</v>
      </c>
      <c r="F188" s="13"/>
      <c r="G188" s="14">
        <v>25626.5</v>
      </c>
      <c r="H188" s="14">
        <v>32399.0</v>
      </c>
      <c r="I188" s="14">
        <v>34019.0</v>
      </c>
      <c r="J188" s="14">
        <v>37259.0</v>
      </c>
      <c r="K188" s="14">
        <v>39122.0</v>
      </c>
      <c r="L188" s="11" t="s">
        <v>499</v>
      </c>
      <c r="M188" s="8" t="b">
        <f>IFERROR(__xludf.DUMMYFUNCTION("REGEXMATCH(B:B,""(R)"")"),FALSE)</f>
        <v>0</v>
      </c>
      <c r="N188" s="9" t="s">
        <v>25</v>
      </c>
      <c r="O188" s="15"/>
    </row>
    <row r="189" ht="15.75" customHeight="1">
      <c r="A189" s="10" t="s">
        <v>502</v>
      </c>
      <c r="B189" s="11" t="s">
        <v>503</v>
      </c>
      <c r="C189" s="12" t="s">
        <v>501</v>
      </c>
      <c r="D189" s="12"/>
      <c r="E189" s="13">
        <f>IFERROR(__xludf.DUMMYFUNCTION("regexextract (B189, ""\d+"") + REGEXEXTRACT(B189,""\d+(\.\d+)?"")"),200.0)</f>
        <v>200</v>
      </c>
      <c r="F189" s="13"/>
      <c r="G189" s="14">
        <v>1490.36</v>
      </c>
      <c r="H189" s="14">
        <v>2129.0</v>
      </c>
      <c r="I189" s="14">
        <v>2279.0</v>
      </c>
      <c r="J189" s="14">
        <v>2661.0</v>
      </c>
      <c r="K189" s="14">
        <v>2848.0</v>
      </c>
      <c r="L189" s="11" t="s">
        <v>502</v>
      </c>
      <c r="M189" s="8" t="b">
        <f>IFERROR(__xludf.DUMMYFUNCTION("REGEXMATCH(B:B,""(R)"")"),FALSE)</f>
        <v>0</v>
      </c>
      <c r="N189" s="9" t="s">
        <v>25</v>
      </c>
      <c r="O189" s="15"/>
    </row>
    <row r="190" ht="15.75" customHeight="1">
      <c r="A190" s="10" t="s">
        <v>504</v>
      </c>
      <c r="B190" s="11" t="s">
        <v>505</v>
      </c>
      <c r="C190" s="12" t="s">
        <v>148</v>
      </c>
      <c r="D190" s="12"/>
      <c r="E190" s="13">
        <f>IFERROR(__xludf.DUMMYFUNCTION("regexextract (B190, ""\d+"") + REGEXEXTRACT(B190,""\d+(\.\d+)?"")"),20.0)</f>
        <v>20</v>
      </c>
      <c r="F190" s="13"/>
      <c r="G190" s="14">
        <v>8811.45</v>
      </c>
      <c r="H190" s="14">
        <v>12351.0</v>
      </c>
      <c r="I190" s="14">
        <v>12351.0</v>
      </c>
      <c r="J190" s="14">
        <v>13723.0</v>
      </c>
      <c r="K190" s="14">
        <v>13723.0</v>
      </c>
      <c r="L190" s="11" t="s">
        <v>504</v>
      </c>
      <c r="M190" s="8" t="b">
        <f>IFERROR(__xludf.DUMMYFUNCTION("REGEXMATCH(B:B,""(R)"")"),TRUE)</f>
        <v>1</v>
      </c>
      <c r="N190" s="9" t="s">
        <v>25</v>
      </c>
      <c r="O190" s="15"/>
    </row>
    <row r="191" ht="15.75" customHeight="1">
      <c r="A191" s="10" t="s">
        <v>506</v>
      </c>
      <c r="B191" s="11" t="s">
        <v>507</v>
      </c>
      <c r="C191" s="12" t="s">
        <v>148</v>
      </c>
      <c r="D191" s="12"/>
      <c r="E191" s="13">
        <f>IFERROR(__xludf.DUMMYFUNCTION("regexextract (B191, ""\d+"") + REGEXEXTRACT(B191,""\d+(\.\d+)?"")"),80.0)</f>
        <v>80</v>
      </c>
      <c r="F191" s="13"/>
      <c r="G191" s="14">
        <v>31190.5</v>
      </c>
      <c r="H191" s="14">
        <v>35150.0</v>
      </c>
      <c r="I191" s="14">
        <v>35150.0</v>
      </c>
      <c r="J191" s="14">
        <v>35150.0</v>
      </c>
      <c r="K191" s="14">
        <v>35150.0</v>
      </c>
      <c r="L191" s="11" t="s">
        <v>506</v>
      </c>
      <c r="M191" s="8" t="b">
        <f>IFERROR(__xludf.DUMMYFUNCTION("REGEXMATCH(B:B,""(R)"")"),TRUE)</f>
        <v>1</v>
      </c>
      <c r="N191" s="9" t="s">
        <v>25</v>
      </c>
      <c r="O191" s="15"/>
    </row>
    <row r="192" ht="15.75" customHeight="1">
      <c r="A192" s="10" t="s">
        <v>508</v>
      </c>
      <c r="B192" s="11" t="s">
        <v>509</v>
      </c>
      <c r="C192" s="12" t="s">
        <v>510</v>
      </c>
      <c r="D192" s="12"/>
      <c r="E192" s="13">
        <f>IFERROR(__xludf.DUMMYFUNCTION("regexextract (B192, ""\d+"") + REGEXEXTRACT(B192,""\d+(\.\d+)?"")"),1200.0)</f>
        <v>1200</v>
      </c>
      <c r="F192" s="13"/>
      <c r="G192" s="14">
        <v>126393.75</v>
      </c>
      <c r="H192" s="14">
        <v>138683.0</v>
      </c>
      <c r="I192" s="14">
        <v>140765.0</v>
      </c>
      <c r="J192" s="14">
        <v>166419.0</v>
      </c>
      <c r="K192" s="14">
        <v>168915.0</v>
      </c>
      <c r="L192" s="10" t="s">
        <v>508</v>
      </c>
      <c r="M192" s="8" t="b">
        <f>IFERROR(__xludf.DUMMYFUNCTION("REGEXMATCH(B:B,""(R)"")"),TRUE)</f>
        <v>1</v>
      </c>
      <c r="N192" s="9" t="s">
        <v>25</v>
      </c>
      <c r="O192" s="9" t="s">
        <v>29</v>
      </c>
    </row>
    <row r="193" ht="15.75" customHeight="1">
      <c r="A193" s="10" t="s">
        <v>511</v>
      </c>
      <c r="B193" s="11" t="s">
        <v>512</v>
      </c>
      <c r="C193" s="12" t="s">
        <v>513</v>
      </c>
      <c r="D193" s="12"/>
      <c r="E193" s="13">
        <f>IFERROR(__xludf.DUMMYFUNCTION("regexextract (B193, ""\d+"") + REGEXEXTRACT(B193,""\d+(\.\d+)?"")"),20.0)</f>
        <v>20</v>
      </c>
      <c r="F193" s="13"/>
      <c r="G193" s="21"/>
      <c r="H193" s="14">
        <v>6331.0</v>
      </c>
      <c r="I193" s="14">
        <v>6775.0</v>
      </c>
      <c r="J193" s="14">
        <v>7356.0</v>
      </c>
      <c r="K193" s="14">
        <v>7871.0</v>
      </c>
      <c r="L193" s="10" t="s">
        <v>511</v>
      </c>
      <c r="M193" s="8" t="b">
        <f>IFERROR(__xludf.DUMMYFUNCTION("REGEXMATCH(B:B,""(R)"")"),FALSE)</f>
        <v>0</v>
      </c>
      <c r="N193" s="9" t="s">
        <v>25</v>
      </c>
      <c r="O193" s="15"/>
    </row>
    <row r="194" ht="15.75" customHeight="1">
      <c r="A194" s="10" t="s">
        <v>514</v>
      </c>
      <c r="B194" s="11" t="s">
        <v>515</v>
      </c>
      <c r="C194" s="12" t="s">
        <v>513</v>
      </c>
      <c r="D194" s="12"/>
      <c r="E194" s="13">
        <f>IFERROR(__xludf.DUMMYFUNCTION("regexextract (B194, ""\d+"") + REGEXEXTRACT(B194,""\d+(\.\d+)?"")"),100.0)</f>
        <v>100</v>
      </c>
      <c r="F194" s="13"/>
      <c r="G194" s="14">
        <v>20330.0</v>
      </c>
      <c r="H194" s="14">
        <v>24300.0</v>
      </c>
      <c r="I194" s="14">
        <v>24300.0</v>
      </c>
      <c r="J194" s="14">
        <v>27000.0</v>
      </c>
      <c r="K194" s="14">
        <v>27000.0</v>
      </c>
      <c r="L194" s="10" t="s">
        <v>514</v>
      </c>
      <c r="M194" s="8" t="b">
        <f>IFERROR(__xludf.DUMMYFUNCTION("REGEXMATCH(B:B,""(R)"")"),FALSE)</f>
        <v>0</v>
      </c>
      <c r="N194" s="9" t="s">
        <v>25</v>
      </c>
      <c r="O194" s="15"/>
    </row>
    <row r="195" ht="15.75" customHeight="1">
      <c r="A195" s="10" t="s">
        <v>516</v>
      </c>
      <c r="B195" s="11" t="s">
        <v>517</v>
      </c>
      <c r="C195" s="12" t="s">
        <v>513</v>
      </c>
      <c r="D195" s="12"/>
      <c r="E195" s="13">
        <f>IFERROR(__xludf.DUMMYFUNCTION("regexextract (B195, ""\d+"") + REGEXEXTRACT(B195,""\d+(\.\d+)?"")"),250.0)</f>
        <v>250</v>
      </c>
      <c r="F195" s="13"/>
      <c r="G195" s="14">
        <v>39590.0</v>
      </c>
      <c r="H195" s="14">
        <v>46800.0</v>
      </c>
      <c r="I195" s="14">
        <v>46800.0</v>
      </c>
      <c r="J195" s="14">
        <v>52000.0</v>
      </c>
      <c r="K195" s="14">
        <v>52000.0</v>
      </c>
      <c r="L195" s="11" t="s">
        <v>516</v>
      </c>
      <c r="M195" s="8" t="b">
        <f>IFERROR(__xludf.DUMMYFUNCTION("REGEXMATCH(B:B,""(R)"")"),FALSE)</f>
        <v>0</v>
      </c>
      <c r="N195" s="9" t="s">
        <v>25</v>
      </c>
      <c r="O195" s="15"/>
    </row>
    <row r="196" ht="15.75" customHeight="1">
      <c r="A196" s="10" t="s">
        <v>518</v>
      </c>
      <c r="B196" s="11" t="s">
        <v>519</v>
      </c>
      <c r="C196" s="12" t="s">
        <v>520</v>
      </c>
      <c r="D196" s="12"/>
      <c r="E196" s="13">
        <f>IFERROR(__xludf.DUMMYFUNCTION("regexextract (B196, ""\d+"") + REGEXEXTRACT(B196,""\d+(\.\d+)?"")"),50.0)</f>
        <v>50</v>
      </c>
      <c r="F196" s="13"/>
      <c r="G196" s="14">
        <v>588.5</v>
      </c>
      <c r="H196" s="14">
        <v>900.0</v>
      </c>
      <c r="I196" s="14">
        <v>900.0</v>
      </c>
      <c r="J196" s="14">
        <v>1000.0</v>
      </c>
      <c r="K196" s="14">
        <v>1000.0</v>
      </c>
      <c r="L196" s="11" t="s">
        <v>518</v>
      </c>
      <c r="M196" s="8" t="b">
        <f>IFERROR(__xludf.DUMMYFUNCTION("REGEXMATCH(B:B,""(R)"")"),FALSE)</f>
        <v>0</v>
      </c>
      <c r="N196" s="9" t="s">
        <v>25</v>
      </c>
      <c r="O196" s="15"/>
    </row>
    <row r="197" ht="15.75" customHeight="1">
      <c r="A197" s="10" t="s">
        <v>521</v>
      </c>
      <c r="B197" s="11" t="s">
        <v>522</v>
      </c>
      <c r="C197" s="12" t="s">
        <v>523</v>
      </c>
      <c r="D197" s="12"/>
      <c r="E197" s="13">
        <f>IFERROR(__xludf.DUMMYFUNCTION("regexextract (B197, ""\d+"") + REGEXEXTRACT(B197,""\d+(\.\d+)?"")"),50.0)</f>
        <v>50</v>
      </c>
      <c r="F197" s="13"/>
      <c r="G197" s="14">
        <v>16050.0</v>
      </c>
      <c r="H197" s="14">
        <v>21600.0</v>
      </c>
      <c r="I197" s="14">
        <v>21600.0</v>
      </c>
      <c r="J197" s="14">
        <v>24000.0</v>
      </c>
      <c r="K197" s="14">
        <v>24000.0</v>
      </c>
      <c r="L197" s="11" t="s">
        <v>521</v>
      </c>
      <c r="M197" s="8" t="b">
        <f>IFERROR(__xludf.DUMMYFUNCTION("REGEXMATCH(B:B,""(R)"")"),TRUE)</f>
        <v>1</v>
      </c>
      <c r="N197" s="9" t="s">
        <v>25</v>
      </c>
      <c r="O197" s="9" t="s">
        <v>29</v>
      </c>
    </row>
    <row r="198" ht="15.75" customHeight="1">
      <c r="A198" s="10" t="s">
        <v>524</v>
      </c>
      <c r="B198" s="11" t="s">
        <v>525</v>
      </c>
      <c r="C198" s="12" t="s">
        <v>526</v>
      </c>
      <c r="D198" s="12"/>
      <c r="E198" s="13">
        <f>IFERROR(__xludf.DUMMYFUNCTION("regexextract (B198, ""\d+"") + REGEXEXTRACT(B198,""\d+(\.\d+)?"")"),100.0)</f>
        <v>100</v>
      </c>
      <c r="F198" s="13"/>
      <c r="G198" s="14">
        <v>57780.0</v>
      </c>
      <c r="H198" s="14">
        <v>72900.0</v>
      </c>
      <c r="I198" s="14">
        <v>72900.0</v>
      </c>
      <c r="J198" s="14">
        <v>81000.0</v>
      </c>
      <c r="K198" s="14">
        <v>81000.0</v>
      </c>
      <c r="L198" s="11" t="s">
        <v>524</v>
      </c>
      <c r="M198" s="8" t="b">
        <f>IFERROR(__xludf.DUMMYFUNCTION("REGEXMATCH(B:B,""(R)"")"),FALSE)</f>
        <v>0</v>
      </c>
      <c r="N198" s="9" t="s">
        <v>25</v>
      </c>
      <c r="O198" s="15"/>
    </row>
    <row r="199" ht="15.75" customHeight="1">
      <c r="A199" s="10" t="s">
        <v>527</v>
      </c>
      <c r="B199" s="11" t="s">
        <v>528</v>
      </c>
      <c r="C199" s="12" t="s">
        <v>526</v>
      </c>
      <c r="D199" s="12"/>
      <c r="E199" s="13">
        <f>IFERROR(__xludf.DUMMYFUNCTION("regexextract (B199, ""\d+"") + REGEXEXTRACT(B199,""\d+(\.\d+)?"")"),15.0)</f>
        <v>15</v>
      </c>
      <c r="F199" s="13"/>
      <c r="G199" s="14">
        <v>9844.0</v>
      </c>
      <c r="H199" s="14">
        <v>14400.0</v>
      </c>
      <c r="I199" s="14">
        <v>14400.0</v>
      </c>
      <c r="J199" s="14">
        <v>16000.0</v>
      </c>
      <c r="K199" s="14">
        <v>16000.0</v>
      </c>
      <c r="L199" s="11" t="s">
        <v>527</v>
      </c>
      <c r="M199" s="8" t="b">
        <f>IFERROR(__xludf.DUMMYFUNCTION("REGEXMATCH(B:B,""(R)"")"),FALSE)</f>
        <v>0</v>
      </c>
      <c r="N199" s="9" t="s">
        <v>25</v>
      </c>
      <c r="O199" s="15"/>
    </row>
    <row r="200" ht="15.75" customHeight="1">
      <c r="A200" s="10" t="s">
        <v>529</v>
      </c>
      <c r="B200" s="11" t="s">
        <v>530</v>
      </c>
      <c r="C200" s="12" t="s">
        <v>531</v>
      </c>
      <c r="D200" s="12"/>
      <c r="E200" s="13">
        <f>IFERROR(__xludf.DUMMYFUNCTION("regexextract (B200, ""\d+"") + REGEXEXTRACT(B200,""\d+(\.\d+)?"")"),4.0)</f>
        <v>4</v>
      </c>
      <c r="F200" s="13"/>
      <c r="G200" s="14">
        <v>13775.18</v>
      </c>
      <c r="H200" s="14">
        <v>18700.0</v>
      </c>
      <c r="I200" s="14">
        <v>19635.0</v>
      </c>
      <c r="J200" s="14">
        <v>21832.0</v>
      </c>
      <c r="K200" s="14">
        <v>22924.0</v>
      </c>
      <c r="L200" s="11" t="s">
        <v>529</v>
      </c>
      <c r="M200" s="8" t="b">
        <f>IFERROR(__xludf.DUMMYFUNCTION("REGEXMATCH(B:B,""(R)"")"),TRUE)</f>
        <v>1</v>
      </c>
      <c r="N200" s="9" t="s">
        <v>25</v>
      </c>
      <c r="O200" s="15"/>
    </row>
    <row r="201" ht="15.75" customHeight="1">
      <c r="A201" s="10" t="s">
        <v>532</v>
      </c>
      <c r="B201" s="11" t="s">
        <v>533</v>
      </c>
      <c r="C201" s="12" t="s">
        <v>251</v>
      </c>
      <c r="D201" s="12"/>
      <c r="E201" s="13">
        <f>IFERROR(__xludf.DUMMYFUNCTION("regexextract (B201, ""\d+"") + REGEXEXTRACT(B201,""\d+(\.\d+)?"")"),440.0)</f>
        <v>440</v>
      </c>
      <c r="F201" s="13"/>
      <c r="G201" s="14">
        <v>11770.0</v>
      </c>
      <c r="H201" s="14">
        <v>21595.0</v>
      </c>
      <c r="I201" s="14">
        <v>22675.0</v>
      </c>
      <c r="J201" s="14">
        <v>25914.0</v>
      </c>
      <c r="K201" s="14">
        <v>27210.0</v>
      </c>
      <c r="L201" s="11" t="s">
        <v>532</v>
      </c>
      <c r="M201" s="8" t="b">
        <f>IFERROR(__xludf.DUMMYFUNCTION("REGEXMATCH(B:B,""(R)"")"),FALSE)</f>
        <v>0</v>
      </c>
      <c r="N201" s="9" t="s">
        <v>25</v>
      </c>
      <c r="O201" s="15"/>
    </row>
    <row r="202" ht="15.75" customHeight="1">
      <c r="A202" s="10" t="s">
        <v>534</v>
      </c>
      <c r="B202" s="11" t="s">
        <v>535</v>
      </c>
      <c r="C202" s="12" t="s">
        <v>251</v>
      </c>
      <c r="D202" s="12"/>
      <c r="E202" s="13">
        <f>IFERROR(__xludf.DUMMYFUNCTION("regexextract (B202, ""\d+"") + REGEXEXTRACT(B202,""\d+(\.\d+)?"")"),150.0)</f>
        <v>150</v>
      </c>
      <c r="F202" s="13"/>
      <c r="G202" s="14">
        <v>3531.0</v>
      </c>
      <c r="H202" s="14">
        <v>9000.0</v>
      </c>
      <c r="I202" s="14">
        <v>9000.0</v>
      </c>
      <c r="J202" s="14">
        <v>10000.0</v>
      </c>
      <c r="K202" s="14">
        <v>10000.0</v>
      </c>
      <c r="L202" s="10" t="s">
        <v>534</v>
      </c>
      <c r="M202" s="8" t="b">
        <v>0</v>
      </c>
      <c r="N202" s="9" t="s">
        <v>25</v>
      </c>
      <c r="O202" s="15"/>
    </row>
    <row r="203" ht="15.75" customHeight="1">
      <c r="A203" s="10" t="s">
        <v>536</v>
      </c>
      <c r="B203" s="11" t="s">
        <v>537</v>
      </c>
      <c r="C203" s="12" t="s">
        <v>251</v>
      </c>
      <c r="D203" s="12"/>
      <c r="E203" s="13">
        <f>IFERROR(__xludf.DUMMYFUNCTION("regexextract (B203, ""\d+"") + REGEXEXTRACT(B203,""\d+(\.\d+)?"")"),440.0)</f>
        <v>440</v>
      </c>
      <c r="F203" s="13"/>
      <c r="G203" s="14">
        <v>13375.0</v>
      </c>
      <c r="H203" s="14">
        <v>18360.0</v>
      </c>
      <c r="I203" s="14">
        <v>19278.0</v>
      </c>
      <c r="J203" s="14">
        <v>25914.0</v>
      </c>
      <c r="K203" s="14">
        <v>27210.0</v>
      </c>
      <c r="L203" s="10" t="s">
        <v>536</v>
      </c>
      <c r="M203" s="8" t="b">
        <v>0</v>
      </c>
      <c r="N203" s="9" t="s">
        <v>25</v>
      </c>
      <c r="O203" s="15"/>
    </row>
    <row r="204" ht="15.75" customHeight="1">
      <c r="A204" s="10" t="s">
        <v>538</v>
      </c>
      <c r="B204" s="11" t="s">
        <v>539</v>
      </c>
      <c r="C204" s="12" t="s">
        <v>251</v>
      </c>
      <c r="D204" s="12"/>
      <c r="E204" s="13">
        <f>IFERROR(__xludf.DUMMYFUNCTION("regexextract (B204, ""\d+"") + REGEXEXTRACT(B204,""\d+(\.\d+)?"")"),150.0)</f>
        <v>150</v>
      </c>
      <c r="F204" s="13"/>
      <c r="G204" s="14">
        <v>5457.0</v>
      </c>
      <c r="H204" s="14">
        <v>7581.0</v>
      </c>
      <c r="I204" s="14">
        <v>8112.0</v>
      </c>
      <c r="J204" s="14">
        <v>9098.0</v>
      </c>
      <c r="K204" s="14">
        <v>9735.0</v>
      </c>
      <c r="L204" s="10" t="s">
        <v>538</v>
      </c>
      <c r="M204" s="8" t="b">
        <f>IFERROR(__xludf.DUMMYFUNCTION("REGEXMATCH(B:B,""(R)"")"),FALSE)</f>
        <v>0</v>
      </c>
      <c r="N204" s="9" t="s">
        <v>25</v>
      </c>
      <c r="O204" s="15"/>
    </row>
    <row r="205" ht="15.75" customHeight="1">
      <c r="A205" s="10" t="s">
        <v>540</v>
      </c>
      <c r="B205" s="11" t="s">
        <v>541</v>
      </c>
      <c r="C205" s="12" t="s">
        <v>251</v>
      </c>
      <c r="D205" s="12"/>
      <c r="E205" s="13">
        <f>IFERROR(__xludf.DUMMYFUNCTION("regexextract (B205, ""\d+"") + REGEXEXTRACT(B205,""\d+(\.\d+)?"")"),440.0)</f>
        <v>440</v>
      </c>
      <c r="F205" s="13"/>
      <c r="G205" s="14">
        <v>15836.0</v>
      </c>
      <c r="H205" s="14">
        <v>20428.0</v>
      </c>
      <c r="I205" s="14">
        <v>21450.0</v>
      </c>
      <c r="J205" s="14">
        <v>24514.0</v>
      </c>
      <c r="K205" s="14">
        <v>25740.0</v>
      </c>
      <c r="L205" s="11" t="s">
        <v>540</v>
      </c>
      <c r="M205" s="8" t="b">
        <f>IFERROR(__xludf.DUMMYFUNCTION("REGEXMATCH(B:B,""(R)"")"),FALSE)</f>
        <v>0</v>
      </c>
      <c r="N205" s="9" t="s">
        <v>25</v>
      </c>
      <c r="O205" s="15"/>
    </row>
    <row r="206" ht="15.75" customHeight="1">
      <c r="A206" s="10" t="s">
        <v>542</v>
      </c>
      <c r="B206" s="11" t="s">
        <v>543</v>
      </c>
      <c r="C206" s="12" t="s">
        <v>544</v>
      </c>
      <c r="D206" s="12"/>
      <c r="E206" s="13">
        <f>IFERROR(__xludf.DUMMYFUNCTION("regexextract (B206, ""\d+"") + REGEXEXTRACT(B206,""\d+(\.\d+)?"")"),20.0)</f>
        <v>20</v>
      </c>
      <c r="F206" s="13"/>
      <c r="G206" s="14">
        <v>286.61</v>
      </c>
      <c r="H206" s="14">
        <v>370.0</v>
      </c>
      <c r="I206" s="14">
        <v>407.0</v>
      </c>
      <c r="J206" s="14">
        <v>445.0</v>
      </c>
      <c r="K206" s="14">
        <v>490.0</v>
      </c>
      <c r="L206" s="11" t="s">
        <v>542</v>
      </c>
      <c r="M206" s="8" t="b">
        <f>IFERROR(__xludf.DUMMYFUNCTION("REGEXMATCH(B:B,""(R)"")"),TRUE)</f>
        <v>1</v>
      </c>
      <c r="N206" s="9" t="s">
        <v>25</v>
      </c>
      <c r="O206" s="15"/>
    </row>
    <row r="207" ht="15.75" customHeight="1">
      <c r="A207" s="10" t="s">
        <v>545</v>
      </c>
      <c r="B207" s="11" t="s">
        <v>546</v>
      </c>
      <c r="C207" s="12" t="s">
        <v>544</v>
      </c>
      <c r="D207" s="12"/>
      <c r="E207" s="13">
        <f>IFERROR(__xludf.DUMMYFUNCTION("regexextract (B207, ""\d+"") + REGEXEXTRACT(B207,""\d+(\.\d+)?"")"),25.0)</f>
        <v>25</v>
      </c>
      <c r="F207" s="13"/>
      <c r="G207" s="14">
        <v>315.27</v>
      </c>
      <c r="H207" s="14">
        <v>407.0</v>
      </c>
      <c r="I207" s="14">
        <v>448.0</v>
      </c>
      <c r="J207" s="14">
        <v>489.0</v>
      </c>
      <c r="K207" s="14">
        <v>538.0</v>
      </c>
      <c r="L207" s="10" t="s">
        <v>545</v>
      </c>
      <c r="M207" s="8" t="b">
        <f>IFERROR(__xludf.DUMMYFUNCTION("REGEXMATCH(B:B,""(R)"")"),TRUE)</f>
        <v>1</v>
      </c>
      <c r="N207" s="9" t="s">
        <v>25</v>
      </c>
      <c r="O207" s="15"/>
    </row>
    <row r="208" ht="15.75" customHeight="1">
      <c r="A208" s="10" t="s">
        <v>547</v>
      </c>
      <c r="B208" s="11" t="s">
        <v>548</v>
      </c>
      <c r="C208" s="12" t="s">
        <v>549</v>
      </c>
      <c r="D208" s="12"/>
      <c r="E208" s="13">
        <f>IFERROR(__xludf.DUMMYFUNCTION("regexextract (B208, ""\d+"") + REGEXEXTRACT(B208,""\d+(\.\d+)?"")"),250.0)</f>
        <v>250</v>
      </c>
      <c r="F208" s="13"/>
      <c r="G208" s="14">
        <v>19581.0</v>
      </c>
      <c r="H208" s="14">
        <v>24056.0</v>
      </c>
      <c r="I208" s="14">
        <v>25259.0</v>
      </c>
      <c r="J208" s="14">
        <v>28867.0</v>
      </c>
      <c r="K208" s="14">
        <v>30311.0</v>
      </c>
      <c r="L208" s="10" t="s">
        <v>547</v>
      </c>
      <c r="M208" s="8" t="b">
        <f>IFERROR(__xludf.DUMMYFUNCTION("REGEXMATCH(B:B,""(R)"")"),TRUE)</f>
        <v>1</v>
      </c>
      <c r="N208" s="9" t="s">
        <v>25</v>
      </c>
      <c r="O208" s="15"/>
    </row>
    <row r="209" ht="15.75" customHeight="1">
      <c r="A209" s="10" t="s">
        <v>550</v>
      </c>
      <c r="B209" s="11" t="s">
        <v>551</v>
      </c>
      <c r="C209" s="25" t="s">
        <v>552</v>
      </c>
      <c r="D209" s="25"/>
      <c r="E209" s="24">
        <f>IFERROR(__xludf.DUMMYFUNCTION("regexextract (B209, ""\d+"") + REGEXEXTRACT(B209,""\d+(\.\d+)?"")"),100.0)</f>
        <v>100</v>
      </c>
      <c r="F209" s="24"/>
      <c r="G209" s="14">
        <v>79.0</v>
      </c>
      <c r="H209" s="14">
        <v>147.0</v>
      </c>
      <c r="I209" s="14">
        <v>162.0</v>
      </c>
      <c r="J209" s="14">
        <v>184.0</v>
      </c>
      <c r="K209" s="14">
        <v>203.0</v>
      </c>
      <c r="L209" s="11" t="s">
        <v>550</v>
      </c>
      <c r="M209" s="8" t="b">
        <f>IFERROR(__xludf.DUMMYFUNCTION("REGEXMATCH(B:B,""(R)"")"),TRUE)</f>
        <v>1</v>
      </c>
      <c r="N209" s="9" t="s">
        <v>25</v>
      </c>
      <c r="O209" s="15"/>
    </row>
    <row r="210" ht="15.75" customHeight="1">
      <c r="A210" s="10" t="s">
        <v>553</v>
      </c>
      <c r="B210" s="11" t="s">
        <v>554</v>
      </c>
      <c r="C210" s="12" t="s">
        <v>555</v>
      </c>
      <c r="D210" s="12"/>
      <c r="E210" s="13">
        <f>IFERROR(__xludf.DUMMYFUNCTION("regexextract (B210, ""\d+"") + REGEXEXTRACT(B210,""\d+(\.\d+)?"")"),100.0)</f>
        <v>100</v>
      </c>
      <c r="F210" s="13"/>
      <c r="G210" s="14">
        <v>12840.0</v>
      </c>
      <c r="H210" s="14">
        <v>15795.0</v>
      </c>
      <c r="I210" s="14">
        <v>15795.0</v>
      </c>
      <c r="J210" s="14">
        <v>17550.0</v>
      </c>
      <c r="K210" s="14">
        <v>17550.0</v>
      </c>
      <c r="L210" s="10" t="s">
        <v>553</v>
      </c>
      <c r="M210" s="8" t="b">
        <f>IFERROR(__xludf.DUMMYFUNCTION("REGEXMATCH(B:B,""(R)"")"),FALSE)</f>
        <v>0</v>
      </c>
      <c r="N210" s="9" t="s">
        <v>25</v>
      </c>
      <c r="O210" s="15"/>
    </row>
    <row r="211" ht="15.75" customHeight="1">
      <c r="A211" s="10" t="s">
        <v>556</v>
      </c>
      <c r="B211" s="11" t="s">
        <v>557</v>
      </c>
      <c r="C211" s="12" t="s">
        <v>92</v>
      </c>
      <c r="D211" s="12"/>
      <c r="E211" s="13">
        <f>IFERROR(__xludf.DUMMYFUNCTION("regexextract (B211, ""\d+"") + REGEXEXTRACT(B211,""\d+(\.\d+)?"")"),1.0)</f>
        <v>1</v>
      </c>
      <c r="F211" s="13"/>
      <c r="G211" s="14">
        <v>21346.5</v>
      </c>
      <c r="H211" s="14">
        <v>30008.0</v>
      </c>
      <c r="I211" s="14">
        <v>31982.0</v>
      </c>
      <c r="J211" s="14">
        <v>37511.0</v>
      </c>
      <c r="K211" s="14">
        <v>39978.0</v>
      </c>
      <c r="L211" s="11" t="s">
        <v>556</v>
      </c>
      <c r="M211" s="8" t="b">
        <f>IFERROR(__xludf.DUMMYFUNCTION("REGEXMATCH(B:B,""(R)"")"),TRUE)</f>
        <v>1</v>
      </c>
      <c r="N211" s="9" t="s">
        <v>25</v>
      </c>
      <c r="O211" s="15"/>
    </row>
    <row r="212" ht="15.75" customHeight="1">
      <c r="A212" s="10" t="s">
        <v>558</v>
      </c>
      <c r="B212" s="11" t="s">
        <v>559</v>
      </c>
      <c r="C212" s="12" t="s">
        <v>92</v>
      </c>
      <c r="D212" s="12"/>
      <c r="E212" s="13">
        <f>IFERROR(__xludf.DUMMYFUNCTION("regexextract (B212, ""\d+"") + REGEXEXTRACT(B212,""\d+(\.\d+)?"")"),3.5)</f>
        <v>3.5</v>
      </c>
      <c r="F212" s="13"/>
      <c r="G212" s="14">
        <v>60455.0</v>
      </c>
      <c r="H212" s="14">
        <v>99000.0</v>
      </c>
      <c r="I212" s="14">
        <v>99000.0</v>
      </c>
      <c r="J212" s="14">
        <v>110000.0</v>
      </c>
      <c r="K212" s="14">
        <v>110000.0</v>
      </c>
      <c r="L212" s="11" t="s">
        <v>558</v>
      </c>
      <c r="M212" s="8" t="b">
        <f>IFERROR(__xludf.DUMMYFUNCTION("REGEXMATCH(B:B,""(R)"")"),TRUE)</f>
        <v>1</v>
      </c>
      <c r="N212" s="9" t="s">
        <v>25</v>
      </c>
      <c r="O212" s="15"/>
    </row>
    <row r="213" ht="15.75" customHeight="1">
      <c r="A213" s="10" t="s">
        <v>560</v>
      </c>
      <c r="B213" s="11" t="s">
        <v>561</v>
      </c>
      <c r="C213" s="12" t="s">
        <v>562</v>
      </c>
      <c r="D213" s="12"/>
      <c r="E213" s="13">
        <f>IFERROR(__xludf.DUMMYFUNCTION("regexextract (B213, ""\d+"") + REGEXEXTRACT(B213,""\d+(\.\d+)?"")"),100.0)</f>
        <v>100</v>
      </c>
      <c r="F213" s="13"/>
      <c r="G213" s="14">
        <v>273900.0</v>
      </c>
      <c r="H213" s="14">
        <v>331600.0</v>
      </c>
      <c r="I213" s="14">
        <v>336574.0</v>
      </c>
      <c r="J213" s="14">
        <v>381340.0</v>
      </c>
      <c r="K213" s="14">
        <v>387061.0</v>
      </c>
      <c r="L213" s="11" t="s">
        <v>560</v>
      </c>
      <c r="M213" s="8" t="b">
        <f>IFERROR(__xludf.DUMMYFUNCTION("REGEXMATCH(B:B,""(R)"")"),TRUE)</f>
        <v>1</v>
      </c>
      <c r="N213" s="9" t="s">
        <v>25</v>
      </c>
      <c r="O213" s="15"/>
    </row>
    <row r="214" ht="15.75" customHeight="1">
      <c r="A214" s="10" t="s">
        <v>563</v>
      </c>
      <c r="B214" s="11" t="s">
        <v>564</v>
      </c>
      <c r="C214" s="12" t="s">
        <v>562</v>
      </c>
      <c r="D214" s="12"/>
      <c r="E214" s="13">
        <f>IFERROR(__xludf.DUMMYFUNCTION("regexextract (B214, ""\d+"") + REGEXEXTRACT(B214,""\d+(\.\d+)?"")"),100.0)</f>
        <v>100</v>
      </c>
      <c r="F214" s="13"/>
      <c r="G214" s="21"/>
      <c r="H214" s="14">
        <v>53370.0</v>
      </c>
      <c r="I214" s="14">
        <v>53370.0</v>
      </c>
      <c r="J214" s="14">
        <v>59300.0</v>
      </c>
      <c r="K214" s="14">
        <v>59300.0</v>
      </c>
      <c r="L214" s="11" t="s">
        <v>563</v>
      </c>
      <c r="M214" s="8" t="b">
        <f>IFERROR(__xludf.DUMMYFUNCTION("REGEXMATCH(B:B,""(R)"")"),FALSE)</f>
        <v>0</v>
      </c>
      <c r="N214" s="9" t="s">
        <v>25</v>
      </c>
      <c r="O214" s="15"/>
    </row>
    <row r="215" ht="15.75" customHeight="1">
      <c r="A215" s="10" t="s">
        <v>565</v>
      </c>
      <c r="B215" s="11" t="s">
        <v>566</v>
      </c>
      <c r="C215" s="12" t="s">
        <v>567</v>
      </c>
      <c r="D215" s="12"/>
      <c r="E215" s="13">
        <f>IFERROR(__xludf.DUMMYFUNCTION("regexextract (B215, ""\d+"") + REGEXEXTRACT(B215,""\d+(\.\d+)?"")"),10.0)</f>
        <v>10</v>
      </c>
      <c r="F215" s="13"/>
      <c r="G215" s="14">
        <v>94.59</v>
      </c>
      <c r="H215" s="14">
        <v>17600.0</v>
      </c>
      <c r="I215" s="14">
        <v>19400.0</v>
      </c>
      <c r="J215" s="14">
        <v>22000.0</v>
      </c>
      <c r="K215" s="14">
        <v>24200.0</v>
      </c>
      <c r="L215" s="10" t="s">
        <v>565</v>
      </c>
      <c r="M215" s="8" t="b">
        <f>IFERROR(__xludf.DUMMYFUNCTION("REGEXMATCH(B:B,""(R)"")"),TRUE)</f>
        <v>1</v>
      </c>
      <c r="N215" s="9" t="s">
        <v>25</v>
      </c>
      <c r="O215" s="15"/>
    </row>
    <row r="216" ht="15.75" customHeight="1">
      <c r="A216" s="10" t="s">
        <v>568</v>
      </c>
      <c r="B216" s="11" t="s">
        <v>569</v>
      </c>
      <c r="C216" s="12" t="s">
        <v>570</v>
      </c>
      <c r="D216" s="12"/>
      <c r="E216" s="13">
        <f>IFERROR(__xludf.DUMMYFUNCTION("regexextract (B216, ""\d+"") + REGEXEXTRACT(B216,""\d+(\.\d+)?"")"),100.0)</f>
        <v>100</v>
      </c>
      <c r="F216" s="13"/>
      <c r="G216" s="14">
        <v>20223.0</v>
      </c>
      <c r="H216" s="14">
        <v>28430.0</v>
      </c>
      <c r="I216" s="14">
        <v>30300.0</v>
      </c>
      <c r="J216" s="14">
        <v>34117.0</v>
      </c>
      <c r="K216" s="14">
        <v>36361.0</v>
      </c>
      <c r="L216" s="11" t="s">
        <v>568</v>
      </c>
      <c r="M216" s="8" t="b">
        <f>IFERROR(__xludf.DUMMYFUNCTION("REGEXMATCH(B:B,""(R)"")"),TRUE)</f>
        <v>1</v>
      </c>
      <c r="N216" s="9" t="s">
        <v>25</v>
      </c>
      <c r="O216" s="15"/>
    </row>
    <row r="217" ht="15.75" customHeight="1">
      <c r="A217" s="10" t="s">
        <v>571</v>
      </c>
      <c r="B217" s="11" t="s">
        <v>572</v>
      </c>
      <c r="C217" s="12" t="s">
        <v>573</v>
      </c>
      <c r="D217" s="12"/>
      <c r="E217" s="13">
        <f>IFERROR(__xludf.DUMMYFUNCTION("regexextract (B217, ""\d+"") + REGEXEXTRACT(B217,""\d+(\.\d+)?"")"),10.0)</f>
        <v>10</v>
      </c>
      <c r="F217" s="13"/>
      <c r="G217" s="14">
        <v>395.0</v>
      </c>
      <c r="H217" s="14">
        <v>1150.0</v>
      </c>
      <c r="I217" s="14">
        <v>1285.0</v>
      </c>
      <c r="J217" s="14">
        <v>1437.0</v>
      </c>
      <c r="K217" s="14">
        <v>1605.0</v>
      </c>
      <c r="L217" s="10" t="s">
        <v>571</v>
      </c>
      <c r="M217" s="8" t="b">
        <f>IFERROR(__xludf.DUMMYFUNCTION("REGEXMATCH(B:B,""(R)"")"),TRUE)</f>
        <v>1</v>
      </c>
      <c r="N217" s="9" t="s">
        <v>25</v>
      </c>
      <c r="O217" s="15"/>
    </row>
    <row r="218" ht="15.75" customHeight="1">
      <c r="A218" s="10" t="s">
        <v>574</v>
      </c>
      <c r="B218" s="11" t="s">
        <v>575</v>
      </c>
      <c r="C218" s="12" t="s">
        <v>576</v>
      </c>
      <c r="D218" s="12"/>
      <c r="E218" s="13">
        <f>IFERROR(__xludf.DUMMYFUNCTION("regexextract (B218, ""\d+"") + REGEXEXTRACT(B218,""\d+(\.\d+)?"")"),1.0)</f>
        <v>1</v>
      </c>
      <c r="F218" s="13"/>
      <c r="G218" s="14">
        <v>165.0</v>
      </c>
      <c r="H218" s="14">
        <v>1350.0</v>
      </c>
      <c r="I218" s="14">
        <v>1350.0</v>
      </c>
      <c r="J218" s="14">
        <v>1500.0</v>
      </c>
      <c r="K218" s="14">
        <v>1500.0</v>
      </c>
      <c r="L218" s="10" t="s">
        <v>574</v>
      </c>
      <c r="M218" s="8" t="b">
        <f>IFERROR(__xludf.DUMMYFUNCTION("REGEXMATCH(B:B,""(R)"")"),TRUE)</f>
        <v>1</v>
      </c>
      <c r="N218" s="15"/>
      <c r="O218" s="15"/>
    </row>
    <row r="219" ht="15.75" customHeight="1">
      <c r="A219" s="10" t="s">
        <v>577</v>
      </c>
      <c r="B219" s="11" t="s">
        <v>578</v>
      </c>
      <c r="C219" s="12" t="s">
        <v>399</v>
      </c>
      <c r="D219" s="12"/>
      <c r="E219" s="13">
        <f>IFERROR(__xludf.DUMMYFUNCTION("regexextract (B219, ""\d+"") + REGEXEXTRACT(B219,""\d+(\.\d+)?"")"),20.0)</f>
        <v>20</v>
      </c>
      <c r="F219" s="13"/>
      <c r="G219" s="14">
        <v>4494.0</v>
      </c>
      <c r="H219" s="14">
        <v>6040.0</v>
      </c>
      <c r="I219" s="14">
        <v>6463.0</v>
      </c>
      <c r="J219" s="14">
        <v>7248.0</v>
      </c>
      <c r="K219" s="14">
        <v>7756.0</v>
      </c>
      <c r="L219" s="10" t="s">
        <v>577</v>
      </c>
      <c r="M219" s="8" t="b">
        <f>IFERROR(__xludf.DUMMYFUNCTION("REGEXMATCH(B:B,""(R)"")"),FALSE)</f>
        <v>0</v>
      </c>
      <c r="N219" s="9" t="s">
        <v>25</v>
      </c>
      <c r="O219" s="15"/>
    </row>
    <row r="220" ht="15.75" customHeight="1">
      <c r="A220" s="10" t="s">
        <v>579</v>
      </c>
      <c r="B220" s="11" t="s">
        <v>580</v>
      </c>
      <c r="C220" s="12" t="s">
        <v>399</v>
      </c>
      <c r="D220" s="12"/>
      <c r="E220" s="13">
        <f>IFERROR(__xludf.DUMMYFUNCTION("regexextract (B220, ""\d+"") + REGEXEXTRACT(B220,""\d+(\.\d+)?"")"),30.0)</f>
        <v>30</v>
      </c>
      <c r="F220" s="13"/>
      <c r="G220" s="14">
        <v>6313.0</v>
      </c>
      <c r="H220" s="14">
        <v>8220.0</v>
      </c>
      <c r="I220" s="14">
        <v>8796.0</v>
      </c>
      <c r="J220" s="14">
        <v>9864.0</v>
      </c>
      <c r="K220" s="14">
        <v>10555.0</v>
      </c>
      <c r="L220" s="10" t="s">
        <v>579</v>
      </c>
      <c r="M220" s="8" t="b">
        <f>IFERROR(__xludf.DUMMYFUNCTION("REGEXMATCH(B:B,""(R)"")"),FALSE)</f>
        <v>0</v>
      </c>
      <c r="N220" s="9" t="s">
        <v>25</v>
      </c>
      <c r="O220" s="15"/>
    </row>
    <row r="221" ht="15.75" customHeight="1">
      <c r="A221" s="10" t="s">
        <v>581</v>
      </c>
      <c r="B221" s="11" t="s">
        <v>582</v>
      </c>
      <c r="C221" s="12" t="s">
        <v>583</v>
      </c>
      <c r="D221" s="12"/>
      <c r="E221" s="13">
        <f>IFERROR(__xludf.DUMMYFUNCTION("regexextract (B221, ""\d+"") + REGEXEXTRACT(B221,""\d+(\.\d+)?"")"),10.0)</f>
        <v>10</v>
      </c>
      <c r="F221" s="13"/>
      <c r="G221" s="14">
        <v>290.0</v>
      </c>
      <c r="H221" s="14">
        <v>3150.0</v>
      </c>
      <c r="I221" s="14">
        <v>3150.0</v>
      </c>
      <c r="J221" s="14">
        <v>3500.0</v>
      </c>
      <c r="K221" s="14">
        <v>3500.0</v>
      </c>
      <c r="L221" s="11" t="s">
        <v>581</v>
      </c>
      <c r="M221" s="8" t="b">
        <f>IFERROR(__xludf.DUMMYFUNCTION("REGEXMATCH(B:B,""(R)"")"),FALSE)</f>
        <v>0</v>
      </c>
      <c r="N221" s="15"/>
      <c r="O221" s="15"/>
    </row>
    <row r="222" ht="15.75" customHeight="1">
      <c r="A222" s="10" t="s">
        <v>584</v>
      </c>
      <c r="B222" s="11" t="s">
        <v>585</v>
      </c>
      <c r="C222" s="12" t="s">
        <v>586</v>
      </c>
      <c r="D222" s="12"/>
      <c r="E222" s="13">
        <f>IFERROR(__xludf.DUMMYFUNCTION("regexextract (B222, ""\d+"") + REGEXEXTRACT(B222,""\d+(\.\d+)?"")"),15.0)</f>
        <v>15</v>
      </c>
      <c r="F222" s="13"/>
      <c r="G222" s="14">
        <v>9630.0</v>
      </c>
      <c r="H222" s="14">
        <v>12337.0</v>
      </c>
      <c r="I222" s="14">
        <v>13201.0</v>
      </c>
      <c r="J222" s="14">
        <v>14804.0</v>
      </c>
      <c r="K222" s="14">
        <v>15841.0</v>
      </c>
      <c r="L222" s="11" t="s">
        <v>584</v>
      </c>
      <c r="M222" s="8" t="b">
        <f>IFERROR(__xludf.DUMMYFUNCTION("REGEXMATCH(B:B,""(R)"")"),TRUE)</f>
        <v>1</v>
      </c>
      <c r="N222" s="9" t="s">
        <v>25</v>
      </c>
      <c r="O222" s="15"/>
    </row>
    <row r="223" ht="15.75" customHeight="1">
      <c r="A223" s="10" t="s">
        <v>587</v>
      </c>
      <c r="B223" s="11" t="s">
        <v>588</v>
      </c>
      <c r="C223" s="12" t="s">
        <v>589</v>
      </c>
      <c r="D223" s="12"/>
      <c r="E223" s="13">
        <f>IFERROR(__xludf.DUMMYFUNCTION("regexextract (B223, ""\d+"") + REGEXEXTRACT(B223,""\d+(\.\d+)?"")"),200.0)</f>
        <v>200</v>
      </c>
      <c r="F223" s="13"/>
      <c r="G223" s="14">
        <v>19099.5</v>
      </c>
      <c r="H223" s="14">
        <v>26190.0</v>
      </c>
      <c r="I223" s="14">
        <v>26190.0</v>
      </c>
      <c r="J223" s="14">
        <v>29100.0</v>
      </c>
      <c r="K223" s="14">
        <v>29100.0</v>
      </c>
      <c r="L223" s="10" t="s">
        <v>587</v>
      </c>
      <c r="M223" s="8" t="b">
        <f>IFERROR(__xludf.DUMMYFUNCTION("REGEXMATCH(B:B,""(R)"")"),TRUE)</f>
        <v>1</v>
      </c>
      <c r="N223" s="9" t="s">
        <v>25</v>
      </c>
      <c r="O223" s="15"/>
    </row>
    <row r="224" ht="15.75" customHeight="1">
      <c r="A224" s="10" t="s">
        <v>590</v>
      </c>
      <c r="B224" s="11" t="s">
        <v>591</v>
      </c>
      <c r="C224" s="12" t="s">
        <v>589</v>
      </c>
      <c r="D224" s="12"/>
      <c r="E224" s="13">
        <f>IFERROR(__xludf.DUMMYFUNCTION("regexextract (B224, ""\d+"") + REGEXEXTRACT(B224,""\d+(\.\d+)?"")"),400.0)</f>
        <v>400</v>
      </c>
      <c r="F224" s="13"/>
      <c r="G224" s="14">
        <v>38199.0</v>
      </c>
      <c r="H224" s="14">
        <v>47070.0</v>
      </c>
      <c r="I224" s="14">
        <v>47070.0</v>
      </c>
      <c r="J224" s="14">
        <v>52300.0</v>
      </c>
      <c r="K224" s="14">
        <v>52300.0</v>
      </c>
      <c r="L224" s="10" t="s">
        <v>590</v>
      </c>
      <c r="M224" s="8" t="b">
        <f>IFERROR(__xludf.DUMMYFUNCTION("REGEXMATCH(B:B,""(R)"")"),TRUE)</f>
        <v>1</v>
      </c>
      <c r="N224" s="9" t="s">
        <v>25</v>
      </c>
      <c r="O224" s="15"/>
    </row>
    <row r="225" ht="15.75" customHeight="1">
      <c r="A225" s="10" t="s">
        <v>592</v>
      </c>
      <c r="B225" s="11" t="s">
        <v>593</v>
      </c>
      <c r="C225" s="12" t="s">
        <v>594</v>
      </c>
      <c r="D225" s="12"/>
      <c r="E225" s="13">
        <f>IFERROR(__xludf.DUMMYFUNCTION("regexextract (B225, ""\d+"") + REGEXEXTRACT(B225,""\d+(\.\d+)?"")"),250.0)</f>
        <v>250</v>
      </c>
      <c r="F225" s="13"/>
      <c r="G225" s="14">
        <v>33170.0</v>
      </c>
      <c r="H225" s="14">
        <v>40860.0</v>
      </c>
      <c r="I225" s="14">
        <v>40860.0</v>
      </c>
      <c r="J225" s="14">
        <v>45400.0</v>
      </c>
      <c r="K225" s="14">
        <v>45400.0</v>
      </c>
      <c r="L225" s="10" t="s">
        <v>592</v>
      </c>
      <c r="M225" s="8" t="b">
        <f>IFERROR(__xludf.DUMMYFUNCTION("REGEXMATCH(B:B,""(R)"")"),TRUE)</f>
        <v>1</v>
      </c>
      <c r="N225" s="9" t="s">
        <v>25</v>
      </c>
      <c r="O225" s="9" t="s">
        <v>29</v>
      </c>
    </row>
    <row r="226" ht="15.75" customHeight="1">
      <c r="A226" s="10" t="s">
        <v>595</v>
      </c>
      <c r="B226" s="11" t="s">
        <v>596</v>
      </c>
      <c r="C226" s="12" t="s">
        <v>293</v>
      </c>
      <c r="D226" s="12"/>
      <c r="E226" s="13">
        <f>IFERROR(__xludf.DUMMYFUNCTION("regexextract (B226, ""\d+"") + REGEXEXTRACT(B226,""\d+(\.\d+)?"")"),150.0)</f>
        <v>150</v>
      </c>
      <c r="F226" s="13"/>
      <c r="G226" s="14">
        <v>51.72</v>
      </c>
      <c r="H226" s="14">
        <v>198.0</v>
      </c>
      <c r="I226" s="14">
        <v>198.0</v>
      </c>
      <c r="J226" s="14">
        <v>220.0</v>
      </c>
      <c r="K226" s="14">
        <v>220.0</v>
      </c>
      <c r="L226" s="11" t="s">
        <v>595</v>
      </c>
      <c r="M226" s="8" t="b">
        <f>IFERROR(__xludf.DUMMYFUNCTION("REGEXMATCH(B:B,""(R)"")"),TRUE)</f>
        <v>1</v>
      </c>
      <c r="N226" s="9" t="s">
        <v>25</v>
      </c>
      <c r="O226" s="15"/>
    </row>
    <row r="227" ht="15.75" customHeight="1">
      <c r="A227" s="10" t="s">
        <v>597</v>
      </c>
      <c r="B227" s="11" t="s">
        <v>598</v>
      </c>
      <c r="C227" s="12" t="s">
        <v>293</v>
      </c>
      <c r="D227" s="12"/>
      <c r="E227" s="13">
        <f>IFERROR(__xludf.DUMMYFUNCTION("regexextract (B227, ""\d+"") + REGEXEXTRACT(B227,""\d+(\.\d+)?"")"),500.0)</f>
        <v>500</v>
      </c>
      <c r="F227" s="13"/>
      <c r="G227" s="14">
        <v>138.56</v>
      </c>
      <c r="H227" s="14">
        <v>360.0</v>
      </c>
      <c r="I227" s="14">
        <v>360.0</v>
      </c>
      <c r="J227" s="14">
        <v>400.0</v>
      </c>
      <c r="K227" s="14">
        <v>400.0</v>
      </c>
      <c r="L227" s="10" t="s">
        <v>597</v>
      </c>
      <c r="M227" s="8" t="b">
        <f>IFERROR(__xludf.DUMMYFUNCTION("REGEXMATCH(B:B,""(R)"")"),TRUE)</f>
        <v>1</v>
      </c>
      <c r="N227" s="9" t="s">
        <v>25</v>
      </c>
      <c r="O227" s="15"/>
    </row>
    <row r="228" ht="15.75" customHeight="1">
      <c r="A228" s="10" t="s">
        <v>599</v>
      </c>
      <c r="B228" s="11" t="s">
        <v>600</v>
      </c>
      <c r="C228" s="12" t="s">
        <v>601</v>
      </c>
      <c r="D228" s="12"/>
      <c r="E228" s="13">
        <f>IFERROR(__xludf.DUMMYFUNCTION("regexextract (B228, ""\d+"") + REGEXEXTRACT(B228,""\d+(\.\d+)?"")"),40.0)</f>
        <v>40</v>
      </c>
      <c r="F228" s="13"/>
      <c r="G228" s="14">
        <v>128400.0</v>
      </c>
      <c r="H228" s="14">
        <v>155700.0</v>
      </c>
      <c r="I228" s="14">
        <v>155700.0</v>
      </c>
      <c r="J228" s="14">
        <v>173000.0</v>
      </c>
      <c r="K228" s="14">
        <v>173000.0</v>
      </c>
      <c r="L228" s="11" t="s">
        <v>599</v>
      </c>
      <c r="M228" s="8" t="b">
        <f>IFERROR(__xludf.DUMMYFUNCTION("REGEXMATCH(B:B,""(R)"")"),TRUE)</f>
        <v>1</v>
      </c>
      <c r="N228" s="9" t="s">
        <v>25</v>
      </c>
      <c r="O228" s="9" t="s">
        <v>29</v>
      </c>
    </row>
    <row r="229" ht="15.75" customHeight="1">
      <c r="A229" s="10" t="s">
        <v>602</v>
      </c>
      <c r="B229" s="11" t="s">
        <v>603</v>
      </c>
      <c r="C229" s="12" t="s">
        <v>604</v>
      </c>
      <c r="D229" s="12"/>
      <c r="E229" s="13">
        <f>IFERROR(__xludf.DUMMYFUNCTION("regexextract (B229, ""\d+"") + REGEXEXTRACT(B229,""\d+(\.\d+)?"")"),50.0)</f>
        <v>50</v>
      </c>
      <c r="F229" s="13"/>
      <c r="G229" s="14">
        <v>63558.0</v>
      </c>
      <c r="H229" s="14">
        <v>68400.0</v>
      </c>
      <c r="I229" s="14">
        <v>68400.0</v>
      </c>
      <c r="J229" s="14">
        <v>76000.0</v>
      </c>
      <c r="K229" s="14">
        <v>76000.0</v>
      </c>
      <c r="L229" s="11" t="s">
        <v>602</v>
      </c>
      <c r="M229" s="8" t="b">
        <f>IFERROR(__xludf.DUMMYFUNCTION("REGEXMATCH(B:B,""(R)"")"),TRUE)</f>
        <v>1</v>
      </c>
      <c r="N229" s="9" t="s">
        <v>25</v>
      </c>
      <c r="O229" s="9" t="s">
        <v>29</v>
      </c>
    </row>
    <row r="230" ht="15.75" customHeight="1">
      <c r="A230" s="10" t="s">
        <v>605</v>
      </c>
      <c r="B230" s="11" t="s">
        <v>606</v>
      </c>
      <c r="C230" s="12" t="s">
        <v>607</v>
      </c>
      <c r="D230" s="12"/>
      <c r="E230" s="13">
        <f>IFERROR(__xludf.DUMMYFUNCTION("regexextract (B230, ""\d+"") + REGEXEXTRACT(B230,""\d+(\.\d+)?"")"),150.0)</f>
        <v>150</v>
      </c>
      <c r="F230" s="13"/>
      <c r="G230" s="14">
        <v>13241.25</v>
      </c>
      <c r="H230" s="14">
        <v>16684.0</v>
      </c>
      <c r="I230" s="14">
        <v>17519.0</v>
      </c>
      <c r="J230" s="14">
        <v>20021.0</v>
      </c>
      <c r="K230" s="14">
        <v>21023.0</v>
      </c>
      <c r="L230" s="11" t="s">
        <v>605</v>
      </c>
      <c r="M230" s="8" t="b">
        <f>IFERROR(__xludf.DUMMYFUNCTION("REGEXMATCH(B:B,""(R)"")"),TRUE)</f>
        <v>1</v>
      </c>
      <c r="N230" s="9" t="s">
        <v>25</v>
      </c>
      <c r="O230" s="9" t="s">
        <v>29</v>
      </c>
    </row>
    <row r="231" ht="15.75" customHeight="1">
      <c r="A231" s="10" t="s">
        <v>608</v>
      </c>
      <c r="B231" s="11" t="s">
        <v>609</v>
      </c>
      <c r="C231" s="12" t="s">
        <v>607</v>
      </c>
      <c r="D231" s="12"/>
      <c r="E231" s="13">
        <f>IFERROR(__xludf.DUMMYFUNCTION("regexextract (B231, ""\d+"") + REGEXEXTRACT(B231,""\d+(\.\d+)?"")"),200.0)</f>
        <v>200</v>
      </c>
      <c r="F231" s="13"/>
      <c r="G231" s="14">
        <v>13241.25</v>
      </c>
      <c r="H231" s="14">
        <v>16684.0</v>
      </c>
      <c r="I231" s="14">
        <v>17519.0</v>
      </c>
      <c r="J231" s="14">
        <v>20021.0</v>
      </c>
      <c r="K231" s="14">
        <v>21023.0</v>
      </c>
      <c r="L231" s="11" t="s">
        <v>608</v>
      </c>
      <c r="M231" s="8" t="b">
        <f>IFERROR(__xludf.DUMMYFUNCTION("REGEXMATCH(B:B,""(R)"")"),TRUE)</f>
        <v>1</v>
      </c>
      <c r="N231" s="9" t="s">
        <v>25</v>
      </c>
      <c r="O231" s="9" t="s">
        <v>29</v>
      </c>
    </row>
    <row r="232" ht="15.75" customHeight="1">
      <c r="A232" s="10" t="s">
        <v>610</v>
      </c>
      <c r="B232" s="11" t="s">
        <v>611</v>
      </c>
      <c r="C232" s="12" t="s">
        <v>612</v>
      </c>
      <c r="D232" s="12"/>
      <c r="E232" s="13">
        <f>IFERROR(__xludf.DUMMYFUNCTION("regexextract (B232, ""\d+"") + REGEXEXTRACT(B232,""\d+(\.\d+)?"")"),100.0)</f>
        <v>100</v>
      </c>
      <c r="F232" s="13"/>
      <c r="G232" s="14">
        <v>18190.0</v>
      </c>
      <c r="H232" s="14">
        <v>21000.0</v>
      </c>
      <c r="I232" s="14">
        <v>21000.0</v>
      </c>
      <c r="J232" s="14">
        <v>21000.0</v>
      </c>
      <c r="K232" s="14">
        <v>21000.0</v>
      </c>
      <c r="L232" s="10" t="s">
        <v>610</v>
      </c>
      <c r="M232" s="8" t="b">
        <f>IFERROR(__xludf.DUMMYFUNCTION("REGEXMATCH(B:B,""(R)"")"),TRUE)</f>
        <v>1</v>
      </c>
      <c r="N232" s="9" t="s">
        <v>25</v>
      </c>
      <c r="O232" s="15"/>
    </row>
    <row r="233" ht="15.75" customHeight="1">
      <c r="A233" s="10" t="s">
        <v>613</v>
      </c>
      <c r="B233" s="11" t="s">
        <v>614</v>
      </c>
      <c r="C233" s="12" t="s">
        <v>615</v>
      </c>
      <c r="D233" s="12"/>
      <c r="E233" s="13">
        <f>IFERROR(__xludf.DUMMYFUNCTION("regexextract (B233, ""\d+"") + REGEXEXTRACT(B233,""\d+(\.\d+)?"")"),10.0)</f>
        <v>10</v>
      </c>
      <c r="F233" s="13"/>
      <c r="G233" s="14">
        <v>8014.3</v>
      </c>
      <c r="H233" s="14">
        <v>9000.0</v>
      </c>
      <c r="I233" s="14">
        <v>9000.0</v>
      </c>
      <c r="J233" s="14">
        <v>9000.0</v>
      </c>
      <c r="K233" s="14">
        <v>9000.0</v>
      </c>
      <c r="L233" s="11" t="s">
        <v>613</v>
      </c>
      <c r="M233" s="8" t="b">
        <f>IFERROR(__xludf.DUMMYFUNCTION("REGEXMATCH(B:B,""(R)"")"),TRUE)</f>
        <v>1</v>
      </c>
      <c r="N233" s="9" t="s">
        <v>25</v>
      </c>
      <c r="O233" s="15"/>
    </row>
    <row r="234" ht="15.75" customHeight="1">
      <c r="A234" s="10" t="s">
        <v>616</v>
      </c>
      <c r="B234" s="11" t="s">
        <v>617</v>
      </c>
      <c r="C234" s="12" t="s">
        <v>615</v>
      </c>
      <c r="D234" s="12"/>
      <c r="E234" s="13">
        <f>IFERROR(__xludf.DUMMYFUNCTION("regexextract (B234, ""\d+"") + REGEXEXTRACT(B234,""\d+(\.\d+)?"")"),5.0)</f>
        <v>5</v>
      </c>
      <c r="F234" s="13"/>
      <c r="G234" s="14">
        <v>4284.28</v>
      </c>
      <c r="H234" s="14">
        <v>4900.0</v>
      </c>
      <c r="I234" s="14">
        <v>4900.0</v>
      </c>
      <c r="J234" s="14">
        <v>4900.0</v>
      </c>
      <c r="K234" s="14">
        <v>4900.0</v>
      </c>
      <c r="L234" s="11" t="s">
        <v>616</v>
      </c>
      <c r="M234" s="8" t="b">
        <f>IFERROR(__xludf.DUMMYFUNCTION("REGEXMATCH(B:B,""(R)"")"),TRUE)</f>
        <v>1</v>
      </c>
      <c r="N234" s="9" t="s">
        <v>25</v>
      </c>
      <c r="O234" s="15"/>
    </row>
    <row r="235" ht="15.75" customHeight="1">
      <c r="A235" s="10" t="s">
        <v>618</v>
      </c>
      <c r="B235" s="11" t="s">
        <v>619</v>
      </c>
      <c r="C235" s="25" t="s">
        <v>620</v>
      </c>
      <c r="D235" s="25"/>
      <c r="E235" s="13">
        <f>IFERROR(__xludf.DUMMYFUNCTION("regexextract (B235, ""\d+"") + REGEXEXTRACT(B235,""\d+(\.\d+)?"")"),3.6)</f>
        <v>3.6</v>
      </c>
      <c r="F235" s="13"/>
      <c r="G235" s="14">
        <v>10013.06</v>
      </c>
      <c r="H235" s="14">
        <v>22853.0</v>
      </c>
      <c r="I235" s="14">
        <v>24356.0</v>
      </c>
      <c r="J235" s="14">
        <v>29675.0</v>
      </c>
      <c r="K235" s="14">
        <v>31628.0</v>
      </c>
      <c r="L235" s="11" t="s">
        <v>618</v>
      </c>
      <c r="M235" s="8" t="b">
        <f>IFERROR(__xludf.DUMMYFUNCTION("REGEXMATCH(B:B,""(R)"")"),TRUE)</f>
        <v>1</v>
      </c>
      <c r="N235" s="9" t="s">
        <v>25</v>
      </c>
      <c r="O235" s="15"/>
    </row>
    <row r="236" ht="15.75" customHeight="1">
      <c r="A236" s="10" t="s">
        <v>621</v>
      </c>
      <c r="B236" s="11" t="s">
        <v>622</v>
      </c>
      <c r="C236" s="25" t="s">
        <v>620</v>
      </c>
      <c r="D236" s="25"/>
      <c r="E236" s="13">
        <f>IFERROR(__xludf.DUMMYFUNCTION("regexextract (B236, ""\d+"") + REGEXEXTRACT(B236,""\d+(\.\d+)?"")"),10.8)</f>
        <v>10.8</v>
      </c>
      <c r="F236" s="13"/>
      <c r="G236" s="14">
        <v>27019.64</v>
      </c>
      <c r="H236" s="14">
        <v>49592.0</v>
      </c>
      <c r="I236" s="14">
        <v>52853.0</v>
      </c>
      <c r="J236" s="14">
        <v>64435.0</v>
      </c>
      <c r="K236" s="14">
        <v>68673.0</v>
      </c>
      <c r="L236" s="11" t="s">
        <v>621</v>
      </c>
      <c r="M236" s="8" t="b">
        <f>IFERROR(__xludf.DUMMYFUNCTION("REGEXMATCH(B:B,""(R)"")"),TRUE)</f>
        <v>1</v>
      </c>
      <c r="N236" s="9" t="s">
        <v>25</v>
      </c>
      <c r="O236" s="15"/>
    </row>
    <row r="237" ht="15.75" customHeight="1">
      <c r="A237" s="10" t="s">
        <v>391</v>
      </c>
      <c r="B237" s="11" t="s">
        <v>623</v>
      </c>
      <c r="C237" s="12" t="s">
        <v>624</v>
      </c>
      <c r="D237" s="12"/>
      <c r="E237" s="13">
        <f>IFERROR(__xludf.DUMMYFUNCTION("regexextract (B237, ""\d+"") + REGEXEXTRACT(B237,""\d+(\.\d+)?"")"),150.0)</f>
        <v>150</v>
      </c>
      <c r="F237" s="13"/>
      <c r="G237" s="14">
        <v>40446.0</v>
      </c>
      <c r="H237" s="14">
        <v>51901.0</v>
      </c>
      <c r="I237" s="14">
        <v>51901.0</v>
      </c>
      <c r="J237" s="14">
        <v>60594.0</v>
      </c>
      <c r="K237" s="14">
        <v>60594.0</v>
      </c>
      <c r="L237" s="10" t="s">
        <v>391</v>
      </c>
      <c r="M237" s="8" t="b">
        <f>IFERROR(__xludf.DUMMYFUNCTION("REGEXMATCH(B:B,""(R)"")"),FALSE)</f>
        <v>0</v>
      </c>
      <c r="N237" s="15"/>
      <c r="O237" s="15"/>
    </row>
    <row r="238" ht="15.75" customHeight="1">
      <c r="A238" s="10" t="s">
        <v>625</v>
      </c>
      <c r="B238" s="11" t="s">
        <v>626</v>
      </c>
      <c r="C238" s="12" t="s">
        <v>18</v>
      </c>
      <c r="D238" s="12"/>
      <c r="E238" s="13">
        <f>IFERROR(__xludf.DUMMYFUNCTION("regexextract (B238, ""\d+"") + REGEXEXTRACT(B238,""\d+(\.\d+)?"")"),250.0)</f>
        <v>250</v>
      </c>
      <c r="F238" s="13"/>
      <c r="G238" s="14">
        <v>57780.0</v>
      </c>
      <c r="H238" s="14">
        <v>64800.0</v>
      </c>
      <c r="I238" s="14">
        <v>64800.0</v>
      </c>
      <c r="J238" s="14">
        <v>72000.0</v>
      </c>
      <c r="K238" s="14">
        <v>72000.0</v>
      </c>
      <c r="L238" s="10" t="s">
        <v>625</v>
      </c>
      <c r="M238" s="8" t="b">
        <f>IFERROR(__xludf.DUMMYFUNCTION("REGEXMATCH(B:B,""(R)"")"),TRUE)</f>
        <v>1</v>
      </c>
      <c r="N238" s="9" t="s">
        <v>25</v>
      </c>
      <c r="O238" s="15"/>
    </row>
    <row r="239" ht="15.75" customHeight="1">
      <c r="A239" s="10" t="s">
        <v>627</v>
      </c>
      <c r="B239" s="11" t="s">
        <v>628</v>
      </c>
      <c r="C239" s="12" t="s">
        <v>18</v>
      </c>
      <c r="D239" s="12"/>
      <c r="E239" s="13">
        <f>IFERROR(__xludf.DUMMYFUNCTION("regexextract (B239, ""\d+"") + REGEXEXTRACT(B239,""\d+(\.\d+)?"")"),500.0)</f>
        <v>500</v>
      </c>
      <c r="F239" s="13"/>
      <c r="G239" s="14">
        <v>57780.0</v>
      </c>
      <c r="H239" s="14">
        <v>64800.0</v>
      </c>
      <c r="I239" s="14">
        <v>64800.0</v>
      </c>
      <c r="J239" s="14">
        <v>72000.0</v>
      </c>
      <c r="K239" s="14">
        <v>72000.0</v>
      </c>
      <c r="L239" s="11" t="s">
        <v>627</v>
      </c>
      <c r="M239" s="8" t="b">
        <f>IFERROR(__xludf.DUMMYFUNCTION("REGEXMATCH(B:B,""(R)"")"),TRUE)</f>
        <v>1</v>
      </c>
      <c r="N239" s="9" t="s">
        <v>25</v>
      </c>
      <c r="O239" s="15"/>
    </row>
    <row r="240" ht="15.75" customHeight="1">
      <c r="A240" s="10" t="s">
        <v>629</v>
      </c>
      <c r="B240" s="11" t="s">
        <v>630</v>
      </c>
      <c r="C240" s="12" t="s">
        <v>631</v>
      </c>
      <c r="D240" s="12"/>
      <c r="E240" s="13">
        <f>IFERROR(__xludf.DUMMYFUNCTION("regexextract (B240, ""\d+"") + REGEXEXTRACT(B240,""\d+(\.\d+)?"")"),800.0)</f>
        <v>800</v>
      </c>
      <c r="F240" s="13"/>
      <c r="G240" s="14">
        <v>10.93</v>
      </c>
      <c r="H240" s="14">
        <v>28.0</v>
      </c>
      <c r="I240" s="14">
        <v>44.0</v>
      </c>
      <c r="J240" s="14">
        <v>42.0</v>
      </c>
      <c r="K240" s="14">
        <v>53.0</v>
      </c>
      <c r="L240" s="10" t="s">
        <v>629</v>
      </c>
      <c r="M240" s="8" t="b">
        <f>IFERROR(__xludf.DUMMYFUNCTION("REGEXMATCH(B:B,""(R)"")"),TRUE)</f>
        <v>1</v>
      </c>
      <c r="N240" s="15"/>
      <c r="O240" s="15"/>
    </row>
    <row r="241" ht="15.75" customHeight="1">
      <c r="A241" s="10" t="s">
        <v>632</v>
      </c>
      <c r="B241" s="11" t="s">
        <v>633</v>
      </c>
      <c r="C241" s="12" t="s">
        <v>631</v>
      </c>
      <c r="D241" s="12"/>
      <c r="E241" s="13">
        <f>IFERROR(__xludf.DUMMYFUNCTION("regexextract (B241, ""\d+"") + REGEXEXTRACT(B241,""\d+(\.\d+)?"")"),200.0)</f>
        <v>200</v>
      </c>
      <c r="F241" s="13"/>
      <c r="G241" s="14">
        <v>2.4</v>
      </c>
      <c r="H241" s="14">
        <v>16.0</v>
      </c>
      <c r="I241" s="14">
        <v>26.0</v>
      </c>
      <c r="J241" s="14">
        <v>24.0</v>
      </c>
      <c r="K241" s="14">
        <v>31.0</v>
      </c>
      <c r="L241" s="10" t="s">
        <v>632</v>
      </c>
      <c r="M241" s="8" t="b">
        <f>IFERROR(__xludf.DUMMYFUNCTION("REGEXMATCH(B:B,""(R)"")"),FALSE)</f>
        <v>0</v>
      </c>
      <c r="N241" s="15"/>
      <c r="O241" s="15"/>
    </row>
    <row r="242" ht="15.75" customHeight="1">
      <c r="A242" s="10" t="s">
        <v>634</v>
      </c>
      <c r="B242" s="11" t="s">
        <v>635</v>
      </c>
      <c r="C242" s="25"/>
      <c r="D242" s="25"/>
      <c r="E242" s="24">
        <f>IFERROR(__xludf.DUMMYFUNCTION("regexextract (B242, ""\d+"") + REGEXEXTRACT(B242,""\d+(\.\d+)?"")"),0.5)</f>
        <v>0.5</v>
      </c>
      <c r="F242" s="24"/>
      <c r="G242" s="27">
        <v>2942.5</v>
      </c>
      <c r="H242" s="14">
        <v>4828.0</v>
      </c>
      <c r="I242" s="14">
        <v>5623.0</v>
      </c>
      <c r="J242" s="14">
        <v>5682.0</v>
      </c>
      <c r="K242" s="14">
        <v>6994.0</v>
      </c>
      <c r="L242" s="11" t="s">
        <v>634</v>
      </c>
      <c r="M242" s="8" t="b">
        <f>IFERROR(__xludf.DUMMYFUNCTION("REGEXMATCH(B:B,""(R)"")"),TRUE)</f>
        <v>1</v>
      </c>
      <c r="N242" s="15"/>
      <c r="O242" s="15"/>
    </row>
    <row r="243" ht="15.75" customHeight="1">
      <c r="A243" s="10" t="s">
        <v>636</v>
      </c>
      <c r="B243" s="11" t="s">
        <v>637</v>
      </c>
      <c r="C243" s="12" t="s">
        <v>638</v>
      </c>
      <c r="D243" s="12"/>
      <c r="E243" s="13">
        <f>IFERROR(__xludf.DUMMYFUNCTION("regexextract (B243, ""\d+"") + REGEXEXTRACT(B243,""\d+(\.\d+)?"")"),300.0)</f>
        <v>300</v>
      </c>
      <c r="F243" s="13"/>
      <c r="G243" s="14">
        <v>1.5</v>
      </c>
      <c r="H243" s="14">
        <v>12.0</v>
      </c>
      <c r="I243" s="14">
        <v>15.0</v>
      </c>
      <c r="J243" s="14">
        <v>16.0</v>
      </c>
      <c r="K243" s="14">
        <v>18.0</v>
      </c>
      <c r="L243" s="11" t="s">
        <v>636</v>
      </c>
      <c r="M243" s="8" t="b">
        <f>IFERROR(__xludf.DUMMYFUNCTION("REGEXMATCH(B:B,""(R)"")"),TRUE)</f>
        <v>1</v>
      </c>
      <c r="N243" s="15"/>
      <c r="O243" s="15"/>
    </row>
    <row r="244" ht="15.75" customHeight="1">
      <c r="A244" s="10" t="s">
        <v>639</v>
      </c>
      <c r="B244" s="11" t="s">
        <v>640</v>
      </c>
      <c r="C244" s="12" t="s">
        <v>641</v>
      </c>
      <c r="D244" s="12"/>
      <c r="E244" s="13">
        <f>IFERROR(__xludf.DUMMYFUNCTION("regexextract (B244, ""\d+"") + REGEXEXTRACT(B244,""\d+(\.\d+)?"")"),0.25)</f>
        <v>0.25</v>
      </c>
      <c r="F244" s="13"/>
      <c r="G244" s="14">
        <v>2199.99</v>
      </c>
      <c r="H244" s="14">
        <v>4192.0</v>
      </c>
      <c r="I244" s="14">
        <v>5764.0</v>
      </c>
      <c r="J244" s="14">
        <v>5659.0</v>
      </c>
      <c r="K244" s="14">
        <v>7147.0</v>
      </c>
      <c r="L244" s="10" t="s">
        <v>639</v>
      </c>
      <c r="M244" s="8" t="b">
        <f>IFERROR(__xludf.DUMMYFUNCTION("REGEXMATCH(B:B,""(R)"")"),FALSE)</f>
        <v>0</v>
      </c>
      <c r="N244" s="15"/>
      <c r="O244" s="15"/>
    </row>
    <row r="245" ht="15.75" customHeight="1">
      <c r="A245" s="10" t="s">
        <v>642</v>
      </c>
      <c r="B245" s="11" t="s">
        <v>643</v>
      </c>
      <c r="C245" s="12" t="s">
        <v>644</v>
      </c>
      <c r="D245" s="12"/>
      <c r="E245" s="13">
        <f>IFERROR(__xludf.DUMMYFUNCTION("regexextract (B245, ""\d+"") + REGEXEXTRACT(B245,""\d+(\.\d+)?"")"),0.25)</f>
        <v>0.25</v>
      </c>
      <c r="F245" s="13"/>
      <c r="G245" s="14">
        <v>0.6</v>
      </c>
      <c r="H245" s="14">
        <v>16.0</v>
      </c>
      <c r="I245" s="14">
        <v>17.0</v>
      </c>
      <c r="J245" s="14">
        <v>18.0</v>
      </c>
      <c r="K245" s="14">
        <v>19.0</v>
      </c>
      <c r="L245" s="10" t="s">
        <v>642</v>
      </c>
      <c r="M245" s="8" t="b">
        <f>IFERROR(__xludf.DUMMYFUNCTION("REGEXMATCH(B:B,""(R)"")"),TRUE)</f>
        <v>1</v>
      </c>
      <c r="N245" s="15"/>
      <c r="O245" s="15"/>
    </row>
    <row r="246" ht="15.75" customHeight="1">
      <c r="A246" s="10" t="s">
        <v>645</v>
      </c>
      <c r="B246" s="11" t="s">
        <v>646</v>
      </c>
      <c r="C246" s="12" t="s">
        <v>644</v>
      </c>
      <c r="D246" s="12"/>
      <c r="E246" s="13">
        <f>IFERROR(__xludf.DUMMYFUNCTION("regexextract (B246, ""\d+"") + REGEXEXTRACT(B246,""\d+(\.\d+)?"")"),0.5)</f>
        <v>0.5</v>
      </c>
      <c r="F246" s="13"/>
      <c r="G246" s="14">
        <v>0.65</v>
      </c>
      <c r="H246" s="14">
        <v>16.0</v>
      </c>
      <c r="I246" s="14">
        <v>17.0</v>
      </c>
      <c r="J246" s="14">
        <v>18.0</v>
      </c>
      <c r="K246" s="14">
        <v>19.0</v>
      </c>
      <c r="L246" s="10" t="s">
        <v>645</v>
      </c>
      <c r="M246" s="8" t="b">
        <f>IFERROR(__xludf.DUMMYFUNCTION("REGEXMATCH(B:B,""(R)"")"),TRUE)</f>
        <v>1</v>
      </c>
      <c r="N246" s="15"/>
      <c r="O246" s="15"/>
    </row>
    <row r="247" ht="15.75" customHeight="1">
      <c r="A247" s="10" t="s">
        <v>647</v>
      </c>
      <c r="B247" s="11" t="s">
        <v>648</v>
      </c>
      <c r="C247" s="12" t="s">
        <v>649</v>
      </c>
      <c r="D247" s="12"/>
      <c r="E247" s="13">
        <f>IFERROR(__xludf.DUMMYFUNCTION("regexextract (B247, ""\d+"") + REGEXEXTRACT(B247,""\d+(\.\d+)?"")"),81.0)</f>
        <v>81</v>
      </c>
      <c r="F247" s="13"/>
      <c r="G247" s="14">
        <v>0.25</v>
      </c>
      <c r="H247" s="14">
        <v>9.0</v>
      </c>
      <c r="I247" s="14">
        <v>11.0</v>
      </c>
      <c r="J247" s="14">
        <v>12.0</v>
      </c>
      <c r="K247" s="14">
        <v>13.0</v>
      </c>
      <c r="L247" s="10" t="s">
        <v>647</v>
      </c>
      <c r="M247" s="8" t="b">
        <f>IFERROR(__xludf.DUMMYFUNCTION("REGEXMATCH(B:B,""(R)"")"),TRUE)</f>
        <v>1</v>
      </c>
      <c r="N247" s="15"/>
      <c r="O247" s="15"/>
    </row>
    <row r="248" ht="15.75" customHeight="1">
      <c r="A248" s="10" t="s">
        <v>650</v>
      </c>
      <c r="B248" s="11" t="s">
        <v>651</v>
      </c>
      <c r="C248" s="12" t="s">
        <v>652</v>
      </c>
      <c r="D248" s="12"/>
      <c r="E248" s="13">
        <f>IFERROR(__xludf.DUMMYFUNCTION("regexextract (B248, ""\d+"") + REGEXEXTRACT(B248,""\d+(\.\d+)?"")"),0.6)</f>
        <v>0.6</v>
      </c>
      <c r="F248" s="13"/>
      <c r="G248" s="14">
        <v>6.42</v>
      </c>
      <c r="H248" s="14">
        <v>360.0</v>
      </c>
      <c r="I248" s="14">
        <v>497.0</v>
      </c>
      <c r="J248" s="14">
        <v>487.0</v>
      </c>
      <c r="K248" s="14">
        <v>614.0</v>
      </c>
      <c r="L248" s="11" t="s">
        <v>650</v>
      </c>
      <c r="M248" s="8" t="b">
        <f>IFERROR(__xludf.DUMMYFUNCTION("REGEXMATCH(B:B,""(R)"")"),FALSE)</f>
        <v>0</v>
      </c>
      <c r="N248" s="15"/>
      <c r="O248" s="15"/>
    </row>
    <row r="249" ht="15.75" customHeight="1">
      <c r="A249" s="10" t="s">
        <v>653</v>
      </c>
      <c r="B249" s="11" t="s">
        <v>654</v>
      </c>
      <c r="C249" s="12" t="s">
        <v>655</v>
      </c>
      <c r="D249" s="12"/>
      <c r="E249" s="13">
        <f>IFERROR(__xludf.DUMMYFUNCTION("regexextract (B249, ""\d+"") + REGEXEXTRACT(B249,""\d+(\.\d+)?"")"),10.0)</f>
        <v>10</v>
      </c>
      <c r="F249" s="13"/>
      <c r="G249" s="14">
        <v>1.9</v>
      </c>
      <c r="H249" s="14">
        <v>13.0</v>
      </c>
      <c r="I249" s="14">
        <v>18.0</v>
      </c>
      <c r="J249" s="14">
        <v>17.0</v>
      </c>
      <c r="K249" s="14">
        <v>21.0</v>
      </c>
      <c r="L249" s="11" t="s">
        <v>653</v>
      </c>
      <c r="M249" s="8" t="b">
        <f>IFERROR(__xludf.DUMMYFUNCTION("REGEXMATCH(B:B,""(R)"")"),FALSE)</f>
        <v>0</v>
      </c>
      <c r="N249" s="15"/>
      <c r="O249" s="15"/>
    </row>
    <row r="250" ht="15.75" customHeight="1">
      <c r="A250" s="10" t="s">
        <v>656</v>
      </c>
      <c r="B250" s="11" t="s">
        <v>657</v>
      </c>
      <c r="C250" s="25" t="s">
        <v>658</v>
      </c>
      <c r="D250" s="25"/>
      <c r="E250" s="24">
        <f>IFERROR(__xludf.DUMMYFUNCTION("regexextract (B250, ""\d+"") + REGEXEXTRACT(B250,""\d+(\.\d+)?"")"),12.5)</f>
        <v>12.5</v>
      </c>
      <c r="F250" s="24"/>
      <c r="G250" s="14">
        <v>64.2</v>
      </c>
      <c r="H250" s="14">
        <v>205.0</v>
      </c>
      <c r="I250" s="14">
        <v>285.0</v>
      </c>
      <c r="J250" s="14">
        <v>285.0</v>
      </c>
      <c r="K250" s="14">
        <v>339.0</v>
      </c>
      <c r="L250" s="10" t="s">
        <v>656</v>
      </c>
      <c r="M250" s="8" t="b">
        <f>IFERROR(__xludf.DUMMYFUNCTION("REGEXMATCH(B:B,""(R)"")"),FALSE)</f>
        <v>0</v>
      </c>
      <c r="N250" s="15"/>
      <c r="O250" s="15"/>
    </row>
    <row r="251" ht="15.75" customHeight="1">
      <c r="A251" s="10" t="s">
        <v>659</v>
      </c>
      <c r="B251" s="11" t="s">
        <v>660</v>
      </c>
      <c r="C251" s="25" t="s">
        <v>658</v>
      </c>
      <c r="D251" s="25"/>
      <c r="E251" s="24">
        <f>IFERROR(__xludf.DUMMYFUNCTION("regexextract (B251, ""\d+"") + REGEXEXTRACT(B251,""\d+(\.\d+)?"")"),25.0)</f>
        <v>25</v>
      </c>
      <c r="F251" s="24"/>
      <c r="G251" s="14">
        <v>1.8</v>
      </c>
      <c r="H251" s="14">
        <v>12.0</v>
      </c>
      <c r="I251" s="14">
        <v>17.0</v>
      </c>
      <c r="J251" s="14">
        <v>16.0</v>
      </c>
      <c r="K251" s="14">
        <v>20.0</v>
      </c>
      <c r="L251" s="11" t="s">
        <v>659</v>
      </c>
      <c r="M251" s="8" t="b">
        <f>IFERROR(__xludf.DUMMYFUNCTION("REGEXMATCH(B:B,""(R)"")"),FALSE)</f>
        <v>0</v>
      </c>
      <c r="N251" s="15"/>
      <c r="O251" s="15"/>
    </row>
    <row r="252" ht="15.75" customHeight="1">
      <c r="A252" s="10" t="s">
        <v>661</v>
      </c>
      <c r="B252" s="11" t="s">
        <v>662</v>
      </c>
      <c r="C252" s="12"/>
      <c r="D252" s="12"/>
      <c r="E252" s="24">
        <f>IFERROR(__xludf.DUMMYFUNCTION("regexextract (B252, ""\d+"") + REGEXEXTRACT(B252,""\d+(\.\d+)?"")"),70.0)</f>
        <v>70</v>
      </c>
      <c r="F252" s="24"/>
      <c r="G252" s="14">
        <v>157.94</v>
      </c>
      <c r="H252" s="14">
        <v>352.0</v>
      </c>
      <c r="I252" s="14">
        <v>453.0</v>
      </c>
      <c r="J252" s="14">
        <v>458.0</v>
      </c>
      <c r="K252" s="14">
        <v>565.0</v>
      </c>
      <c r="L252" s="11" t="s">
        <v>661</v>
      </c>
      <c r="M252" s="8" t="b">
        <f>IFERROR(__xludf.DUMMYFUNCTION("REGEXMATCH(B:B,""(R)"")"),TRUE)</f>
        <v>1</v>
      </c>
      <c r="N252" s="15"/>
      <c r="O252" s="15"/>
    </row>
    <row r="253" ht="15.75" customHeight="1">
      <c r="A253" s="10" t="s">
        <v>663</v>
      </c>
      <c r="B253" s="11" t="s">
        <v>664</v>
      </c>
      <c r="C253" s="12"/>
      <c r="D253" s="12"/>
      <c r="E253" s="24" t="str">
        <f>IFERROR(__xludf.DUMMYFUNCTION("regexextract (B253, ""\d+"") + REGEXEXTRACT(B253,""\d+(\.\d+)?"")"),"#N/A")</f>
        <v>#N/A</v>
      </c>
      <c r="F253" s="24"/>
      <c r="G253" s="14">
        <v>34.24</v>
      </c>
      <c r="H253" s="14">
        <v>70.0</v>
      </c>
      <c r="I253" s="14">
        <v>92.0</v>
      </c>
      <c r="J253" s="14">
        <v>90.0</v>
      </c>
      <c r="K253" s="14">
        <v>115.0</v>
      </c>
      <c r="L253" s="10" t="s">
        <v>663</v>
      </c>
      <c r="M253" s="8" t="b">
        <f>IFERROR(__xludf.DUMMYFUNCTION("REGEXMATCH(B:B,""(R)"")"),FALSE)</f>
        <v>0</v>
      </c>
      <c r="N253" s="15"/>
      <c r="O253" s="15"/>
    </row>
    <row r="254" ht="15.75" customHeight="1">
      <c r="A254" s="10" t="s">
        <v>665</v>
      </c>
      <c r="B254" s="11" t="s">
        <v>666</v>
      </c>
      <c r="C254" s="12" t="s">
        <v>667</v>
      </c>
      <c r="D254" s="12"/>
      <c r="E254" s="13">
        <f>IFERROR(__xludf.DUMMYFUNCTION("regexextract (B254, ""\d+"") + REGEXEXTRACT(B254,""\d+(\.\d+)?"")"),8.0)</f>
        <v>8</v>
      </c>
      <c r="F254" s="13"/>
      <c r="G254" s="14">
        <v>3.26</v>
      </c>
      <c r="H254" s="14">
        <v>19.0</v>
      </c>
      <c r="I254" s="14">
        <v>25.0</v>
      </c>
      <c r="J254" s="14">
        <v>25.0</v>
      </c>
      <c r="K254" s="14">
        <v>30.0</v>
      </c>
      <c r="L254" s="10" t="s">
        <v>665</v>
      </c>
      <c r="M254" s="8" t="b">
        <f>IFERROR(__xludf.DUMMYFUNCTION("REGEXMATCH(B:B,""(R)"")"),TRUE)</f>
        <v>1</v>
      </c>
      <c r="N254" s="15"/>
      <c r="O254" s="15"/>
    </row>
    <row r="255" ht="15.75" customHeight="1">
      <c r="A255" s="10" t="s">
        <v>668</v>
      </c>
      <c r="B255" s="11" t="s">
        <v>669</v>
      </c>
      <c r="C255" s="12"/>
      <c r="D255" s="12"/>
      <c r="E255" s="13">
        <f>IFERROR(__xludf.DUMMYFUNCTION("regexextract (B255, ""\d+"") + REGEXEXTRACT(B255,""\d+(\.\d+)?"")"),10.0)</f>
        <v>10</v>
      </c>
      <c r="F255" s="13"/>
      <c r="G255" s="14">
        <v>3.12</v>
      </c>
      <c r="H255" s="14">
        <v>18.0</v>
      </c>
      <c r="I255" s="14">
        <v>24.0</v>
      </c>
      <c r="J255" s="14">
        <v>24.0</v>
      </c>
      <c r="K255" s="14">
        <v>28.0</v>
      </c>
      <c r="L255" s="10" t="s">
        <v>668</v>
      </c>
      <c r="M255" s="8" t="b">
        <f>IFERROR(__xludf.DUMMYFUNCTION("REGEXMATCH(B:B,""(R)"")"),TRUE)</f>
        <v>1</v>
      </c>
      <c r="N255" s="15"/>
      <c r="O255" s="15"/>
    </row>
    <row r="256" ht="15.75" customHeight="1">
      <c r="A256" s="10" t="s">
        <v>670</v>
      </c>
      <c r="B256" s="11" t="s">
        <v>671</v>
      </c>
      <c r="C256" s="12" t="s">
        <v>672</v>
      </c>
      <c r="D256" s="12"/>
      <c r="E256" s="13">
        <f>IFERROR(__xludf.DUMMYFUNCTION("regexextract (B256, ""\d+"") + REGEXEXTRACT(B256,""\d+(\.\d+)?"")"),50.0)</f>
        <v>50</v>
      </c>
      <c r="F256" s="13"/>
      <c r="G256" s="14">
        <v>385.2</v>
      </c>
      <c r="H256" s="14">
        <v>1170.0</v>
      </c>
      <c r="I256" s="14">
        <v>1545.0</v>
      </c>
      <c r="J256" s="14">
        <v>1521.0</v>
      </c>
      <c r="K256" s="14">
        <v>1931.0</v>
      </c>
      <c r="L256" s="11" t="s">
        <v>670</v>
      </c>
      <c r="M256" s="8" t="b">
        <f>IFERROR(__xludf.DUMMYFUNCTION("REGEXMATCH(B:B,""(R)"")"),TRUE)</f>
        <v>1</v>
      </c>
      <c r="N256" s="15"/>
      <c r="O256" s="15"/>
    </row>
    <row r="257" ht="15.75" customHeight="1">
      <c r="A257" s="10" t="s">
        <v>673</v>
      </c>
      <c r="B257" s="11" t="s">
        <v>674</v>
      </c>
      <c r="C257" s="12" t="s">
        <v>672</v>
      </c>
      <c r="D257" s="12"/>
      <c r="E257" s="13">
        <f>IFERROR(__xludf.DUMMYFUNCTION("regexextract (B257, ""\d+"") + REGEXEXTRACT(B257,""\d+(\.\d+)?"")"),300.0)</f>
        <v>300</v>
      </c>
      <c r="F257" s="13"/>
      <c r="G257" s="14">
        <v>2321.9</v>
      </c>
      <c r="H257" s="14">
        <v>4090.0</v>
      </c>
      <c r="I257" s="14">
        <v>5399.0</v>
      </c>
      <c r="J257" s="14">
        <v>5317.0</v>
      </c>
      <c r="K257" s="14">
        <v>6749.0</v>
      </c>
      <c r="L257" s="10" t="s">
        <v>673</v>
      </c>
      <c r="M257" s="8" t="b">
        <f>IFERROR(__xludf.DUMMYFUNCTION("REGEXMATCH(B:B,""(R)"")"),TRUE)</f>
        <v>1</v>
      </c>
      <c r="N257" s="15"/>
      <c r="O257" s="15"/>
    </row>
    <row r="258" ht="15.75" customHeight="1">
      <c r="A258" s="10" t="s">
        <v>675</v>
      </c>
      <c r="B258" s="11" t="s">
        <v>676</v>
      </c>
      <c r="C258" s="12" t="s">
        <v>677</v>
      </c>
      <c r="D258" s="12"/>
      <c r="E258" s="13">
        <f>IFERROR(__xludf.DUMMYFUNCTION("regexextract (B258, ""\d+"") + REGEXEXTRACT(B258,""\d+(\.\d+)?"")"),10.0)</f>
        <v>10</v>
      </c>
      <c r="F258" s="13"/>
      <c r="G258" s="14">
        <v>20.33</v>
      </c>
      <c r="H258" s="14">
        <v>348.0</v>
      </c>
      <c r="I258" s="14">
        <v>460.0</v>
      </c>
      <c r="J258" s="14">
        <v>453.0</v>
      </c>
      <c r="K258" s="14">
        <v>575.0</v>
      </c>
      <c r="L258" s="10" t="s">
        <v>675</v>
      </c>
      <c r="M258" s="8" t="b">
        <f>IFERROR(__xludf.DUMMYFUNCTION("REGEXMATCH(B:B,""(R)"")"),FALSE)</f>
        <v>0</v>
      </c>
      <c r="N258" s="15"/>
      <c r="O258" s="15"/>
    </row>
    <row r="259" ht="15.75" customHeight="1">
      <c r="A259" s="10" t="s">
        <v>678</v>
      </c>
      <c r="B259" s="11" t="s">
        <v>679</v>
      </c>
      <c r="C259" s="12" t="s">
        <v>680</v>
      </c>
      <c r="D259" s="12"/>
      <c r="E259" s="13">
        <f>IFERROR(__xludf.DUMMYFUNCTION("regexextract (B259, ""\d+"") + REGEXEXTRACT(B259,""\d+(\.\d+)?"")"),250.0)</f>
        <v>250</v>
      </c>
      <c r="F259" s="13"/>
      <c r="G259" s="14">
        <v>57.3</v>
      </c>
      <c r="H259" s="14">
        <v>122.0</v>
      </c>
      <c r="I259" s="14">
        <v>152.0</v>
      </c>
      <c r="J259" s="14">
        <v>165.0</v>
      </c>
      <c r="K259" s="14">
        <v>189.0</v>
      </c>
      <c r="L259" s="10" t="s">
        <v>678</v>
      </c>
      <c r="M259" s="8" t="b">
        <f>IFERROR(__xludf.DUMMYFUNCTION("REGEXMATCH(B:B,""(R)"")"),TRUE)</f>
        <v>1</v>
      </c>
      <c r="N259" s="15"/>
      <c r="O259" s="15"/>
    </row>
    <row r="260" ht="15.75" customHeight="1">
      <c r="A260" s="10" t="s">
        <v>681</v>
      </c>
      <c r="B260" s="11" t="s">
        <v>682</v>
      </c>
      <c r="C260" s="12" t="s">
        <v>680</v>
      </c>
      <c r="D260" s="12"/>
      <c r="E260" s="13">
        <f>IFERROR(__xludf.DUMMYFUNCTION("regexextract (B260, ""\d+"") + REGEXEXTRACT(B260,""\d+(\.\d+)?"")"),500.0)</f>
        <v>500</v>
      </c>
      <c r="F260" s="13"/>
      <c r="G260" s="14">
        <v>114.6</v>
      </c>
      <c r="H260" s="14">
        <v>231.0</v>
      </c>
      <c r="I260" s="14">
        <v>289.0</v>
      </c>
      <c r="J260" s="14">
        <v>312.0</v>
      </c>
      <c r="K260" s="14">
        <v>358.0</v>
      </c>
      <c r="L260" s="11" t="s">
        <v>681</v>
      </c>
      <c r="M260" s="8" t="b">
        <f>IFERROR(__xludf.DUMMYFUNCTION("REGEXMATCH(B:B,""(R)"")"),TRUE)</f>
        <v>1</v>
      </c>
      <c r="N260" s="15"/>
      <c r="O260" s="15"/>
    </row>
    <row r="261" ht="15.75" customHeight="1">
      <c r="A261" s="10" t="s">
        <v>683</v>
      </c>
      <c r="B261" s="11" t="s">
        <v>684</v>
      </c>
      <c r="C261" s="12"/>
      <c r="D261" s="12"/>
      <c r="E261" s="13">
        <f>IFERROR(__xludf.DUMMYFUNCTION("regexextract (B261, ""\d+"") + REGEXEXTRACT(B261,""\d+(\.\d+)?"")"),100.0)</f>
        <v>100</v>
      </c>
      <c r="F261" s="13"/>
      <c r="G261" s="14">
        <v>4.5</v>
      </c>
      <c r="H261" s="14">
        <v>16.0</v>
      </c>
      <c r="I261" s="14">
        <v>20.0</v>
      </c>
      <c r="J261" s="14">
        <v>20.0</v>
      </c>
      <c r="K261" s="14">
        <v>26.0</v>
      </c>
      <c r="L261" s="10" t="s">
        <v>683</v>
      </c>
      <c r="M261" s="8" t="b">
        <f>IFERROR(__xludf.DUMMYFUNCTION("REGEXMATCH(B:B,""(R)"")"),TRUE)</f>
        <v>1</v>
      </c>
      <c r="N261" s="15"/>
      <c r="O261" s="15"/>
    </row>
    <row r="262" ht="15.75" customHeight="1">
      <c r="A262" s="10" t="s">
        <v>685</v>
      </c>
      <c r="B262" s="11" t="s">
        <v>686</v>
      </c>
      <c r="C262" s="12" t="s">
        <v>687</v>
      </c>
      <c r="D262" s="12"/>
      <c r="E262" s="13">
        <f>IFERROR(__xludf.DUMMYFUNCTION("regexextract (B262, ""\d+"") + REGEXEXTRACT(B262,""\d+(\.\d+)?"")"),10.0)</f>
        <v>10</v>
      </c>
      <c r="F262" s="13"/>
      <c r="G262" s="14">
        <v>3.21</v>
      </c>
      <c r="H262" s="14">
        <v>202.0</v>
      </c>
      <c r="I262" s="14">
        <v>279.0</v>
      </c>
      <c r="J262" s="14">
        <v>273.0</v>
      </c>
      <c r="K262" s="14">
        <v>346.0</v>
      </c>
      <c r="L262" s="11" t="s">
        <v>685</v>
      </c>
      <c r="M262" s="8" t="b">
        <f>IFERROR(__xludf.DUMMYFUNCTION("REGEXMATCH(B:B,""(R)"")"),FALSE)</f>
        <v>0</v>
      </c>
      <c r="N262" s="15"/>
      <c r="O262" s="15"/>
    </row>
    <row r="263" ht="15.75" customHeight="1">
      <c r="A263" s="10" t="s">
        <v>688</v>
      </c>
      <c r="B263" s="11" t="s">
        <v>689</v>
      </c>
      <c r="C263" s="12" t="s">
        <v>690</v>
      </c>
      <c r="D263" s="12"/>
      <c r="E263" s="13">
        <f>IFERROR(__xludf.DUMMYFUNCTION("regexextract (B263, ""\d+"") + REGEXEXTRACT(B263,""\d+(\.\d+)?"")"),500.0)</f>
        <v>500</v>
      </c>
      <c r="F263" s="13"/>
      <c r="G263" s="14">
        <v>2.45</v>
      </c>
      <c r="H263" s="14">
        <v>17.0</v>
      </c>
      <c r="I263" s="14">
        <v>27.0</v>
      </c>
      <c r="J263" s="14">
        <v>26.0</v>
      </c>
      <c r="K263" s="14">
        <v>32.0</v>
      </c>
      <c r="L263" s="11" t="s">
        <v>688</v>
      </c>
      <c r="M263" s="8" t="b">
        <f>IFERROR(__xludf.DUMMYFUNCTION("REGEXMATCH(B:B,""(R)"")"),TRUE)</f>
        <v>1</v>
      </c>
      <c r="N263" s="15"/>
      <c r="O263" s="15"/>
    </row>
    <row r="264" ht="15.75" customHeight="1">
      <c r="A264" s="10" t="s">
        <v>691</v>
      </c>
      <c r="B264" s="11" t="s">
        <v>692</v>
      </c>
      <c r="C264" s="12" t="s">
        <v>693</v>
      </c>
      <c r="D264" s="12"/>
      <c r="E264" s="13" t="s">
        <v>694</v>
      </c>
      <c r="F264" s="13"/>
      <c r="G264" s="14">
        <v>2.14</v>
      </c>
      <c r="H264" s="14">
        <v>15.0</v>
      </c>
      <c r="I264" s="14">
        <v>24.0</v>
      </c>
      <c r="J264" s="14">
        <v>23.0</v>
      </c>
      <c r="K264" s="14">
        <v>29.0</v>
      </c>
      <c r="L264" s="11" t="s">
        <v>691</v>
      </c>
      <c r="M264" s="8" t="b">
        <f>IFERROR(__xludf.DUMMYFUNCTION("REGEXMATCH(B:B,""(R)"")"),FALSE)</f>
        <v>0</v>
      </c>
      <c r="N264" s="15"/>
      <c r="O264" s="15"/>
    </row>
    <row r="265" ht="15.75" customHeight="1">
      <c r="A265" s="10" t="s">
        <v>695</v>
      </c>
      <c r="B265" s="11" t="s">
        <v>696</v>
      </c>
      <c r="C265" s="12" t="s">
        <v>697</v>
      </c>
      <c r="D265" s="12"/>
      <c r="E265" s="13">
        <f>IFERROR(__xludf.DUMMYFUNCTION("regexextract (B265, ""\d+"") + REGEXEXTRACT(B265,""\d+(\.\d+)?"")"),500.0)</f>
        <v>500</v>
      </c>
      <c r="F265" s="13"/>
      <c r="G265" s="14">
        <v>1522.61</v>
      </c>
      <c r="H265" s="14">
        <v>4156.0</v>
      </c>
      <c r="I265" s="14">
        <v>5233.0</v>
      </c>
      <c r="J265" s="14">
        <v>5091.0</v>
      </c>
      <c r="K265" s="14">
        <v>5658.0</v>
      </c>
      <c r="L265" s="10" t="s">
        <v>695</v>
      </c>
      <c r="M265" s="8" t="b">
        <f>IFERROR(__xludf.DUMMYFUNCTION("REGEXMATCH(B:B,""(R)"")"),TRUE)</f>
        <v>1</v>
      </c>
      <c r="N265" s="15"/>
      <c r="O265" s="15"/>
    </row>
    <row r="266" ht="15.75" customHeight="1">
      <c r="A266" s="10" t="s">
        <v>698</v>
      </c>
      <c r="B266" s="11" t="s">
        <v>699</v>
      </c>
      <c r="C266" s="25" t="s">
        <v>700</v>
      </c>
      <c r="D266" s="25"/>
      <c r="E266" s="13">
        <v>1000.0</v>
      </c>
      <c r="F266" s="13"/>
      <c r="G266" s="14">
        <v>29.96</v>
      </c>
      <c r="H266" s="14">
        <v>997.0</v>
      </c>
      <c r="I266" s="14">
        <v>1257.0</v>
      </c>
      <c r="J266" s="14">
        <v>1297.0</v>
      </c>
      <c r="K266" s="14">
        <v>1571.0</v>
      </c>
      <c r="L266" s="11" t="s">
        <v>698</v>
      </c>
      <c r="M266" s="8" t="b">
        <f>IFERROR(__xludf.DUMMYFUNCTION("REGEXMATCH(B:B,""(R)"")"),FALSE)</f>
        <v>0</v>
      </c>
      <c r="N266" s="15"/>
      <c r="O266" s="15"/>
    </row>
    <row r="267" ht="15.75" customHeight="1">
      <c r="A267" s="10" t="s">
        <v>701</v>
      </c>
      <c r="B267" s="11" t="s">
        <v>702</v>
      </c>
      <c r="C267" s="25" t="s">
        <v>703</v>
      </c>
      <c r="D267" s="25"/>
      <c r="E267" s="13">
        <v>1000.0</v>
      </c>
      <c r="F267" s="13"/>
      <c r="G267" s="14">
        <v>28.89</v>
      </c>
      <c r="H267" s="14">
        <v>1008.0</v>
      </c>
      <c r="I267" s="14">
        <v>1271.0</v>
      </c>
      <c r="J267" s="14">
        <v>1311.0</v>
      </c>
      <c r="K267" s="14">
        <v>1588.0</v>
      </c>
      <c r="L267" s="11" t="s">
        <v>701</v>
      </c>
      <c r="M267" s="8" t="b">
        <f>IFERROR(__xludf.DUMMYFUNCTION("REGEXMATCH(B:B,""(R)"")"),FALSE)</f>
        <v>0</v>
      </c>
      <c r="N267" s="15"/>
      <c r="O267" s="15"/>
    </row>
    <row r="268" ht="15.75" customHeight="1">
      <c r="A268" s="10" t="s">
        <v>704</v>
      </c>
      <c r="B268" s="11" t="s">
        <v>705</v>
      </c>
      <c r="C268" s="25" t="s">
        <v>703</v>
      </c>
      <c r="D268" s="25"/>
      <c r="E268" s="13">
        <v>500.0</v>
      </c>
      <c r="F268" s="13"/>
      <c r="G268" s="21"/>
      <c r="H268" s="14">
        <v>577.0</v>
      </c>
      <c r="I268" s="14">
        <v>729.0</v>
      </c>
      <c r="J268" s="14">
        <v>751.0</v>
      </c>
      <c r="K268" s="14">
        <v>910.0</v>
      </c>
      <c r="L268" s="11" t="s">
        <v>704</v>
      </c>
      <c r="M268" s="8" t="b">
        <f>IFERROR(__xludf.DUMMYFUNCTION("REGEXMATCH(B:B,""(R)"")"),FALSE)</f>
        <v>0</v>
      </c>
      <c r="N268" s="15"/>
      <c r="O268" s="15"/>
    </row>
    <row r="269" ht="15.75" customHeight="1">
      <c r="A269" s="10" t="s">
        <v>706</v>
      </c>
      <c r="B269" s="11" t="s">
        <v>707</v>
      </c>
      <c r="C269" s="25" t="s">
        <v>708</v>
      </c>
      <c r="D269" s="25"/>
      <c r="E269" s="13">
        <v>1000.0</v>
      </c>
      <c r="F269" s="13"/>
      <c r="G269" s="14">
        <v>28.89</v>
      </c>
      <c r="H269" s="14">
        <v>1008.0</v>
      </c>
      <c r="I269" s="14">
        <v>1271.0</v>
      </c>
      <c r="J269" s="14">
        <v>1311.0</v>
      </c>
      <c r="K269" s="14">
        <v>1588.0</v>
      </c>
      <c r="L269" s="11" t="s">
        <v>706</v>
      </c>
      <c r="M269" s="8" t="b">
        <f>IFERROR(__xludf.DUMMYFUNCTION("REGEXMATCH(B:B,""(R)"")"),FALSE)</f>
        <v>0</v>
      </c>
      <c r="N269" s="15"/>
      <c r="O269" s="15"/>
    </row>
    <row r="270" ht="15.75" customHeight="1">
      <c r="A270" s="10" t="s">
        <v>709</v>
      </c>
      <c r="B270" s="11" t="s">
        <v>710</v>
      </c>
      <c r="C270" s="25" t="s">
        <v>708</v>
      </c>
      <c r="D270" s="25"/>
      <c r="E270" s="13">
        <v>500.0</v>
      </c>
      <c r="F270" s="13"/>
      <c r="G270" s="14">
        <v>27.0</v>
      </c>
      <c r="H270" s="14">
        <v>577.0</v>
      </c>
      <c r="I270" s="14">
        <v>729.0</v>
      </c>
      <c r="J270" s="14">
        <v>751.0</v>
      </c>
      <c r="K270" s="14">
        <v>910.0</v>
      </c>
      <c r="L270" s="10" t="s">
        <v>709</v>
      </c>
      <c r="M270" s="8" t="b">
        <f>IFERROR(__xludf.DUMMYFUNCTION("REGEXMATCH(B:B,""(R)"")"),FALSE)</f>
        <v>0</v>
      </c>
      <c r="N270" s="15"/>
      <c r="O270" s="15"/>
    </row>
    <row r="271" ht="15.75" customHeight="1">
      <c r="A271" s="10" t="s">
        <v>711</v>
      </c>
      <c r="B271" s="11" t="s">
        <v>712</v>
      </c>
      <c r="C271" s="25" t="s">
        <v>713</v>
      </c>
      <c r="D271" s="25"/>
      <c r="E271" s="13">
        <v>50.0</v>
      </c>
      <c r="F271" s="13"/>
      <c r="G271" s="14">
        <v>13.97</v>
      </c>
      <c r="H271" s="14">
        <v>142.0</v>
      </c>
      <c r="I271" s="14">
        <v>180.0</v>
      </c>
      <c r="J271" s="14">
        <v>185.0</v>
      </c>
      <c r="K271" s="14">
        <v>225.0</v>
      </c>
      <c r="L271" s="11" t="s">
        <v>711</v>
      </c>
      <c r="M271" s="8" t="b">
        <f>IFERROR(__xludf.DUMMYFUNCTION("REGEXMATCH(B:B,""(R)"")"),FALSE)</f>
        <v>0</v>
      </c>
      <c r="N271" s="15"/>
      <c r="O271" s="15"/>
    </row>
    <row r="272" ht="15.75" customHeight="1">
      <c r="A272" s="10" t="s">
        <v>714</v>
      </c>
      <c r="B272" s="11" t="s">
        <v>715</v>
      </c>
      <c r="C272" s="25" t="s">
        <v>713</v>
      </c>
      <c r="D272" s="25"/>
      <c r="E272" s="13">
        <v>1000.0</v>
      </c>
      <c r="F272" s="13"/>
      <c r="G272" s="14">
        <v>28.89</v>
      </c>
      <c r="H272" s="14">
        <v>1008.0</v>
      </c>
      <c r="I272" s="14">
        <v>1271.0</v>
      </c>
      <c r="J272" s="14">
        <v>1311.0</v>
      </c>
      <c r="K272" s="14">
        <v>1588.0</v>
      </c>
      <c r="L272" s="11" t="s">
        <v>714</v>
      </c>
      <c r="M272" s="8" t="b">
        <f>IFERROR(__xludf.DUMMYFUNCTION("REGEXMATCH(B:B,""(R)"")"),FALSE)</f>
        <v>0</v>
      </c>
      <c r="N272" s="15"/>
      <c r="O272" s="15"/>
    </row>
    <row r="273" ht="15.75" customHeight="1">
      <c r="A273" s="10" t="s">
        <v>716</v>
      </c>
      <c r="B273" s="11" t="s">
        <v>717</v>
      </c>
      <c r="C273" s="25" t="s">
        <v>713</v>
      </c>
      <c r="D273" s="25"/>
      <c r="E273" s="13">
        <v>250.0</v>
      </c>
      <c r="F273" s="13"/>
      <c r="G273" s="14">
        <v>27.0</v>
      </c>
      <c r="H273" s="14">
        <v>367.0</v>
      </c>
      <c r="I273" s="14">
        <v>464.0</v>
      </c>
      <c r="J273" s="14">
        <v>478.0</v>
      </c>
      <c r="K273" s="14">
        <v>579.0</v>
      </c>
      <c r="L273" s="11" t="s">
        <v>716</v>
      </c>
      <c r="M273" s="8" t="b">
        <f>IFERROR(__xludf.DUMMYFUNCTION("REGEXMATCH(B:B,""(R)"")"),FALSE)</f>
        <v>0</v>
      </c>
      <c r="N273" s="15"/>
      <c r="O273" s="15"/>
    </row>
    <row r="274" ht="15.75" customHeight="1">
      <c r="A274" s="10" t="s">
        <v>718</v>
      </c>
      <c r="B274" s="11" t="s">
        <v>719</v>
      </c>
      <c r="C274" s="25" t="s">
        <v>713</v>
      </c>
      <c r="D274" s="25"/>
      <c r="E274" s="13">
        <v>500.0</v>
      </c>
      <c r="F274" s="13"/>
      <c r="G274" s="14">
        <v>27.0</v>
      </c>
      <c r="H274" s="14">
        <v>577.0</v>
      </c>
      <c r="I274" s="14">
        <v>729.0</v>
      </c>
      <c r="J274" s="14">
        <v>751.0</v>
      </c>
      <c r="K274" s="14">
        <v>910.0</v>
      </c>
      <c r="L274" s="11" t="s">
        <v>718</v>
      </c>
      <c r="M274" s="8" t="b">
        <f>IFERROR(__xludf.DUMMYFUNCTION("REGEXMATCH(B:B,""(R)"")"),FALSE)</f>
        <v>0</v>
      </c>
      <c r="N274" s="15"/>
      <c r="O274" s="15"/>
    </row>
    <row r="275" ht="15.75" customHeight="1">
      <c r="A275" s="10" t="s">
        <v>720</v>
      </c>
      <c r="B275" s="11" t="s">
        <v>721</v>
      </c>
      <c r="C275" s="25" t="s">
        <v>713</v>
      </c>
      <c r="D275" s="25"/>
      <c r="E275" s="13">
        <v>100.0</v>
      </c>
      <c r="F275" s="13"/>
      <c r="G275" s="14">
        <v>13.91</v>
      </c>
      <c r="H275" s="14">
        <v>183.0</v>
      </c>
      <c r="I275" s="14">
        <v>231.0</v>
      </c>
      <c r="J275" s="14">
        <v>238.0</v>
      </c>
      <c r="K275" s="14">
        <v>289.0</v>
      </c>
      <c r="L275" s="11" t="s">
        <v>720</v>
      </c>
      <c r="M275" s="8" t="b">
        <f>IFERROR(__xludf.DUMMYFUNCTION("REGEXMATCH(B:B,""(R)"")"),FALSE)</f>
        <v>0</v>
      </c>
      <c r="N275" s="15"/>
      <c r="O275" s="15"/>
    </row>
    <row r="276" ht="15.75" customHeight="1">
      <c r="A276" s="10" t="s">
        <v>722</v>
      </c>
      <c r="B276" s="11" t="s">
        <v>723</v>
      </c>
      <c r="C276" s="12" t="s">
        <v>724</v>
      </c>
      <c r="D276" s="12"/>
      <c r="E276" s="13">
        <f>IFERROR(__xludf.DUMMYFUNCTION("regexextract (B276, ""\d+"") + REGEXEXTRACT(B276,""\d+(\.\d+)?"")"),0.1)</f>
        <v>0.1</v>
      </c>
      <c r="F276" s="13"/>
      <c r="G276" s="14">
        <v>972.73</v>
      </c>
      <c r="H276" s="14">
        <v>2295.0</v>
      </c>
      <c r="I276" s="14">
        <v>2563.0</v>
      </c>
      <c r="J276" s="14">
        <v>3099.0</v>
      </c>
      <c r="K276" s="14">
        <v>3461.0</v>
      </c>
      <c r="L276" s="11" t="s">
        <v>722</v>
      </c>
      <c r="M276" s="8" t="b">
        <f>IFERROR(__xludf.DUMMYFUNCTION("REGEXMATCH(B:B,""(R)"")"),FALSE)</f>
        <v>0</v>
      </c>
      <c r="N276" s="9" t="s">
        <v>121</v>
      </c>
      <c r="O276" s="15"/>
    </row>
    <row r="277" ht="15.75" customHeight="1">
      <c r="A277" s="10" t="s">
        <v>725</v>
      </c>
      <c r="B277" s="11" t="s">
        <v>726</v>
      </c>
      <c r="C277" s="12" t="s">
        <v>727</v>
      </c>
      <c r="D277" s="12"/>
      <c r="E277" s="13">
        <f>IFERROR(__xludf.DUMMYFUNCTION("regexextract (B277, ""\d+"") + REGEXEXTRACT(B277,""\d+(\.\d+)?"")"),4.0)</f>
        <v>4</v>
      </c>
      <c r="F277" s="13"/>
      <c r="G277" s="28">
        <v>1.4</v>
      </c>
      <c r="H277" s="28">
        <v>11.0</v>
      </c>
      <c r="I277" s="28">
        <v>14.0</v>
      </c>
      <c r="J277" s="28">
        <v>14.0</v>
      </c>
      <c r="K277" s="28">
        <v>18.0</v>
      </c>
      <c r="L277" s="10" t="s">
        <v>725</v>
      </c>
      <c r="M277" s="8" t="b">
        <f>IFERROR(__xludf.DUMMYFUNCTION("REGEXMATCH(B:B,""(R)"")"),FALSE)</f>
        <v>0</v>
      </c>
      <c r="N277" s="15"/>
      <c r="O277" s="15"/>
    </row>
    <row r="278" ht="15.75" customHeight="1">
      <c r="A278" s="10" t="s">
        <v>728</v>
      </c>
      <c r="B278" s="11" t="s">
        <v>729</v>
      </c>
      <c r="C278" s="12" t="s">
        <v>730</v>
      </c>
      <c r="D278" s="12"/>
      <c r="E278" s="13">
        <f>IFERROR(__xludf.DUMMYFUNCTION("regexextract (B278, ""\d+"") + REGEXEXTRACT(B278,""\d+(\.\d+)?"")"),5.0)</f>
        <v>5</v>
      </c>
      <c r="F278" s="13"/>
      <c r="G278" s="14">
        <v>6.62</v>
      </c>
      <c r="H278" s="14">
        <v>369.0</v>
      </c>
      <c r="I278" s="14">
        <v>509.0</v>
      </c>
      <c r="J278" s="14">
        <v>499.0</v>
      </c>
      <c r="K278" s="14">
        <v>630.0</v>
      </c>
      <c r="L278" s="10" t="s">
        <v>728</v>
      </c>
      <c r="M278" s="8" t="b">
        <f>IFERROR(__xludf.DUMMYFUNCTION("REGEXMATCH(B:B,""(R)"")"),FALSE)</f>
        <v>0</v>
      </c>
      <c r="N278" s="15"/>
      <c r="O278" s="15"/>
    </row>
    <row r="279" ht="15.75" customHeight="1">
      <c r="A279" s="10" t="s">
        <v>731</v>
      </c>
      <c r="B279" s="11" t="s">
        <v>732</v>
      </c>
      <c r="C279" s="12" t="s">
        <v>727</v>
      </c>
      <c r="D279" s="12"/>
      <c r="E279" s="13">
        <f>IFERROR(__xludf.DUMMYFUNCTION("regexextract (B279, ""\d+"") + REGEXEXTRACT(B279,""\d+(\.\d+)?"")"),0.5)</f>
        <v>0.5</v>
      </c>
      <c r="F279" s="13"/>
      <c r="G279" s="14">
        <v>0.19</v>
      </c>
      <c r="H279" s="14">
        <v>9.0</v>
      </c>
      <c r="I279" s="14">
        <v>12.0</v>
      </c>
      <c r="J279" s="14">
        <v>12.0</v>
      </c>
      <c r="K279" s="14">
        <v>14.0</v>
      </c>
      <c r="L279" s="11" t="s">
        <v>731</v>
      </c>
      <c r="M279" s="8" t="b">
        <f>IFERROR(__xludf.DUMMYFUNCTION("REGEXMATCH(B:B,""(R)"")"),FALSE)</f>
        <v>0</v>
      </c>
      <c r="N279" s="15"/>
      <c r="O279" s="15"/>
    </row>
    <row r="280" ht="15.75" customHeight="1">
      <c r="A280" s="10" t="s">
        <v>733</v>
      </c>
      <c r="B280" s="11" t="s">
        <v>734</v>
      </c>
      <c r="C280" s="12" t="s">
        <v>730</v>
      </c>
      <c r="D280" s="12"/>
      <c r="E280" s="13">
        <f>IFERROR(__xludf.DUMMYFUNCTION("regexextract (B280, ""\d+"") + REGEXEXTRACT(B280,""\d+(\.\d+)?"")"),4.0)</f>
        <v>4</v>
      </c>
      <c r="F280" s="13"/>
      <c r="G280" s="14">
        <v>5.14</v>
      </c>
      <c r="H280" s="14">
        <v>297.0</v>
      </c>
      <c r="I280" s="14">
        <v>409.0</v>
      </c>
      <c r="J280" s="14">
        <v>401.0</v>
      </c>
      <c r="K280" s="14">
        <v>508.0</v>
      </c>
      <c r="L280" s="10" t="s">
        <v>733</v>
      </c>
      <c r="M280" s="8" t="b">
        <f>IFERROR(__xludf.DUMMYFUNCTION("REGEXMATCH(B:B,""(R)"")"),FALSE)</f>
        <v>0</v>
      </c>
      <c r="N280" s="15"/>
      <c r="O280" s="15"/>
    </row>
    <row r="281" ht="15.75" customHeight="1">
      <c r="A281" s="10" t="s">
        <v>735</v>
      </c>
      <c r="B281" s="11" t="s">
        <v>736</v>
      </c>
      <c r="C281" s="25"/>
      <c r="D281" s="25"/>
      <c r="E281" s="24">
        <f>IFERROR(__xludf.DUMMYFUNCTION("regexextract (B281, ""\d+"") + REGEXEXTRACT(B281,""\d+(\.\d+)?"")"),4.0)</f>
        <v>4</v>
      </c>
      <c r="F281" s="24"/>
      <c r="G281" s="21"/>
      <c r="H281" s="14">
        <v>94.0</v>
      </c>
      <c r="I281" s="14">
        <v>136.0</v>
      </c>
      <c r="J281" s="14">
        <v>132.0</v>
      </c>
      <c r="K281" s="14">
        <v>167.0</v>
      </c>
      <c r="L281" s="10" t="s">
        <v>735</v>
      </c>
      <c r="M281" s="8" t="b">
        <f>IFERROR(__xludf.DUMMYFUNCTION("REGEXMATCH(B:B,""(R)"")"),FALSE)</f>
        <v>0</v>
      </c>
      <c r="N281" s="15"/>
      <c r="O281" s="15"/>
    </row>
    <row r="282" ht="15.75" customHeight="1">
      <c r="A282" s="10" t="s">
        <v>737</v>
      </c>
      <c r="B282" s="11" t="s">
        <v>738</v>
      </c>
      <c r="C282" s="12" t="s">
        <v>739</v>
      </c>
      <c r="D282" s="12"/>
      <c r="E282" s="13">
        <f>IFERROR(__xludf.DUMMYFUNCTION("regexextract (B282, ""\d+"") + REGEXEXTRACT(B282,""\d+(\.\d+)?"")"),50.0)</f>
        <v>50</v>
      </c>
      <c r="F282" s="13"/>
      <c r="G282" s="14">
        <v>3.6</v>
      </c>
      <c r="H282" s="14">
        <v>221.0</v>
      </c>
      <c r="I282" s="14">
        <v>305.0</v>
      </c>
      <c r="J282" s="14">
        <v>298.0</v>
      </c>
      <c r="K282" s="14">
        <v>377.0</v>
      </c>
      <c r="L282" s="11" t="s">
        <v>737</v>
      </c>
      <c r="M282" s="8" t="b">
        <f>IFERROR(__xludf.DUMMYFUNCTION("REGEXMATCH(B:B,""(R)"")"),TRUE)</f>
        <v>1</v>
      </c>
      <c r="N282" s="15"/>
      <c r="O282" s="15"/>
    </row>
    <row r="283" ht="15.75" customHeight="1">
      <c r="A283" s="10" t="s">
        <v>740</v>
      </c>
      <c r="B283" s="11" t="s">
        <v>741</v>
      </c>
      <c r="C283" s="12" t="s">
        <v>658</v>
      </c>
      <c r="D283" s="12"/>
      <c r="E283" s="13">
        <f>IFERROR(__xludf.DUMMYFUNCTION("regexextract (B283, ""\d+"") + REGEXEXTRACT(B283,""\d+(\.\d+)?"")"),50.0)</f>
        <v>50</v>
      </c>
      <c r="F283" s="13"/>
      <c r="G283" s="21"/>
      <c r="H283" s="14">
        <v>852.0</v>
      </c>
      <c r="I283" s="14">
        <v>1172.0</v>
      </c>
      <c r="J283" s="14">
        <v>1151.0</v>
      </c>
      <c r="K283" s="14">
        <v>1454.0</v>
      </c>
      <c r="L283" s="10" t="s">
        <v>740</v>
      </c>
      <c r="M283" s="8" t="b">
        <f>IFERROR(__xludf.DUMMYFUNCTION("REGEXMATCH(B:B,""(R)"")"),FALSE)</f>
        <v>0</v>
      </c>
      <c r="N283" s="15"/>
      <c r="O283" s="15"/>
    </row>
    <row r="284" ht="15.75" customHeight="1">
      <c r="A284" s="10" t="s">
        <v>742</v>
      </c>
      <c r="B284" s="11" t="s">
        <v>743</v>
      </c>
      <c r="C284" s="12" t="s">
        <v>744</v>
      </c>
      <c r="D284" s="12"/>
      <c r="E284" s="13">
        <f>IFERROR(__xludf.DUMMYFUNCTION("regexextract (B284, ""\d+"") + REGEXEXTRACT(B284,""\d+(\.\d+)?"")"),0.1)</f>
        <v>0.1</v>
      </c>
      <c r="F284" s="13"/>
      <c r="G284" s="14">
        <v>750.39</v>
      </c>
      <c r="H284" s="14">
        <v>1792.0</v>
      </c>
      <c r="I284" s="14">
        <v>2001.0</v>
      </c>
      <c r="J284" s="14">
        <v>2419.0</v>
      </c>
      <c r="K284" s="14">
        <v>2702.0</v>
      </c>
      <c r="L284" s="10" t="s">
        <v>742</v>
      </c>
      <c r="M284" s="8" t="b">
        <f>IFERROR(__xludf.DUMMYFUNCTION("REGEXMATCH(B:B,""(R)"")"),TRUE)</f>
        <v>1</v>
      </c>
      <c r="N284" s="9" t="s">
        <v>121</v>
      </c>
      <c r="O284" s="15"/>
    </row>
    <row r="285" ht="15.75" customHeight="1">
      <c r="A285" s="10" t="s">
        <v>745</v>
      </c>
      <c r="B285" s="11" t="s">
        <v>746</v>
      </c>
      <c r="C285" s="12" t="s">
        <v>747</v>
      </c>
      <c r="D285" s="12"/>
      <c r="E285" s="13">
        <f>IFERROR(__xludf.DUMMYFUNCTION("regexextract (B285, ""\d+"") + REGEXEXTRACT(B285,""\d+(\.\d+)?"")"),11.25)</f>
        <v>11.25</v>
      </c>
      <c r="F285" s="13"/>
      <c r="G285" s="14">
        <v>18190.0</v>
      </c>
      <c r="H285" s="14">
        <v>28434.0</v>
      </c>
      <c r="I285" s="14">
        <v>30305.0</v>
      </c>
      <c r="J285" s="14">
        <v>38386.0</v>
      </c>
      <c r="K285" s="14">
        <v>40911.0</v>
      </c>
      <c r="L285" s="11" t="s">
        <v>745</v>
      </c>
      <c r="M285" s="8" t="b">
        <f>IFERROR(__xludf.DUMMYFUNCTION("REGEXMATCH(B:B,""(R)"")"),TRUE)</f>
        <v>1</v>
      </c>
      <c r="N285" s="9" t="s">
        <v>25</v>
      </c>
      <c r="O285" s="15"/>
    </row>
    <row r="286" ht="15.75" customHeight="1">
      <c r="A286" s="10" t="s">
        <v>748</v>
      </c>
      <c r="B286" s="11" t="s">
        <v>749</v>
      </c>
      <c r="C286" s="12" t="s">
        <v>747</v>
      </c>
      <c r="D286" s="12"/>
      <c r="E286" s="13">
        <f>IFERROR(__xludf.DUMMYFUNCTION("regexextract (B286, ""\d+"") + REGEXEXTRACT(B286,""\d+(\.\d+)?"")"),3.75)</f>
        <v>3.75</v>
      </c>
      <c r="F286" s="13"/>
      <c r="G286" s="14">
        <v>5778.0</v>
      </c>
      <c r="H286" s="14">
        <v>9634.0</v>
      </c>
      <c r="I286" s="14">
        <v>10464.0</v>
      </c>
      <c r="J286" s="14">
        <v>13006.0</v>
      </c>
      <c r="K286" s="14">
        <v>14127.0</v>
      </c>
      <c r="L286" s="11" t="s">
        <v>748</v>
      </c>
      <c r="M286" s="8" t="b">
        <f>IFERROR(__xludf.DUMMYFUNCTION("REGEXMATCH(B:B,""(R)"")"),TRUE)</f>
        <v>1</v>
      </c>
      <c r="N286" s="9" t="s">
        <v>121</v>
      </c>
      <c r="O286" s="15"/>
    </row>
    <row r="287" ht="15.75" customHeight="1">
      <c r="A287" s="10" t="s">
        <v>750</v>
      </c>
      <c r="B287" s="11" t="s">
        <v>751</v>
      </c>
      <c r="C287" s="12"/>
      <c r="D287" s="12"/>
      <c r="E287" s="13">
        <f>IFERROR(__xludf.DUMMYFUNCTION("regexextract (B287, ""\d+"") + REGEXEXTRACT(B287,""\d+(\.\d+)?"")"),5.0)</f>
        <v>5</v>
      </c>
      <c r="F287" s="13"/>
      <c r="G287" s="14">
        <v>7.49</v>
      </c>
      <c r="H287" s="14">
        <v>22.0</v>
      </c>
      <c r="I287" s="14">
        <v>29.0</v>
      </c>
      <c r="J287" s="14">
        <v>29.0</v>
      </c>
      <c r="K287" s="14">
        <v>36.0</v>
      </c>
      <c r="L287" s="10" t="s">
        <v>750</v>
      </c>
      <c r="M287" s="8" t="b">
        <f>IFERROR(__xludf.DUMMYFUNCTION("REGEXMATCH(B:B,""(R)"")"),FALSE)</f>
        <v>0</v>
      </c>
      <c r="N287" s="15"/>
      <c r="O287" s="15"/>
    </row>
    <row r="288" ht="15.75" customHeight="1">
      <c r="A288" s="10" t="s">
        <v>752</v>
      </c>
      <c r="B288" s="11" t="s">
        <v>753</v>
      </c>
      <c r="C288" s="12"/>
      <c r="D288" s="12"/>
      <c r="E288" s="13">
        <f>IFERROR(__xludf.DUMMYFUNCTION("regexextract (B288, ""\d+"") + REGEXEXTRACT(B288,""\d+(\.\d+)?"")"),10.0)</f>
        <v>10</v>
      </c>
      <c r="F288" s="13"/>
      <c r="G288" s="21"/>
      <c r="H288" s="14">
        <v>8.0</v>
      </c>
      <c r="I288" s="14">
        <v>11.0</v>
      </c>
      <c r="J288" s="14">
        <v>11.0</v>
      </c>
      <c r="K288" s="14">
        <v>13.0</v>
      </c>
      <c r="L288" s="11" t="s">
        <v>752</v>
      </c>
      <c r="M288" s="8" t="b">
        <f>IFERROR(__xludf.DUMMYFUNCTION("REGEXMATCH(B:B,""(R)"")"),FALSE)</f>
        <v>0</v>
      </c>
      <c r="N288" s="15"/>
      <c r="O288" s="15"/>
    </row>
    <row r="289" ht="15.75" customHeight="1">
      <c r="A289" s="10" t="s">
        <v>754</v>
      </c>
      <c r="B289" s="11" t="s">
        <v>755</v>
      </c>
      <c r="C289" s="25"/>
      <c r="D289" s="25"/>
      <c r="E289" s="24">
        <f>IFERROR(__xludf.DUMMYFUNCTION("regexextract (B289, ""\d+"") + REGEXEXTRACT(B289,""\d+(\.\d+)?"")"),10.0)</f>
        <v>10</v>
      </c>
      <c r="F289" s="24"/>
      <c r="G289" s="14">
        <v>17.27</v>
      </c>
      <c r="H289" s="14">
        <v>57.0</v>
      </c>
      <c r="I289" s="14">
        <v>73.0</v>
      </c>
      <c r="J289" s="14">
        <v>75.0</v>
      </c>
      <c r="K289" s="14">
        <v>93.0</v>
      </c>
      <c r="L289" s="11" t="s">
        <v>754</v>
      </c>
      <c r="M289" s="8" t="b">
        <f>IFERROR(__xludf.DUMMYFUNCTION("REGEXMATCH(B:B,""(R)"")"),FALSE)</f>
        <v>0</v>
      </c>
      <c r="N289" s="15"/>
      <c r="O289" s="15"/>
    </row>
    <row r="290" ht="15.75" customHeight="1">
      <c r="A290" s="10" t="s">
        <v>756</v>
      </c>
      <c r="B290" s="11" t="s">
        <v>757</v>
      </c>
      <c r="C290" s="25"/>
      <c r="D290" s="25"/>
      <c r="E290" s="24">
        <f>IFERROR(__xludf.DUMMYFUNCTION("regexextract (B290, ""\d+"") + REGEXEXTRACT(B290,""\d+(\.\d+)?"")"),200.0)</f>
        <v>200</v>
      </c>
      <c r="F290" s="24"/>
      <c r="G290" s="14">
        <v>256.8</v>
      </c>
      <c r="H290" s="14">
        <v>445.0</v>
      </c>
      <c r="I290" s="14">
        <v>519.0</v>
      </c>
      <c r="J290" s="14">
        <v>525.0</v>
      </c>
      <c r="K290" s="14">
        <v>649.0</v>
      </c>
      <c r="L290" s="10" t="s">
        <v>756</v>
      </c>
      <c r="M290" s="8" t="b">
        <f>IFERROR(__xludf.DUMMYFUNCTION("REGEXMATCH(B:B,""(R)"")"),TRUE)</f>
        <v>1</v>
      </c>
      <c r="N290" s="15"/>
      <c r="O290" s="15"/>
    </row>
    <row r="291" ht="15.75" customHeight="1">
      <c r="A291" s="10" t="s">
        <v>758</v>
      </c>
      <c r="B291" s="11" t="s">
        <v>759</v>
      </c>
      <c r="C291" s="12"/>
      <c r="D291" s="12"/>
      <c r="E291" s="13"/>
      <c r="F291" s="13"/>
      <c r="G291" s="14">
        <v>749.0</v>
      </c>
      <c r="H291" s="14">
        <v>1672.0</v>
      </c>
      <c r="I291" s="14">
        <v>1672.0</v>
      </c>
      <c r="J291" s="14">
        <v>2045.0</v>
      </c>
      <c r="K291" s="14">
        <v>2045.0</v>
      </c>
      <c r="L291" s="11" t="s">
        <v>758</v>
      </c>
      <c r="M291" s="8" t="b">
        <f>IFERROR(__xludf.DUMMYFUNCTION("REGEXMATCH(B:B,""(R)"")"),FALSE)</f>
        <v>0</v>
      </c>
      <c r="N291" s="15"/>
      <c r="O291" s="15"/>
    </row>
    <row r="292" ht="15.75" customHeight="1">
      <c r="A292" s="10" t="s">
        <v>760</v>
      </c>
      <c r="B292" s="11" t="s">
        <v>761</v>
      </c>
      <c r="C292" s="12" t="s">
        <v>762</v>
      </c>
      <c r="D292" s="12"/>
      <c r="E292" s="13">
        <f>IFERROR(__xludf.DUMMYFUNCTION("regexextract (B292, ""\d+"") + REGEXEXTRACT(B292,""\d+(\.\d+)?"")"),30.0)</f>
        <v>30</v>
      </c>
      <c r="F292" s="13"/>
      <c r="G292" s="14">
        <v>5150.0</v>
      </c>
      <c r="H292" s="14">
        <v>8585.0</v>
      </c>
      <c r="I292" s="14">
        <v>11053.0</v>
      </c>
      <c r="J292" s="14">
        <v>11589.0</v>
      </c>
      <c r="K292" s="14">
        <v>13706.0</v>
      </c>
      <c r="L292" s="10" t="s">
        <v>760</v>
      </c>
      <c r="M292" s="8" t="b">
        <f>IFERROR(__xludf.DUMMYFUNCTION("REGEXMATCH(B:B,""(R)"")"),TRUE)</f>
        <v>1</v>
      </c>
      <c r="N292" s="15"/>
      <c r="O292" s="15"/>
    </row>
    <row r="293" ht="15.75" customHeight="1">
      <c r="A293" s="10" t="s">
        <v>763</v>
      </c>
      <c r="B293" s="11" t="s">
        <v>764</v>
      </c>
      <c r="C293" s="12"/>
      <c r="D293" s="12"/>
      <c r="E293" s="13">
        <f>IFERROR(__xludf.DUMMYFUNCTION("regexextract (B293, ""\d+"") + REGEXEXTRACT(B293,""\d+(\.\d+)?"")"),30.0)</f>
        <v>30</v>
      </c>
      <c r="F293" s="13"/>
      <c r="G293" s="14">
        <v>668.75</v>
      </c>
      <c r="H293" s="14">
        <v>1290.0</v>
      </c>
      <c r="I293" s="14">
        <v>1658.0</v>
      </c>
      <c r="J293" s="14">
        <v>1677.0</v>
      </c>
      <c r="K293" s="14">
        <v>2071.0</v>
      </c>
      <c r="L293" s="11" t="s">
        <v>763</v>
      </c>
      <c r="M293" s="8" t="b">
        <f>IFERROR(__xludf.DUMMYFUNCTION("REGEXMATCH(B:B,""(R)"")"),FALSE)</f>
        <v>0</v>
      </c>
      <c r="N293" s="15"/>
      <c r="O293" s="15"/>
    </row>
    <row r="294" ht="15.75" customHeight="1">
      <c r="A294" s="10" t="s">
        <v>765</v>
      </c>
      <c r="B294" s="11" t="s">
        <v>766</v>
      </c>
      <c r="C294" s="12" t="s">
        <v>767</v>
      </c>
      <c r="D294" s="12"/>
      <c r="E294" s="13">
        <f>IFERROR(__xludf.DUMMYFUNCTION("regexextract (B294, ""\d+"") + REGEXEXTRACT(B294,""\d+(\.\d+)?"")"),1.88)</f>
        <v>1.88</v>
      </c>
      <c r="F294" s="13"/>
      <c r="G294" s="14">
        <v>5271.89</v>
      </c>
      <c r="H294" s="14">
        <v>11700.0</v>
      </c>
      <c r="I294" s="14">
        <v>11700.0</v>
      </c>
      <c r="J294" s="14">
        <v>13000.0</v>
      </c>
      <c r="K294" s="14">
        <v>13000.0</v>
      </c>
      <c r="L294" s="10" t="s">
        <v>765</v>
      </c>
      <c r="M294" s="8" t="b">
        <f>IFERROR(__xludf.DUMMYFUNCTION("REGEXMATCH(B:B,""(R)"")"),TRUE)</f>
        <v>1</v>
      </c>
      <c r="N294" s="9" t="s">
        <v>25</v>
      </c>
      <c r="O294" s="15"/>
    </row>
    <row r="295" ht="15.75" customHeight="1">
      <c r="A295" s="10" t="s">
        <v>768</v>
      </c>
      <c r="B295" s="11" t="s">
        <v>769</v>
      </c>
      <c r="C295" s="12" t="s">
        <v>767</v>
      </c>
      <c r="D295" s="12"/>
      <c r="E295" s="13">
        <f>IFERROR(__xludf.DUMMYFUNCTION("regexextract (B295, ""\d+"") + REGEXEXTRACT(B295,""\d+(\.\d+)?"")"),11.25)</f>
        <v>11.25</v>
      </c>
      <c r="F295" s="13"/>
      <c r="G295" s="14">
        <v>20330.0</v>
      </c>
      <c r="H295" s="14">
        <v>23000.0</v>
      </c>
      <c r="I295" s="14">
        <v>23000.0</v>
      </c>
      <c r="J295" s="14">
        <v>23000.0</v>
      </c>
      <c r="K295" s="14">
        <v>23000.0</v>
      </c>
      <c r="L295" s="10" t="s">
        <v>768</v>
      </c>
      <c r="M295" s="8" t="b">
        <f>IFERROR(__xludf.DUMMYFUNCTION("REGEXMATCH(B:B,""(R)"")"),FALSE)</f>
        <v>0</v>
      </c>
      <c r="N295" s="9" t="s">
        <v>121</v>
      </c>
      <c r="O295" s="15"/>
    </row>
    <row r="296" ht="15.75" customHeight="1">
      <c r="A296" s="10" t="s">
        <v>770</v>
      </c>
      <c r="B296" s="11" t="s">
        <v>771</v>
      </c>
      <c r="C296" s="12" t="s">
        <v>767</v>
      </c>
      <c r="D296" s="12"/>
      <c r="E296" s="13">
        <f>IFERROR(__xludf.DUMMYFUNCTION("regexextract (B296, ""\d+"") + REGEXEXTRACT(B296,""\d+(\.\d+)?"")"),3.75)</f>
        <v>3.75</v>
      </c>
      <c r="F296" s="13"/>
      <c r="G296" s="14">
        <v>4996.9</v>
      </c>
      <c r="H296" s="14">
        <v>13217.0</v>
      </c>
      <c r="I296" s="14">
        <v>13217.0</v>
      </c>
      <c r="J296" s="14">
        <v>14685.0</v>
      </c>
      <c r="K296" s="14">
        <v>14685.0</v>
      </c>
      <c r="L296" s="11" t="s">
        <v>770</v>
      </c>
      <c r="M296" s="8" t="b">
        <f>IFERROR(__xludf.DUMMYFUNCTION("REGEXMATCH(B:B,""(R)"")"),TRUE)</f>
        <v>1</v>
      </c>
      <c r="N296" s="9" t="s">
        <v>121</v>
      </c>
      <c r="O296" s="15"/>
    </row>
    <row r="297" ht="15.75" customHeight="1">
      <c r="A297" s="10" t="s">
        <v>772</v>
      </c>
      <c r="B297" s="11" t="s">
        <v>773</v>
      </c>
      <c r="C297" s="12" t="s">
        <v>774</v>
      </c>
      <c r="D297" s="12"/>
      <c r="E297" s="13">
        <f>IFERROR(__xludf.DUMMYFUNCTION("regexextract (B297, ""\d+"") + REGEXEXTRACT(B297,""\d+(\.\d+)?"")"),40.0)</f>
        <v>40</v>
      </c>
      <c r="F297" s="13"/>
      <c r="G297" s="14">
        <v>1.0</v>
      </c>
      <c r="H297" s="14">
        <v>10.0</v>
      </c>
      <c r="I297" s="14">
        <v>13.0</v>
      </c>
      <c r="J297" s="14">
        <v>13.0</v>
      </c>
      <c r="K297" s="14">
        <v>17.0</v>
      </c>
      <c r="L297" s="10" t="s">
        <v>772</v>
      </c>
      <c r="M297" s="8" t="b">
        <f>IFERROR(__xludf.DUMMYFUNCTION("REGEXMATCH(B:B,""(R)"")"),FALSE)</f>
        <v>0</v>
      </c>
      <c r="N297" s="15"/>
      <c r="O297" s="15"/>
    </row>
    <row r="298" ht="15.75" customHeight="1">
      <c r="A298" s="10" t="s">
        <v>775</v>
      </c>
      <c r="B298" s="11" t="s">
        <v>776</v>
      </c>
      <c r="C298" s="25"/>
      <c r="D298" s="25"/>
      <c r="E298" s="13" t="str">
        <f>IFERROR(__xludf.DUMMYFUNCTION("regexextract (B298, ""\d+"") + REGEXEXTRACT(B298,""\d+(\.\d+)?"")"),"#N/A")</f>
        <v>#N/A</v>
      </c>
      <c r="F298" s="13"/>
      <c r="G298" s="14">
        <v>0.34</v>
      </c>
      <c r="H298" s="14">
        <v>9.0</v>
      </c>
      <c r="I298" s="14">
        <v>11.0</v>
      </c>
      <c r="J298" s="14">
        <v>11.0</v>
      </c>
      <c r="K298" s="14">
        <v>14.0</v>
      </c>
      <c r="L298" s="10" t="s">
        <v>775</v>
      </c>
      <c r="M298" s="8" t="b">
        <f>IFERROR(__xludf.DUMMYFUNCTION("REGEXMATCH(B:B,""(R)"")"),FALSE)</f>
        <v>0</v>
      </c>
      <c r="N298" s="15"/>
      <c r="O298" s="15"/>
    </row>
    <row r="299" ht="15.75" customHeight="1">
      <c r="A299" s="10" t="s">
        <v>777</v>
      </c>
      <c r="B299" s="11" t="s">
        <v>778</v>
      </c>
      <c r="C299" s="25"/>
      <c r="D299" s="25"/>
      <c r="E299" s="13">
        <f>IFERROR(__xludf.DUMMYFUNCTION("regexextract (B299, ""\d+"") + REGEXEXTRACT(B299,""\d+(\.\d+)?"")"),6.0)</f>
        <v>6</v>
      </c>
      <c r="F299" s="13"/>
      <c r="G299" s="14">
        <v>0.35</v>
      </c>
      <c r="H299" s="14">
        <v>9.0</v>
      </c>
      <c r="I299" s="14">
        <v>11.0</v>
      </c>
      <c r="J299" s="14">
        <v>11.0</v>
      </c>
      <c r="K299" s="14">
        <v>14.0</v>
      </c>
      <c r="L299" s="11" t="s">
        <v>777</v>
      </c>
      <c r="M299" s="8" t="b">
        <f>IFERROR(__xludf.DUMMYFUNCTION("REGEXMATCH(B:B,""(R)"")"),FALSE)</f>
        <v>0</v>
      </c>
      <c r="N299" s="15"/>
      <c r="O299" s="15"/>
    </row>
    <row r="300" ht="15.75" customHeight="1">
      <c r="A300" s="10" t="s">
        <v>779</v>
      </c>
      <c r="B300" s="11" t="s">
        <v>780</v>
      </c>
      <c r="C300" s="12" t="s">
        <v>781</v>
      </c>
      <c r="D300" s="12"/>
      <c r="E300" s="13">
        <f>IFERROR(__xludf.DUMMYFUNCTION("regexextract (B300, ""\d+"") + REGEXEXTRACT(B300,""\d+(\.\d+)?"")"),120.0)</f>
        <v>120</v>
      </c>
      <c r="F300" s="13"/>
      <c r="G300" s="14">
        <v>6580.5</v>
      </c>
      <c r="H300" s="14">
        <v>11700.0</v>
      </c>
      <c r="I300" s="14">
        <v>11700.0</v>
      </c>
      <c r="J300" s="14">
        <v>13000.0</v>
      </c>
      <c r="K300" s="14">
        <v>13000.0</v>
      </c>
      <c r="L300" s="10" t="s">
        <v>779</v>
      </c>
      <c r="M300" s="8" t="b">
        <f>IFERROR(__xludf.DUMMYFUNCTION("REGEXMATCH(B:B,""(R)"")"),TRUE)</f>
        <v>1</v>
      </c>
      <c r="N300" s="9" t="s">
        <v>25</v>
      </c>
      <c r="O300" s="15"/>
    </row>
    <row r="301" ht="15.75" customHeight="1">
      <c r="A301" s="10" t="s">
        <v>782</v>
      </c>
      <c r="B301" s="11" t="s">
        <v>783</v>
      </c>
      <c r="C301" s="12" t="s">
        <v>781</v>
      </c>
      <c r="D301" s="12"/>
      <c r="E301" s="13">
        <f>IFERROR(__xludf.DUMMYFUNCTION("regexextract (B301, ""\d+"") + REGEXEXTRACT(B301,""\d+(\.\d+)?"")"),80.0)</f>
        <v>80</v>
      </c>
      <c r="F301" s="13"/>
      <c r="G301" s="14">
        <v>6580.5</v>
      </c>
      <c r="H301" s="14">
        <v>11700.0</v>
      </c>
      <c r="I301" s="14">
        <v>11700.0</v>
      </c>
      <c r="J301" s="14">
        <v>13000.0</v>
      </c>
      <c r="K301" s="14">
        <v>13000.0</v>
      </c>
      <c r="L301" s="10" t="s">
        <v>782</v>
      </c>
      <c r="M301" s="8" t="b">
        <f>IFERROR(__xludf.DUMMYFUNCTION("REGEXMATCH(B:B,""(R)"")"),TRUE)</f>
        <v>1</v>
      </c>
      <c r="N301" s="9" t="s">
        <v>25</v>
      </c>
      <c r="O301" s="15"/>
    </row>
    <row r="302" ht="15.75" customHeight="1">
      <c r="A302" s="10" t="s">
        <v>784</v>
      </c>
      <c r="B302" s="11" t="s">
        <v>785</v>
      </c>
      <c r="C302" s="12"/>
      <c r="D302" s="12"/>
      <c r="E302" s="13">
        <f>IFERROR(__xludf.DUMMYFUNCTION("regexextract (B302, ""\d+"") + REGEXEXTRACT(B302,""\d+(\.\d+)?"")"),200.0)</f>
        <v>200</v>
      </c>
      <c r="F302" s="13"/>
      <c r="G302" s="14">
        <v>6.42</v>
      </c>
      <c r="H302" s="14">
        <v>21.0</v>
      </c>
      <c r="I302" s="14">
        <v>33.0</v>
      </c>
      <c r="J302" s="14">
        <v>32.0</v>
      </c>
      <c r="K302" s="14">
        <v>40.0</v>
      </c>
      <c r="L302" s="11" t="s">
        <v>784</v>
      </c>
      <c r="M302" s="8" t="b">
        <f>IFERROR(__xludf.DUMMYFUNCTION("REGEXMATCH(B:B,""(R)"")"),FALSE)</f>
        <v>0</v>
      </c>
      <c r="N302" s="15"/>
      <c r="O302" s="15"/>
    </row>
    <row r="303" ht="15.75" customHeight="1">
      <c r="A303" s="10" t="s">
        <v>786</v>
      </c>
      <c r="B303" s="11" t="s">
        <v>787</v>
      </c>
      <c r="C303" s="12"/>
      <c r="D303" s="12"/>
      <c r="E303" s="13">
        <f>IFERROR(__xludf.DUMMYFUNCTION("regexextract (B303, ""\d+"") + REGEXEXTRACT(B303,""\d+(\.\d+)?"")"),5.0)</f>
        <v>5</v>
      </c>
      <c r="F303" s="13"/>
      <c r="G303" s="14">
        <v>0.29</v>
      </c>
      <c r="H303" s="14">
        <v>8.0</v>
      </c>
      <c r="I303" s="14">
        <v>11.0</v>
      </c>
      <c r="J303" s="14">
        <v>10.0</v>
      </c>
      <c r="K303" s="14">
        <v>14.0</v>
      </c>
      <c r="L303" s="11" t="s">
        <v>786</v>
      </c>
      <c r="M303" s="8" t="b">
        <f>IFERROR(__xludf.DUMMYFUNCTION("REGEXMATCH(B:B,""(R)"")"),FALSE)</f>
        <v>0</v>
      </c>
      <c r="N303" s="15"/>
      <c r="O303" s="15"/>
    </row>
    <row r="304" ht="15.75" customHeight="1">
      <c r="A304" s="10" t="s">
        <v>788</v>
      </c>
      <c r="B304" s="11" t="s">
        <v>789</v>
      </c>
      <c r="C304" s="12"/>
      <c r="D304" s="12"/>
      <c r="E304" s="13">
        <f>IFERROR(__xludf.DUMMYFUNCTION("regexextract (B304, ""\d+"") + REGEXEXTRACT(B304,""\d+(\.\d+)?"")"),10000.0)</f>
        <v>10000</v>
      </c>
      <c r="F304" s="13"/>
      <c r="G304" s="21"/>
      <c r="H304" s="14">
        <v>1867.0</v>
      </c>
      <c r="I304" s="14">
        <v>2354.0</v>
      </c>
      <c r="J304" s="14">
        <v>2428.0</v>
      </c>
      <c r="K304" s="14">
        <v>2942.0</v>
      </c>
      <c r="L304" s="10" t="s">
        <v>788</v>
      </c>
      <c r="M304" s="8" t="b">
        <f>IFERROR(__xludf.DUMMYFUNCTION("REGEXMATCH(B:B,""(R)"")"),FALSE)</f>
        <v>0</v>
      </c>
      <c r="N304" s="15"/>
      <c r="O304" s="15"/>
    </row>
    <row r="305" ht="15.75" customHeight="1">
      <c r="A305" s="10" t="s">
        <v>790</v>
      </c>
      <c r="B305" s="11" t="s">
        <v>791</v>
      </c>
      <c r="C305" s="12"/>
      <c r="D305" s="12"/>
      <c r="E305" s="13">
        <f>IFERROR(__xludf.DUMMYFUNCTION("regexextract (B305, ""\d+"") + REGEXEXTRACT(B305,""\d+(\.\d+)?"")"),100.0)</f>
        <v>100</v>
      </c>
      <c r="F305" s="13"/>
      <c r="G305" s="14">
        <v>48.0</v>
      </c>
      <c r="H305" s="14">
        <v>465.0</v>
      </c>
      <c r="I305" s="14">
        <v>640.0</v>
      </c>
      <c r="J305" s="14">
        <v>628.0</v>
      </c>
      <c r="K305" s="14">
        <v>794.0</v>
      </c>
      <c r="L305" s="10" t="s">
        <v>790</v>
      </c>
      <c r="M305" s="8" t="b">
        <f>IFERROR(__xludf.DUMMYFUNCTION("REGEXMATCH(B:B,""(R)"")"),TRUE)</f>
        <v>1</v>
      </c>
      <c r="N305" s="15"/>
      <c r="O305" s="15"/>
    </row>
    <row r="306" ht="15.75" customHeight="1">
      <c r="A306" s="10" t="s">
        <v>792</v>
      </c>
      <c r="B306" s="11" t="s">
        <v>793</v>
      </c>
      <c r="C306" s="12"/>
      <c r="D306" s="12"/>
      <c r="E306" s="13">
        <f>IFERROR(__xludf.DUMMYFUNCTION("regexextract (B306, ""\d+"") + REGEXEXTRACT(B306,""\d+(\.\d+)?"")"),200.0)</f>
        <v>200</v>
      </c>
      <c r="F306" s="13"/>
      <c r="G306" s="14">
        <v>7.64</v>
      </c>
      <c r="H306" s="14">
        <v>23.0</v>
      </c>
      <c r="I306" s="14">
        <v>37.0</v>
      </c>
      <c r="J306" s="14">
        <v>35.0</v>
      </c>
      <c r="K306" s="14">
        <v>44.0</v>
      </c>
      <c r="L306" s="11" t="s">
        <v>792</v>
      </c>
      <c r="M306" s="8" t="b">
        <f>IFERROR(__xludf.DUMMYFUNCTION("REGEXMATCH(B:B,""(R)"")"),FALSE)</f>
        <v>0</v>
      </c>
      <c r="N306" s="15"/>
      <c r="O306" s="15"/>
    </row>
    <row r="307" ht="15.75" customHeight="1">
      <c r="A307" s="10" t="s">
        <v>794</v>
      </c>
      <c r="B307" s="11" t="s">
        <v>795</v>
      </c>
      <c r="C307" s="12"/>
      <c r="D307" s="12"/>
      <c r="E307" s="13">
        <f>IFERROR(__xludf.DUMMYFUNCTION("regexextract (B307, ""\d+"") + REGEXEXTRACT(B307,""\d+(\.\d+)?"")"),10.0)</f>
        <v>10</v>
      </c>
      <c r="F307" s="13"/>
      <c r="G307" s="14">
        <v>0.2</v>
      </c>
      <c r="H307" s="14">
        <v>7.0</v>
      </c>
      <c r="I307" s="14">
        <v>10.0</v>
      </c>
      <c r="J307" s="14">
        <v>9.0</v>
      </c>
      <c r="K307" s="14">
        <v>11.0</v>
      </c>
      <c r="L307" s="11" t="s">
        <v>794</v>
      </c>
      <c r="M307" s="8" t="b">
        <f>IFERROR(__xludf.DUMMYFUNCTION("REGEXMATCH(B:B,""(R)"")"),FALSE)</f>
        <v>0</v>
      </c>
      <c r="N307" s="15"/>
      <c r="O307" s="15"/>
    </row>
    <row r="308" ht="15.75" customHeight="1">
      <c r="A308" s="10" t="s">
        <v>391</v>
      </c>
      <c r="B308" s="11" t="s">
        <v>796</v>
      </c>
      <c r="C308" s="12" t="s">
        <v>285</v>
      </c>
      <c r="D308" s="12"/>
      <c r="E308" s="13">
        <f>IFERROR(__xludf.DUMMYFUNCTION("regexextract (B308, ""\d+"") + REGEXEXTRACT(B308,""\d+(\.\d+)?"")"),300.0)</f>
        <v>300</v>
      </c>
      <c r="F308" s="13"/>
      <c r="G308" s="14">
        <v>267500.0</v>
      </c>
      <c r="H308" s="14">
        <v>308929.0</v>
      </c>
      <c r="I308" s="14">
        <v>313563.0</v>
      </c>
      <c r="J308" s="14">
        <v>371322.0</v>
      </c>
      <c r="K308" s="14">
        <v>376893.0</v>
      </c>
      <c r="L308" s="10" t="s">
        <v>391</v>
      </c>
      <c r="M308" s="8" t="b">
        <f>IFERROR(__xludf.DUMMYFUNCTION("REGEXMATCH(B:B,""(R)"")"),FALSE)</f>
        <v>0</v>
      </c>
      <c r="N308" s="15"/>
      <c r="O308" s="15"/>
    </row>
    <row r="309" ht="15.75" customHeight="1">
      <c r="A309" s="10" t="s">
        <v>797</v>
      </c>
      <c r="B309" s="11" t="s">
        <v>798</v>
      </c>
      <c r="C309" s="12"/>
      <c r="D309" s="12"/>
      <c r="E309" s="13">
        <f>IFERROR(__xludf.DUMMYFUNCTION("regexextract (B309, ""\d+"") + REGEXEXTRACT(B309,""\d+(\.\d+)?"")"),20.0)</f>
        <v>20</v>
      </c>
      <c r="F309" s="13"/>
      <c r="G309" s="14">
        <v>7800.0</v>
      </c>
      <c r="H309" s="14">
        <v>12768.0</v>
      </c>
      <c r="I309" s="14">
        <v>13868.0</v>
      </c>
      <c r="J309" s="14">
        <v>16599.0</v>
      </c>
      <c r="K309" s="14">
        <v>18028.0</v>
      </c>
      <c r="L309" s="11" t="s">
        <v>797</v>
      </c>
      <c r="M309" s="8" t="b">
        <f>IFERROR(__xludf.DUMMYFUNCTION("REGEXMATCH(B:B,""(R)"")"),FALSE)</f>
        <v>0</v>
      </c>
      <c r="N309" s="15"/>
      <c r="O309" s="15"/>
    </row>
    <row r="310" ht="15.75" customHeight="1">
      <c r="A310" s="10" t="s">
        <v>799</v>
      </c>
      <c r="B310" s="11" t="s">
        <v>800</v>
      </c>
      <c r="C310" s="12"/>
      <c r="D310" s="12"/>
      <c r="E310" s="13">
        <f>IFERROR(__xludf.DUMMYFUNCTION("regexextract (B310, ""\d+"") + REGEXEXTRACT(B310,""\d+(\.\d+)?"")"),100.0)</f>
        <v>100</v>
      </c>
      <c r="F310" s="13"/>
      <c r="G310" s="14">
        <v>8.5</v>
      </c>
      <c r="H310" s="14">
        <v>25.0</v>
      </c>
      <c r="I310" s="14">
        <v>39.0</v>
      </c>
      <c r="J310" s="14">
        <v>38.0</v>
      </c>
      <c r="K310" s="14">
        <v>48.0</v>
      </c>
      <c r="L310" s="10" t="s">
        <v>799</v>
      </c>
      <c r="M310" s="8" t="b">
        <f>IFERROR(__xludf.DUMMYFUNCTION("REGEXMATCH(B:B,""(R)"")"),FALSE)</f>
        <v>0</v>
      </c>
      <c r="N310" s="15"/>
      <c r="O310" s="15"/>
    </row>
    <row r="311" ht="15.75" customHeight="1">
      <c r="A311" s="10" t="s">
        <v>801</v>
      </c>
      <c r="B311" s="11" t="s">
        <v>802</v>
      </c>
      <c r="C311" s="12" t="s">
        <v>803</v>
      </c>
      <c r="D311" s="12"/>
      <c r="E311" s="13">
        <f>IFERROR(__xludf.DUMMYFUNCTION("regexextract (B311, ""\d+"") + REGEXEXTRACT(B311,""\d+(\.\d+)?"")"),150.0)</f>
        <v>150</v>
      </c>
      <c r="F311" s="13"/>
      <c r="G311" s="14">
        <v>2831.22</v>
      </c>
      <c r="H311" s="14">
        <v>5394.0</v>
      </c>
      <c r="I311" s="14">
        <v>6742.0</v>
      </c>
      <c r="J311" s="14">
        <v>7282.0</v>
      </c>
      <c r="K311" s="14">
        <v>8360.0</v>
      </c>
      <c r="L311" s="10" t="s">
        <v>801</v>
      </c>
      <c r="M311" s="8" t="b">
        <f>IFERROR(__xludf.DUMMYFUNCTION("REGEXMATCH(B:B,""(R)"")"),TRUE)</f>
        <v>1</v>
      </c>
      <c r="N311" s="15"/>
      <c r="O311" s="15"/>
    </row>
    <row r="312" ht="15.75" customHeight="1">
      <c r="A312" s="10" t="s">
        <v>804</v>
      </c>
      <c r="B312" s="11" t="s">
        <v>805</v>
      </c>
      <c r="C312" s="12"/>
      <c r="D312" s="12"/>
      <c r="E312" s="13">
        <f>IFERROR(__xludf.DUMMYFUNCTION("regexextract (B312, ""\d+"") + REGEXEXTRACT(B312,""\d+(\.\d+)?"")"),500.0)</f>
        <v>500</v>
      </c>
      <c r="F312" s="13"/>
      <c r="G312" s="14">
        <v>44.23</v>
      </c>
      <c r="H312" s="14">
        <v>95.0</v>
      </c>
      <c r="I312" s="14">
        <v>120.0</v>
      </c>
      <c r="J312" s="14">
        <v>129.0</v>
      </c>
      <c r="K312" s="14">
        <v>148.0</v>
      </c>
      <c r="L312" s="10" t="s">
        <v>804</v>
      </c>
      <c r="M312" s="8" t="b">
        <f>IFERROR(__xludf.DUMMYFUNCTION("REGEXMATCH(B:B,""(R)"")"),TRUE)</f>
        <v>1</v>
      </c>
      <c r="N312" s="15"/>
      <c r="O312" s="15"/>
    </row>
    <row r="313" ht="15.75" customHeight="1">
      <c r="A313" s="10" t="s">
        <v>806</v>
      </c>
      <c r="B313" s="11" t="s">
        <v>807</v>
      </c>
      <c r="C313" s="25"/>
      <c r="D313" s="25"/>
      <c r="E313" s="13">
        <f>IFERROR(__xludf.DUMMYFUNCTION("regexextract (B313, ""\d+"") + REGEXEXTRACT(B313,""\d+(\.\d+)?"")"),3.0)</f>
        <v>3</v>
      </c>
      <c r="F313" s="13"/>
      <c r="G313" s="14">
        <v>3.12</v>
      </c>
      <c r="H313" s="14">
        <v>21.0</v>
      </c>
      <c r="I313" s="14">
        <v>33.0</v>
      </c>
      <c r="J313" s="14">
        <v>32.0</v>
      </c>
      <c r="K313" s="14">
        <v>40.0</v>
      </c>
      <c r="L313" s="10" t="s">
        <v>806</v>
      </c>
      <c r="M313" s="8" t="b">
        <f>IFERROR(__xludf.DUMMYFUNCTION("REGEXMATCH(B:B,""(R)"")"),FALSE)</f>
        <v>0</v>
      </c>
      <c r="N313" s="15"/>
      <c r="O313" s="15"/>
    </row>
    <row r="314" ht="15.75" customHeight="1">
      <c r="A314" s="10" t="s">
        <v>808</v>
      </c>
      <c r="B314" s="11" t="s">
        <v>809</v>
      </c>
      <c r="C314" s="12"/>
      <c r="D314" s="12"/>
      <c r="E314" s="13">
        <f>IFERROR(__xludf.DUMMYFUNCTION("regexextract (B314, ""\d+"") + REGEXEXTRACT(B314,""\d+(\.\d+)?"")"),300.0)</f>
        <v>300</v>
      </c>
      <c r="F314" s="13"/>
      <c r="G314" s="14">
        <v>869.38</v>
      </c>
      <c r="H314" s="14">
        <v>1867.0</v>
      </c>
      <c r="I314" s="14">
        <v>2354.0</v>
      </c>
      <c r="J314" s="14">
        <v>2428.0</v>
      </c>
      <c r="K314" s="14">
        <v>2942.0</v>
      </c>
      <c r="L314" s="10" t="s">
        <v>808</v>
      </c>
      <c r="M314" s="8" t="b">
        <f>IFERROR(__xludf.DUMMYFUNCTION("REGEXMATCH(B:B,""(R)"")"),FALSE)</f>
        <v>0</v>
      </c>
      <c r="N314" s="15"/>
      <c r="O314" s="15"/>
    </row>
    <row r="315" ht="15.75" customHeight="1">
      <c r="A315" s="10" t="s">
        <v>810</v>
      </c>
      <c r="B315" s="11" t="s">
        <v>811</v>
      </c>
      <c r="C315" s="12" t="s">
        <v>812</v>
      </c>
      <c r="D315" s="12"/>
      <c r="E315" s="13">
        <f>IFERROR(__xludf.DUMMYFUNCTION("regexextract (B315, ""\d+"") + REGEXEXTRACT(B315,""\d+(\.\d+)?"")"),15.0)</f>
        <v>15</v>
      </c>
      <c r="F315" s="13"/>
      <c r="G315" s="14">
        <v>50.0</v>
      </c>
      <c r="H315" s="14">
        <v>100.0</v>
      </c>
      <c r="I315" s="14">
        <v>129.0</v>
      </c>
      <c r="J315" s="14">
        <v>130.0</v>
      </c>
      <c r="K315" s="14">
        <v>161.0</v>
      </c>
      <c r="L315" s="11" t="s">
        <v>810</v>
      </c>
      <c r="M315" s="8" t="b">
        <f>IFERROR(__xludf.DUMMYFUNCTION("REGEXMATCH(B:B,""(R)"")"),TRUE)</f>
        <v>1</v>
      </c>
      <c r="N315" s="15"/>
      <c r="O315" s="15"/>
    </row>
    <row r="316" ht="15.75" customHeight="1">
      <c r="A316" s="10" t="s">
        <v>813</v>
      </c>
      <c r="B316" s="11" t="s">
        <v>814</v>
      </c>
      <c r="C316" s="12" t="s">
        <v>815</v>
      </c>
      <c r="D316" s="12"/>
      <c r="E316" s="13">
        <f>IFERROR(__xludf.DUMMYFUNCTION("regexextract (B316, ""\d+"") + REGEXEXTRACT(B316,""\d+(\.\d+)?"")"),6.0)</f>
        <v>6</v>
      </c>
      <c r="F316" s="13"/>
      <c r="G316" s="14">
        <v>9986.67</v>
      </c>
      <c r="H316" s="14">
        <v>16895.0</v>
      </c>
      <c r="I316" s="14">
        <v>21288.0</v>
      </c>
      <c r="J316" s="14">
        <v>21963.0</v>
      </c>
      <c r="K316" s="14">
        <v>26610.0</v>
      </c>
      <c r="L316" s="11" t="s">
        <v>813</v>
      </c>
      <c r="M316" s="8" t="b">
        <f>IFERROR(__xludf.DUMMYFUNCTION("REGEXMATCH(B:B,""(R)"")"),TRUE)</f>
        <v>1</v>
      </c>
      <c r="N316" s="15"/>
      <c r="O316" s="15"/>
    </row>
    <row r="317" ht="15.75" customHeight="1">
      <c r="A317" s="10" t="s">
        <v>816</v>
      </c>
      <c r="B317" s="11" t="s">
        <v>817</v>
      </c>
      <c r="C317" s="12"/>
      <c r="D317" s="12"/>
      <c r="E317" s="13">
        <f>IFERROR(__xludf.DUMMYFUNCTION("regexextract (B317, ""\d+"") + REGEXEXTRACT(B317,""\d+(\.\d+)?"")"),2.0)</f>
        <v>2</v>
      </c>
      <c r="F317" s="13"/>
      <c r="G317" s="14">
        <v>0.26</v>
      </c>
      <c r="H317" s="14">
        <v>8.0</v>
      </c>
      <c r="I317" s="14">
        <v>11.0</v>
      </c>
      <c r="J317" s="14">
        <v>11.0</v>
      </c>
      <c r="K317" s="14">
        <v>13.0</v>
      </c>
      <c r="L317" s="10" t="s">
        <v>816</v>
      </c>
      <c r="M317" s="8" t="b">
        <f>IFERROR(__xludf.DUMMYFUNCTION("REGEXMATCH(B:B,""(R)"")"),FALSE)</f>
        <v>0</v>
      </c>
      <c r="N317" s="15"/>
      <c r="O317" s="15"/>
    </row>
    <row r="318" ht="15.75" customHeight="1">
      <c r="A318" s="10" t="s">
        <v>818</v>
      </c>
      <c r="B318" s="11" t="s">
        <v>819</v>
      </c>
      <c r="C318" s="12"/>
      <c r="D318" s="12"/>
      <c r="E318" s="13">
        <f>IFERROR(__xludf.DUMMYFUNCTION("regexextract (B318, ""\d+"") + REGEXEXTRACT(B318,""\d+(\.\d+)?"")"),0.5)</f>
        <v>0.5</v>
      </c>
      <c r="F318" s="13"/>
      <c r="G318" s="14">
        <v>0.3</v>
      </c>
      <c r="H318" s="14">
        <v>8.0</v>
      </c>
      <c r="I318" s="14">
        <v>11.0</v>
      </c>
      <c r="J318" s="14">
        <v>11.0</v>
      </c>
      <c r="K318" s="14">
        <v>13.0</v>
      </c>
      <c r="L318" s="11" t="s">
        <v>818</v>
      </c>
      <c r="M318" s="8" t="b">
        <f>IFERROR(__xludf.DUMMYFUNCTION("REGEXMATCH(B:B,""(R)"")"),TRUE)</f>
        <v>1</v>
      </c>
      <c r="N318" s="15"/>
      <c r="O318" s="15"/>
    </row>
    <row r="319" ht="15.75" customHeight="1">
      <c r="A319" s="10" t="s">
        <v>820</v>
      </c>
      <c r="B319" s="11" t="s">
        <v>821</v>
      </c>
      <c r="C319" s="12"/>
      <c r="D319" s="12"/>
      <c r="E319" s="13">
        <f>IFERROR(__xludf.DUMMYFUNCTION("regexextract (B319, ""\d+"") + REGEXEXTRACT(B319,""\d+(\.\d+)?"")"),1.0)</f>
        <v>1</v>
      </c>
      <c r="F319" s="13"/>
      <c r="G319" s="14">
        <v>0.38</v>
      </c>
      <c r="H319" s="14">
        <v>8.0</v>
      </c>
      <c r="I319" s="14">
        <v>11.0</v>
      </c>
      <c r="J319" s="14">
        <v>11.0</v>
      </c>
      <c r="K319" s="14">
        <v>13.0</v>
      </c>
      <c r="L319" s="11" t="s">
        <v>820</v>
      </c>
      <c r="M319" s="8" t="b">
        <f>IFERROR(__xludf.DUMMYFUNCTION("REGEXMATCH(B:B,""(R)"")"),TRUE)</f>
        <v>1</v>
      </c>
      <c r="N319" s="15"/>
      <c r="O319" s="15"/>
    </row>
    <row r="320" ht="15.75" customHeight="1">
      <c r="A320" s="10" t="s">
        <v>822</v>
      </c>
      <c r="B320" s="11" t="s">
        <v>823</v>
      </c>
      <c r="C320" s="12"/>
      <c r="D320" s="12"/>
      <c r="E320" s="13">
        <f>IFERROR(__xludf.DUMMYFUNCTION("regexextract (B320, ""\d+"") + REGEXEXTRACT(B320,""\d+(\.\d+)?"")"),75.0)</f>
        <v>75</v>
      </c>
      <c r="F320" s="13"/>
      <c r="G320" s="27">
        <v>47.29</v>
      </c>
      <c r="H320" s="27">
        <v>101.0</v>
      </c>
      <c r="I320" s="27">
        <v>127.0</v>
      </c>
      <c r="J320" s="27">
        <v>137.0</v>
      </c>
      <c r="K320" s="27">
        <v>157.0</v>
      </c>
      <c r="L320" s="10" t="s">
        <v>822</v>
      </c>
      <c r="M320" s="8" t="b">
        <f>IFERROR(__xludf.DUMMYFUNCTION("REGEXMATCH(B:B,""(R)"")"),TRUE)</f>
        <v>1</v>
      </c>
      <c r="N320" s="15"/>
      <c r="O320" s="15"/>
    </row>
    <row r="321" ht="15.75" customHeight="1">
      <c r="A321" s="10" t="s">
        <v>824</v>
      </c>
      <c r="B321" s="11" t="s">
        <v>825</v>
      </c>
      <c r="C321" s="25"/>
      <c r="D321" s="25"/>
      <c r="E321" s="13">
        <f>IFERROR(__xludf.DUMMYFUNCTION("regexextract (B321, ""\d+"") + REGEXEXTRACT(B321,""\d+(\.\d+)?"")"),20.0)</f>
        <v>20</v>
      </c>
      <c r="F321" s="13"/>
      <c r="G321" s="14">
        <v>160.5</v>
      </c>
      <c r="H321" s="14">
        <v>453.0</v>
      </c>
      <c r="I321" s="14">
        <v>572.0</v>
      </c>
      <c r="J321" s="14">
        <v>590.0</v>
      </c>
      <c r="K321" s="14">
        <v>714.0</v>
      </c>
      <c r="L321" s="10" t="s">
        <v>824</v>
      </c>
      <c r="M321" s="8" t="b">
        <f>IFERROR(__xludf.DUMMYFUNCTION("REGEXMATCH(B:B,""(R)"")"),FALSE)</f>
        <v>0</v>
      </c>
      <c r="N321" s="15"/>
      <c r="O321" s="15"/>
    </row>
    <row r="322" ht="15.75" customHeight="1">
      <c r="A322" s="10" t="s">
        <v>826</v>
      </c>
      <c r="B322" s="11" t="s">
        <v>827</v>
      </c>
      <c r="C322" s="12" t="s">
        <v>828</v>
      </c>
      <c r="D322" s="12"/>
      <c r="E322" s="13">
        <f>IFERROR(__xludf.DUMMYFUNCTION("regexextract (B322, ""\d+"") + REGEXEXTRACT(B322,""\d+(\.\d+)?"")"),500.0)</f>
        <v>500</v>
      </c>
      <c r="F322" s="13"/>
      <c r="G322" s="14">
        <v>121.0</v>
      </c>
      <c r="H322" s="14">
        <v>220.0</v>
      </c>
      <c r="I322" s="14">
        <v>291.0</v>
      </c>
      <c r="J322" s="14">
        <v>286.0</v>
      </c>
      <c r="K322" s="14">
        <v>315.0</v>
      </c>
      <c r="L322" s="11" t="s">
        <v>826</v>
      </c>
      <c r="M322" s="8" t="b">
        <f>IFERROR(__xludf.DUMMYFUNCTION("REGEXMATCH(B:B,""(R)"")"),FALSE)</f>
        <v>0</v>
      </c>
      <c r="N322" s="15"/>
      <c r="O322" s="15"/>
    </row>
    <row r="323" ht="15.75" customHeight="1">
      <c r="A323" s="10" t="s">
        <v>829</v>
      </c>
      <c r="B323" s="11" t="s">
        <v>830</v>
      </c>
      <c r="C323" s="25"/>
      <c r="D323" s="25"/>
      <c r="E323" s="13">
        <f>IFERROR(__xludf.DUMMYFUNCTION("regexextract (B323, ""\d+"") + REGEXEXTRACT(B323,""\d+(\.\d+)?"")"),1.0)</f>
        <v>1</v>
      </c>
      <c r="F323" s="13"/>
      <c r="G323" s="14">
        <v>407.43</v>
      </c>
      <c r="H323" s="14">
        <v>1420.0</v>
      </c>
      <c r="I323" s="14">
        <v>2206.0</v>
      </c>
      <c r="J323" s="14">
        <v>2116.0</v>
      </c>
      <c r="K323" s="14">
        <v>2557.0</v>
      </c>
      <c r="L323" s="10" t="s">
        <v>829</v>
      </c>
      <c r="M323" s="8" t="b">
        <f>IFERROR(__xludf.DUMMYFUNCTION("REGEXMATCH(B:B,""(R)"")"),FALSE)</f>
        <v>0</v>
      </c>
      <c r="N323" s="15"/>
      <c r="O323" s="15"/>
    </row>
    <row r="324" ht="15.75" customHeight="1">
      <c r="A324" s="10" t="s">
        <v>831</v>
      </c>
      <c r="B324" s="11" t="s">
        <v>832</v>
      </c>
      <c r="C324" s="12"/>
      <c r="D324" s="12"/>
      <c r="E324" s="13">
        <f>IFERROR(__xludf.DUMMYFUNCTION("regexextract (B324, ""\d+"") + REGEXEXTRACT(B324,""\d+(\.\d+)?"")"),10.0)</f>
        <v>10</v>
      </c>
      <c r="F324" s="13"/>
      <c r="G324" s="14">
        <v>5.35</v>
      </c>
      <c r="H324" s="14">
        <v>307.0</v>
      </c>
      <c r="I324" s="14">
        <v>424.0</v>
      </c>
      <c r="J324" s="14">
        <v>416.0</v>
      </c>
      <c r="K324" s="14">
        <v>524.0</v>
      </c>
      <c r="L324" s="10" t="s">
        <v>831</v>
      </c>
      <c r="M324" s="8" t="b">
        <f>IFERROR(__xludf.DUMMYFUNCTION("REGEXMATCH(B:B,""(R)"")"),FALSE)</f>
        <v>0</v>
      </c>
      <c r="N324" s="15"/>
      <c r="O324" s="15"/>
    </row>
    <row r="325" ht="15.75" customHeight="1">
      <c r="A325" s="10" t="s">
        <v>833</v>
      </c>
      <c r="B325" s="11" t="s">
        <v>834</v>
      </c>
      <c r="C325" s="12"/>
      <c r="D325" s="12"/>
      <c r="E325" s="13">
        <f>IFERROR(__xludf.DUMMYFUNCTION("regexextract (B325, ""\d+"") + REGEXEXTRACT(B325,""\d+(\.\d+)?"")"),10.0)</f>
        <v>10</v>
      </c>
      <c r="F325" s="13"/>
      <c r="G325" s="14">
        <v>0.25</v>
      </c>
      <c r="H325" s="14">
        <v>8.0</v>
      </c>
      <c r="I325" s="14">
        <v>11.0</v>
      </c>
      <c r="J325" s="14">
        <v>11.0</v>
      </c>
      <c r="K325" s="14">
        <v>13.0</v>
      </c>
      <c r="L325" s="10" t="s">
        <v>833</v>
      </c>
      <c r="M325" s="8" t="b">
        <f>IFERROR(__xludf.DUMMYFUNCTION("REGEXMATCH(B:B,""(R)"")"),FALSE)</f>
        <v>0</v>
      </c>
      <c r="N325" s="15"/>
      <c r="O325" s="15"/>
    </row>
    <row r="326" ht="15.75" customHeight="1">
      <c r="A326" s="10" t="s">
        <v>835</v>
      </c>
      <c r="B326" s="11" t="s">
        <v>836</v>
      </c>
      <c r="C326" s="12"/>
      <c r="D326" s="12"/>
      <c r="E326" s="13">
        <f>IFERROR(__xludf.DUMMYFUNCTION("regexextract (B326, ""\d+"") + REGEXEXTRACT(B326,""\d+(\.\d+)?"")"),20.0)</f>
        <v>20</v>
      </c>
      <c r="F326" s="13"/>
      <c r="G326" s="14">
        <v>1.0</v>
      </c>
      <c r="H326" s="14">
        <v>10.0</v>
      </c>
      <c r="I326" s="14">
        <v>13.0</v>
      </c>
      <c r="J326" s="14">
        <v>13.0</v>
      </c>
      <c r="K326" s="14">
        <v>17.0</v>
      </c>
      <c r="L326" s="11" t="s">
        <v>835</v>
      </c>
      <c r="M326" s="8" t="b">
        <f>IFERROR(__xludf.DUMMYFUNCTION("REGEXMATCH(B:B,""(R)"")"),FALSE)</f>
        <v>0</v>
      </c>
      <c r="N326" s="15"/>
      <c r="O326" s="15"/>
    </row>
    <row r="327" ht="15.75" customHeight="1">
      <c r="A327" s="10" t="s">
        <v>837</v>
      </c>
      <c r="B327" s="11" t="s">
        <v>838</v>
      </c>
      <c r="C327" s="12"/>
      <c r="D327" s="12"/>
      <c r="E327" s="13">
        <f>IFERROR(__xludf.DUMMYFUNCTION("regexextract (B327, ""\d+"") + REGEXEXTRACT(B327,""\d+(\.\d+)?"")"),10.0)</f>
        <v>10</v>
      </c>
      <c r="F327" s="13"/>
      <c r="G327" s="14">
        <v>3.11</v>
      </c>
      <c r="H327" s="14">
        <v>18.0</v>
      </c>
      <c r="I327" s="14">
        <v>24.0</v>
      </c>
      <c r="J327" s="14">
        <v>24.0</v>
      </c>
      <c r="K327" s="14">
        <v>29.0</v>
      </c>
      <c r="L327" s="11" t="s">
        <v>837</v>
      </c>
      <c r="M327" s="8" t="b">
        <f>IFERROR(__xludf.DUMMYFUNCTION("REGEXMATCH(B:B,""(R)"")"),TRUE)</f>
        <v>1</v>
      </c>
      <c r="N327" s="15"/>
      <c r="O327" s="15"/>
    </row>
    <row r="328" ht="15.75" customHeight="1">
      <c r="A328" s="10" t="s">
        <v>839</v>
      </c>
      <c r="B328" s="11" t="s">
        <v>840</v>
      </c>
      <c r="C328" s="12"/>
      <c r="D328" s="12"/>
      <c r="E328" s="13">
        <f>IFERROR(__xludf.DUMMYFUNCTION("regexextract (B328, ""\d+"") + REGEXEXTRACT(B328,""\d+(\.\d+)?"")"),40.0)</f>
        <v>40</v>
      </c>
      <c r="F328" s="13"/>
      <c r="G328" s="14">
        <v>3307.27</v>
      </c>
      <c r="H328" s="14">
        <v>6339.0</v>
      </c>
      <c r="I328" s="14">
        <v>7988.0</v>
      </c>
      <c r="J328" s="14">
        <v>8241.0</v>
      </c>
      <c r="K328" s="14">
        <v>9984.0</v>
      </c>
      <c r="L328" s="11" t="s">
        <v>839</v>
      </c>
      <c r="M328" s="8" t="b">
        <f>IFERROR(__xludf.DUMMYFUNCTION("REGEXMATCH(B:B,""(R)"")"),FALSE)</f>
        <v>0</v>
      </c>
      <c r="N328" s="15"/>
      <c r="O328" s="15"/>
    </row>
    <row r="329" ht="15.75" customHeight="1">
      <c r="A329" s="10" t="s">
        <v>841</v>
      </c>
      <c r="B329" s="11" t="s">
        <v>842</v>
      </c>
      <c r="C329" s="12" t="s">
        <v>843</v>
      </c>
      <c r="D329" s="12"/>
      <c r="E329" s="13">
        <f>IFERROR(__xludf.DUMMYFUNCTION("regexextract (B329, ""\d+"") + REGEXEXTRACT(B329,""\d+(\.\d+)?"")"),6.0)</f>
        <v>6</v>
      </c>
      <c r="F329" s="13"/>
      <c r="G329" s="14">
        <v>25086.15</v>
      </c>
      <c r="H329" s="14">
        <v>38209.0</v>
      </c>
      <c r="I329" s="14">
        <v>48145.0</v>
      </c>
      <c r="J329" s="14">
        <v>49673.0</v>
      </c>
      <c r="K329" s="14">
        <v>60180.0</v>
      </c>
      <c r="L329" s="11" t="s">
        <v>841</v>
      </c>
      <c r="M329" s="8" t="b">
        <f>IFERROR(__xludf.DUMMYFUNCTION("REGEXMATCH(B:B,""(R)"")"),TRUE)</f>
        <v>1</v>
      </c>
      <c r="N329" s="15"/>
      <c r="O329" s="15"/>
    </row>
    <row r="330" ht="15.75" customHeight="1">
      <c r="A330" s="10" t="s">
        <v>844</v>
      </c>
      <c r="B330" s="11" t="s">
        <v>845</v>
      </c>
      <c r="C330" s="12" t="s">
        <v>846</v>
      </c>
      <c r="D330" s="12"/>
      <c r="E330" s="13">
        <f>IFERROR(__xludf.DUMMYFUNCTION("regexextract (B330, ""\d+"") + REGEXEXTRACT(B330,""\d+(\.\d+)?"")"),30.0)</f>
        <v>30</v>
      </c>
      <c r="F330" s="13"/>
      <c r="G330" s="14">
        <v>2675.0</v>
      </c>
      <c r="H330" s="14">
        <v>5814.0</v>
      </c>
      <c r="I330" s="14">
        <v>6661.0</v>
      </c>
      <c r="J330" s="14">
        <v>6871.0</v>
      </c>
      <c r="K330" s="14">
        <v>8325.0</v>
      </c>
      <c r="L330" s="11" t="s">
        <v>844</v>
      </c>
      <c r="M330" s="8" t="b">
        <f>IFERROR(__xludf.DUMMYFUNCTION("REGEXMATCH(B:B,""(R)"")"),TRUE)</f>
        <v>1</v>
      </c>
      <c r="N330" s="15"/>
      <c r="O330" s="15"/>
    </row>
    <row r="331" ht="15.75" customHeight="1">
      <c r="A331" s="10" t="s">
        <v>847</v>
      </c>
      <c r="B331" s="11" t="s">
        <v>848</v>
      </c>
      <c r="C331" s="12"/>
      <c r="D331" s="12"/>
      <c r="E331" s="13" t="str">
        <f>IFERROR(__xludf.DUMMYFUNCTION("regexextract (B331, ""\d+"") + REGEXEXTRACT(B331,""\d+(\.\d+)?"")"),"#N/A")</f>
        <v>#N/A</v>
      </c>
      <c r="F331" s="13"/>
      <c r="G331" s="14">
        <v>3.52</v>
      </c>
      <c r="H331" s="14">
        <v>17.0</v>
      </c>
      <c r="I331" s="14">
        <v>20.0</v>
      </c>
      <c r="J331" s="14">
        <v>20.0</v>
      </c>
      <c r="K331" s="14">
        <v>26.0</v>
      </c>
      <c r="L331" s="10" t="s">
        <v>847</v>
      </c>
      <c r="M331" s="8" t="b">
        <f>IFERROR(__xludf.DUMMYFUNCTION("REGEXMATCH(B:B,""(R)"")"),TRUE)</f>
        <v>1</v>
      </c>
      <c r="N331" s="15"/>
      <c r="O331" s="15"/>
    </row>
    <row r="332" ht="15.75" customHeight="1">
      <c r="A332" s="10" t="s">
        <v>849</v>
      </c>
      <c r="B332" s="11" t="s">
        <v>850</v>
      </c>
      <c r="C332" s="12" t="s">
        <v>846</v>
      </c>
      <c r="D332" s="12"/>
      <c r="E332" s="13">
        <f>IFERROR(__xludf.DUMMYFUNCTION("regexextract (B332, ""\d+"") + REGEXEXTRACT(B332,""\d+(\.\d+)?"")"),300.0)</f>
        <v>300</v>
      </c>
      <c r="F332" s="13"/>
      <c r="G332" s="14">
        <v>580.0</v>
      </c>
      <c r="H332" s="14">
        <v>1312.0</v>
      </c>
      <c r="I332" s="14">
        <v>1654.0</v>
      </c>
      <c r="J332" s="14">
        <v>1706.0</v>
      </c>
      <c r="K332" s="14">
        <v>2067.0</v>
      </c>
      <c r="L332" s="10" t="s">
        <v>849</v>
      </c>
      <c r="M332" s="8" t="b">
        <f>IFERROR(__xludf.DUMMYFUNCTION("REGEXMATCH(B:B,""(R)"")"),FALSE)</f>
        <v>0</v>
      </c>
      <c r="N332" s="15"/>
      <c r="O332" s="15"/>
    </row>
    <row r="333" ht="15.75" customHeight="1">
      <c r="A333" s="10" t="s">
        <v>851</v>
      </c>
      <c r="B333" s="11" t="s">
        <v>852</v>
      </c>
      <c r="C333" s="12" t="s">
        <v>846</v>
      </c>
      <c r="D333" s="12"/>
      <c r="E333" s="13">
        <f>IFERROR(__xludf.DUMMYFUNCTION("regexextract (B333, ""\d+"") + REGEXEXTRACT(B333,""\d+(\.\d+)?"")"),480.0)</f>
        <v>480</v>
      </c>
      <c r="F333" s="13"/>
      <c r="G333" s="14">
        <v>1250.0</v>
      </c>
      <c r="H333" s="14">
        <v>2867.0</v>
      </c>
      <c r="I333" s="14">
        <v>3121.0</v>
      </c>
      <c r="J333" s="14">
        <v>3376.0</v>
      </c>
      <c r="K333" s="14">
        <v>3886.0</v>
      </c>
      <c r="L333" s="11" t="s">
        <v>851</v>
      </c>
      <c r="M333" s="8" t="b">
        <f>IFERROR(__xludf.DUMMYFUNCTION("REGEXMATCH(B:B,""(R)"")"),FALSE)</f>
        <v>0</v>
      </c>
      <c r="N333" s="15"/>
      <c r="O333" s="15"/>
    </row>
    <row r="334" ht="15.75" customHeight="1">
      <c r="A334" s="10" t="s">
        <v>853</v>
      </c>
      <c r="B334" s="11" t="s">
        <v>854</v>
      </c>
      <c r="C334" s="12"/>
      <c r="D334" s="12"/>
      <c r="E334" s="13">
        <f>IFERROR(__xludf.DUMMYFUNCTION("regexextract (B334, ""\d+"") + REGEXEXTRACT(B334,""\d+(\.\d+)?"")"),100.0)</f>
        <v>100</v>
      </c>
      <c r="F334" s="13"/>
      <c r="G334" s="14">
        <v>851.54</v>
      </c>
      <c r="H334" s="14">
        <v>1576.0</v>
      </c>
      <c r="I334" s="14">
        <v>2428.0</v>
      </c>
      <c r="J334" s="14">
        <v>2364.0</v>
      </c>
      <c r="K334" s="14">
        <v>2948.0</v>
      </c>
      <c r="L334" s="11" t="s">
        <v>853</v>
      </c>
      <c r="M334" s="8" t="b">
        <f>IFERROR(__xludf.DUMMYFUNCTION("REGEXMATCH(B:B,""(R)"")"),TRUE)</f>
        <v>1</v>
      </c>
      <c r="N334" s="15"/>
      <c r="O334" s="15"/>
    </row>
    <row r="335" ht="15.75" customHeight="1">
      <c r="A335" s="10" t="s">
        <v>853</v>
      </c>
      <c r="B335" s="11" t="s">
        <v>854</v>
      </c>
      <c r="C335" s="12"/>
      <c r="D335" s="12"/>
      <c r="E335" s="13">
        <f>IFERROR(__xludf.DUMMYFUNCTION("regexextract (B335, ""\d+"") + REGEXEXTRACT(B335,""\d+(\.\d+)?"")"),100.0)</f>
        <v>100</v>
      </c>
      <c r="F335" s="13"/>
      <c r="G335" s="14">
        <v>851.54</v>
      </c>
      <c r="H335" s="14">
        <v>1576.0</v>
      </c>
      <c r="I335" s="14">
        <v>2428.0</v>
      </c>
      <c r="J335" s="14">
        <v>2364.0</v>
      </c>
      <c r="K335" s="14">
        <v>2948.0</v>
      </c>
      <c r="L335" s="11" t="s">
        <v>853</v>
      </c>
      <c r="M335" s="8" t="b">
        <f>IFERROR(__xludf.DUMMYFUNCTION("REGEXMATCH(B:B,""(R)"")"),TRUE)</f>
        <v>1</v>
      </c>
      <c r="N335" s="15"/>
      <c r="O335" s="15"/>
    </row>
    <row r="336" ht="15.75" customHeight="1">
      <c r="A336" s="10" t="s">
        <v>855</v>
      </c>
      <c r="B336" s="11" t="s">
        <v>856</v>
      </c>
      <c r="C336" s="12" t="s">
        <v>857</v>
      </c>
      <c r="D336" s="12"/>
      <c r="E336" s="13">
        <f>IFERROR(__xludf.DUMMYFUNCTION("regexextract (B336, ""\d+"") + REGEXEXTRACT(B336,""\d+(\.\d+)?"")"),50.0)</f>
        <v>50</v>
      </c>
      <c r="F336" s="13"/>
      <c r="G336" s="14">
        <v>13.91</v>
      </c>
      <c r="H336" s="14">
        <v>140.0</v>
      </c>
      <c r="I336" s="14">
        <v>179.0</v>
      </c>
      <c r="J336" s="14">
        <v>184.0</v>
      </c>
      <c r="K336" s="14">
        <v>223.0</v>
      </c>
      <c r="L336" s="11" t="s">
        <v>855</v>
      </c>
      <c r="M336" s="8" t="b">
        <f>IFERROR(__xludf.DUMMYFUNCTION("REGEXMATCH(B:B,""(R)"")"),FALSE)</f>
        <v>0</v>
      </c>
      <c r="N336" s="15"/>
      <c r="O336" s="15"/>
    </row>
    <row r="337" ht="15.75" customHeight="1">
      <c r="A337" s="10" t="s">
        <v>858</v>
      </c>
      <c r="B337" s="11" t="s">
        <v>859</v>
      </c>
      <c r="C337" s="12" t="s">
        <v>857</v>
      </c>
      <c r="D337" s="12"/>
      <c r="E337" s="13">
        <f>IFERROR(__xludf.DUMMYFUNCTION("regexextract (B337, ""\d+"") + REGEXEXTRACT(B337,""\d+(\.\d+)?"")"),100.0)</f>
        <v>100</v>
      </c>
      <c r="F337" s="13"/>
      <c r="G337" s="14">
        <v>13.91</v>
      </c>
      <c r="H337" s="14">
        <v>183.0</v>
      </c>
      <c r="I337" s="14">
        <v>231.0</v>
      </c>
      <c r="J337" s="14">
        <v>238.0</v>
      </c>
      <c r="K337" s="14">
        <v>289.0</v>
      </c>
      <c r="L337" s="10" t="s">
        <v>858</v>
      </c>
      <c r="M337" s="8" t="b">
        <f>IFERROR(__xludf.DUMMYFUNCTION("REGEXMATCH(B:B,""(R)"")"),FALSE)</f>
        <v>0</v>
      </c>
      <c r="N337" s="15"/>
      <c r="O337" s="15"/>
    </row>
    <row r="338" ht="15.75" customHeight="1">
      <c r="A338" s="10" t="s">
        <v>860</v>
      </c>
      <c r="B338" s="11" t="s">
        <v>861</v>
      </c>
      <c r="C338" s="12" t="s">
        <v>857</v>
      </c>
      <c r="D338" s="12"/>
      <c r="E338" s="13">
        <f>IFERROR(__xludf.DUMMYFUNCTION("regexextract (B338, ""\d+"") + REGEXEXTRACT(B338,""\d+(\.\d+)?"")"),1000.0)</f>
        <v>1000</v>
      </c>
      <c r="F338" s="13"/>
      <c r="G338" s="14">
        <v>28.89</v>
      </c>
      <c r="H338" s="14">
        <v>1008.0</v>
      </c>
      <c r="I338" s="14">
        <v>1271.0</v>
      </c>
      <c r="J338" s="14">
        <v>1311.0</v>
      </c>
      <c r="K338" s="14">
        <v>1588.0</v>
      </c>
      <c r="L338" s="11" t="s">
        <v>860</v>
      </c>
      <c r="M338" s="8" t="b">
        <f>IFERROR(__xludf.DUMMYFUNCTION("REGEXMATCH(B:B,""(R)"")"),FALSE)</f>
        <v>0</v>
      </c>
      <c r="N338" s="15"/>
      <c r="O338" s="15"/>
    </row>
    <row r="339" ht="15.75" customHeight="1">
      <c r="A339" s="10" t="s">
        <v>862</v>
      </c>
      <c r="B339" s="11" t="s">
        <v>863</v>
      </c>
      <c r="C339" s="12" t="s">
        <v>857</v>
      </c>
      <c r="D339" s="12"/>
      <c r="E339" s="13">
        <f>IFERROR(__xludf.DUMMYFUNCTION("regexextract (B339, ""\d+"") + REGEXEXTRACT(B339,""\d+(\.\d+)?"")"),250.0)</f>
        <v>250</v>
      </c>
      <c r="F339" s="13"/>
      <c r="G339" s="14">
        <v>27.0</v>
      </c>
      <c r="H339" s="14">
        <v>367.0</v>
      </c>
      <c r="I339" s="14">
        <v>464.0</v>
      </c>
      <c r="J339" s="14">
        <v>478.0</v>
      </c>
      <c r="K339" s="14">
        <v>579.0</v>
      </c>
      <c r="L339" s="10" t="s">
        <v>862</v>
      </c>
      <c r="M339" s="8" t="b">
        <f>IFERROR(__xludf.DUMMYFUNCTION("REGEXMATCH(B:B,""(R)"")"),FALSE)</f>
        <v>0</v>
      </c>
      <c r="N339" s="15"/>
      <c r="O339" s="15"/>
    </row>
    <row r="340" ht="15.75" customHeight="1">
      <c r="A340" s="10" t="s">
        <v>864</v>
      </c>
      <c r="B340" s="11" t="s">
        <v>865</v>
      </c>
      <c r="C340" s="12" t="s">
        <v>857</v>
      </c>
      <c r="D340" s="12"/>
      <c r="E340" s="13">
        <f>IFERROR(__xludf.DUMMYFUNCTION("regexextract (B340, ""\d+"") + REGEXEXTRACT(B340,""\d+(\.\d+)?"")"),500.0)</f>
        <v>500</v>
      </c>
      <c r="F340" s="13"/>
      <c r="G340" s="14">
        <v>27.0</v>
      </c>
      <c r="H340" s="14">
        <v>577.0</v>
      </c>
      <c r="I340" s="14">
        <v>729.0</v>
      </c>
      <c r="J340" s="14">
        <v>751.0</v>
      </c>
      <c r="K340" s="14">
        <v>910.0</v>
      </c>
      <c r="L340" s="10" t="s">
        <v>864</v>
      </c>
      <c r="M340" s="8" t="b">
        <f>IFERROR(__xludf.DUMMYFUNCTION("REGEXMATCH(B:B,""(R)"")"),FALSE)</f>
        <v>0</v>
      </c>
      <c r="N340" s="15"/>
      <c r="O340" s="15"/>
    </row>
    <row r="341" ht="15.75" customHeight="1">
      <c r="A341" s="10" t="s">
        <v>866</v>
      </c>
      <c r="B341" s="11" t="s">
        <v>867</v>
      </c>
      <c r="C341" s="12"/>
      <c r="D341" s="12"/>
      <c r="E341" s="13">
        <f>IFERROR(__xludf.DUMMYFUNCTION("regexextract (B341, ""\d+"") + REGEXEXTRACT(B341,""\d+(\.\d+)?"")"),1000.0)</f>
        <v>1000</v>
      </c>
      <c r="F341" s="13"/>
      <c r="G341" s="14">
        <v>30.02</v>
      </c>
      <c r="H341" s="14">
        <v>83.0</v>
      </c>
      <c r="I341" s="14">
        <v>105.0</v>
      </c>
      <c r="J341" s="14">
        <v>109.0</v>
      </c>
      <c r="K341" s="14">
        <v>132.0</v>
      </c>
      <c r="L341" s="11" t="s">
        <v>866</v>
      </c>
      <c r="M341" s="8" t="b">
        <f>IFERROR(__xludf.DUMMYFUNCTION("REGEXMATCH(B:B,""(R)"")"),FALSE)</f>
        <v>0</v>
      </c>
      <c r="N341" s="15"/>
      <c r="O341" s="15"/>
    </row>
    <row r="342" ht="15.75" customHeight="1">
      <c r="A342" s="10" t="s">
        <v>868</v>
      </c>
      <c r="B342" s="11" t="s">
        <v>869</v>
      </c>
      <c r="C342" s="12"/>
      <c r="D342" s="12"/>
      <c r="E342" s="13">
        <f>IFERROR(__xludf.DUMMYFUNCTION("regexextract (B342, ""\d+"") + REGEXEXTRACT(B342,""\d+(\.\d+)?"")"),500.0)</f>
        <v>500</v>
      </c>
      <c r="F342" s="13"/>
      <c r="G342" s="14">
        <v>26.0</v>
      </c>
      <c r="H342" s="14">
        <v>76.0</v>
      </c>
      <c r="I342" s="14">
        <v>96.0</v>
      </c>
      <c r="J342" s="14">
        <v>99.0</v>
      </c>
      <c r="K342" s="14">
        <v>120.0</v>
      </c>
      <c r="L342" s="10" t="s">
        <v>868</v>
      </c>
      <c r="M342" s="8" t="b">
        <f>IFERROR(__xludf.DUMMYFUNCTION("REGEXMATCH(B:B,""(R)"")"),FALSE)</f>
        <v>0</v>
      </c>
      <c r="N342" s="15"/>
      <c r="O342" s="15"/>
    </row>
    <row r="343" ht="15.75" customHeight="1">
      <c r="A343" s="10" t="s">
        <v>870</v>
      </c>
      <c r="B343" s="11" t="s">
        <v>871</v>
      </c>
      <c r="C343" s="12" t="s">
        <v>857</v>
      </c>
      <c r="D343" s="12"/>
      <c r="E343" s="13">
        <f>IFERROR(__xludf.DUMMYFUNCTION("regexextract (B343, ""\d+"") + REGEXEXTRACT(B343,""\d+(\.\d+)?"")"),5.0)</f>
        <v>5</v>
      </c>
      <c r="F343" s="13"/>
      <c r="G343" s="14">
        <v>3.95</v>
      </c>
      <c r="H343" s="14">
        <v>57.0</v>
      </c>
      <c r="I343" s="14">
        <v>72.0</v>
      </c>
      <c r="J343" s="14">
        <v>74.0</v>
      </c>
      <c r="K343" s="14">
        <v>90.0</v>
      </c>
      <c r="L343" s="10" t="s">
        <v>870</v>
      </c>
      <c r="M343" s="8" t="b">
        <f>IFERROR(__xludf.DUMMYFUNCTION("REGEXMATCH(B:B,""(R)"")"),FALSE)</f>
        <v>0</v>
      </c>
      <c r="N343" s="15"/>
      <c r="O343" s="15"/>
    </row>
    <row r="344" ht="15.75" customHeight="1">
      <c r="A344" s="10" t="s">
        <v>872</v>
      </c>
      <c r="B344" s="11" t="s">
        <v>873</v>
      </c>
      <c r="C344" s="12"/>
      <c r="D344" s="12"/>
      <c r="E344" s="13" t="str">
        <f>IFERROR(__xludf.DUMMYFUNCTION("regexextract (B344, ""\d+"") + REGEXEXTRACT(B344,""\d+(\.\d+)?"")"),"#N/A")</f>
        <v>#N/A</v>
      </c>
      <c r="F344" s="13"/>
      <c r="G344" s="14">
        <v>2.59</v>
      </c>
      <c r="H344" s="14">
        <v>16.0</v>
      </c>
      <c r="I344" s="14">
        <v>20.0</v>
      </c>
      <c r="J344" s="14">
        <v>20.0</v>
      </c>
      <c r="K344" s="14">
        <v>26.0</v>
      </c>
      <c r="L344" s="11" t="s">
        <v>872</v>
      </c>
      <c r="M344" s="8" t="b">
        <f>IFERROR(__xludf.DUMMYFUNCTION("REGEXMATCH(B:B,""(R)"")"),TRUE)</f>
        <v>1</v>
      </c>
      <c r="N344" s="15"/>
      <c r="O344" s="15"/>
    </row>
    <row r="345" ht="15.75" customHeight="1">
      <c r="A345" s="10" t="s">
        <v>874</v>
      </c>
      <c r="B345" s="11" t="s">
        <v>875</v>
      </c>
      <c r="C345" s="12" t="s">
        <v>876</v>
      </c>
      <c r="D345" s="12"/>
      <c r="E345" s="13">
        <f>IFERROR(__xludf.DUMMYFUNCTION("regexextract (B345, ""\d+"") + REGEXEXTRACT(B345,""\d+(\.\d+)?"")"),150.0)</f>
        <v>150</v>
      </c>
      <c r="F345" s="13"/>
      <c r="G345" s="14">
        <v>74900.0</v>
      </c>
      <c r="H345" s="14">
        <v>95011.0</v>
      </c>
      <c r="I345" s="14">
        <v>121994.0</v>
      </c>
      <c r="J345" s="14">
        <v>123514.0</v>
      </c>
      <c r="K345" s="14">
        <v>152493.0</v>
      </c>
      <c r="L345" s="10" t="s">
        <v>874</v>
      </c>
      <c r="M345" s="8" t="b">
        <f>IFERROR(__xludf.DUMMYFUNCTION("REGEXMATCH(B:B,""(R)"")"),TRUE)</f>
        <v>1</v>
      </c>
      <c r="N345" s="15"/>
      <c r="O345" s="15"/>
    </row>
    <row r="346" ht="15.75" customHeight="1">
      <c r="A346" s="10" t="s">
        <v>877</v>
      </c>
      <c r="B346" s="11" t="s">
        <v>878</v>
      </c>
      <c r="C346" s="12"/>
      <c r="D346" s="12"/>
      <c r="E346" s="13">
        <f>IFERROR(__xludf.DUMMYFUNCTION("regexextract (B346, ""\d+"") + REGEXEXTRACT(B346,""\d+(\.\d+)?"")"),40.0)</f>
        <v>40</v>
      </c>
      <c r="F346" s="13"/>
      <c r="G346" s="14">
        <v>19.26</v>
      </c>
      <c r="H346" s="14">
        <v>383.0</v>
      </c>
      <c r="I346" s="14">
        <v>526.0</v>
      </c>
      <c r="J346" s="14">
        <v>517.0</v>
      </c>
      <c r="K346" s="14">
        <v>654.0</v>
      </c>
      <c r="L346" s="11" t="s">
        <v>877</v>
      </c>
      <c r="M346" s="8" t="b">
        <f>IFERROR(__xludf.DUMMYFUNCTION("REGEXMATCH(B:B,""(R)"")"),TRUE)</f>
        <v>1</v>
      </c>
      <c r="N346" s="15"/>
      <c r="O346" s="15"/>
    </row>
    <row r="347" ht="15.75" customHeight="1">
      <c r="A347" s="10" t="s">
        <v>879</v>
      </c>
      <c r="B347" s="11" t="s">
        <v>880</v>
      </c>
      <c r="C347" s="12"/>
      <c r="D347" s="12"/>
      <c r="E347" s="13">
        <f>IFERROR(__xludf.DUMMYFUNCTION("regexextract (B347, ""\d+"") + REGEXEXTRACT(B347,""\d+(\.\d+)?"")"),4.0)</f>
        <v>4</v>
      </c>
      <c r="F347" s="13"/>
      <c r="G347" s="14">
        <v>21.4</v>
      </c>
      <c r="H347" s="14">
        <v>361.0</v>
      </c>
      <c r="I347" s="14">
        <v>498.0</v>
      </c>
      <c r="J347" s="14">
        <v>488.0</v>
      </c>
      <c r="K347" s="14">
        <v>616.0</v>
      </c>
      <c r="L347" s="10" t="s">
        <v>879</v>
      </c>
      <c r="M347" s="8" t="b">
        <f>IFERROR(__xludf.DUMMYFUNCTION("REGEXMATCH(B:B,""(R)"")"),FALSE)</f>
        <v>0</v>
      </c>
      <c r="N347" s="15"/>
      <c r="O347" s="15"/>
    </row>
    <row r="348" ht="15.75" customHeight="1">
      <c r="A348" s="10" t="s">
        <v>881</v>
      </c>
      <c r="B348" s="11" t="s">
        <v>882</v>
      </c>
      <c r="C348" s="12"/>
      <c r="D348" s="12"/>
      <c r="E348" s="13">
        <f>IFERROR(__xludf.DUMMYFUNCTION("regexextract (B348, ""\d+"") + REGEXEXTRACT(B348,""\d+(\.\d+)?"")"),8.0)</f>
        <v>8</v>
      </c>
      <c r="F348" s="13"/>
      <c r="G348" s="14">
        <v>29.96</v>
      </c>
      <c r="H348" s="14">
        <v>403.0</v>
      </c>
      <c r="I348" s="14">
        <v>555.0</v>
      </c>
      <c r="J348" s="14">
        <v>544.0</v>
      </c>
      <c r="K348" s="14">
        <v>689.0</v>
      </c>
      <c r="L348" s="11" t="s">
        <v>881</v>
      </c>
      <c r="M348" s="8" t="b">
        <f>IFERROR(__xludf.DUMMYFUNCTION("REGEXMATCH(B:B,""(R)"")"),FALSE)</f>
        <v>0</v>
      </c>
      <c r="N348" s="15"/>
      <c r="O348" s="15"/>
    </row>
    <row r="349" ht="15.75" customHeight="1">
      <c r="A349" s="10" t="s">
        <v>883</v>
      </c>
      <c r="B349" s="11" t="s">
        <v>884</v>
      </c>
      <c r="C349" s="12"/>
      <c r="D349" s="12"/>
      <c r="E349" s="13">
        <f>IFERROR(__xludf.DUMMYFUNCTION("regexextract (B349, ""\d+"") + REGEXEXTRACT(B349,""\d+(\.\d+)?"")"),8.0)</f>
        <v>8</v>
      </c>
      <c r="F349" s="13"/>
      <c r="G349" s="14">
        <v>6.96</v>
      </c>
      <c r="H349" s="14">
        <v>20.0</v>
      </c>
      <c r="I349" s="14">
        <v>26.0</v>
      </c>
      <c r="J349" s="14">
        <v>26.0</v>
      </c>
      <c r="K349" s="14">
        <v>33.0</v>
      </c>
      <c r="L349" s="11" t="s">
        <v>883</v>
      </c>
      <c r="M349" s="8" t="b">
        <f>IFERROR(__xludf.DUMMYFUNCTION("REGEXMATCH(B:B,""(R)"")"),FALSE)</f>
        <v>0</v>
      </c>
      <c r="N349" s="15"/>
      <c r="O349" s="15"/>
    </row>
    <row r="350" ht="15.75" customHeight="1">
      <c r="A350" s="10" t="s">
        <v>885</v>
      </c>
      <c r="B350" s="11" t="s">
        <v>886</v>
      </c>
      <c r="C350" s="12"/>
      <c r="D350" s="12"/>
      <c r="E350" s="13">
        <f>IFERROR(__xludf.DUMMYFUNCTION("regexextract (B350, ""\d+"") + REGEXEXTRACT(B350,""\d+(\.\d+)?"")"),100.0)</f>
        <v>100</v>
      </c>
      <c r="F350" s="13"/>
      <c r="G350" s="14">
        <v>428.0</v>
      </c>
      <c r="H350" s="14">
        <v>963.0</v>
      </c>
      <c r="I350" s="14">
        <v>1124.0</v>
      </c>
      <c r="J350" s="14">
        <v>985.0</v>
      </c>
      <c r="K350" s="14">
        <v>1405.0</v>
      </c>
      <c r="L350" s="10" t="s">
        <v>885</v>
      </c>
      <c r="M350" s="8" t="b">
        <f>IFERROR(__xludf.DUMMYFUNCTION("REGEXMATCH(B:B,""(R)"")"),TRUE)</f>
        <v>1</v>
      </c>
      <c r="N350" s="15"/>
      <c r="O350" s="15"/>
    </row>
    <row r="351" ht="15.75" customHeight="1">
      <c r="A351" s="10" t="s">
        <v>887</v>
      </c>
      <c r="B351" s="11" t="s">
        <v>888</v>
      </c>
      <c r="C351" s="12" t="s">
        <v>889</v>
      </c>
      <c r="D351" s="12"/>
      <c r="E351" s="13">
        <f>IFERROR(__xludf.DUMMYFUNCTION("regexextract (B351, ""\d+"") + REGEXEXTRACT(B351,""\d+(\.\d+)?"")"),120.0)</f>
        <v>120</v>
      </c>
      <c r="F351" s="13"/>
      <c r="G351" s="14">
        <v>26800.0</v>
      </c>
      <c r="H351" s="14">
        <v>34391.0</v>
      </c>
      <c r="I351" s="14">
        <v>34491.0</v>
      </c>
      <c r="J351" s="14">
        <v>40151.0</v>
      </c>
      <c r="K351" s="14">
        <v>40151.0</v>
      </c>
      <c r="L351" s="10" t="s">
        <v>887</v>
      </c>
      <c r="M351" s="8" t="b">
        <f>IFERROR(__xludf.DUMMYFUNCTION("REGEXMATCH(B:B,""(R)"")"),FALSE)</f>
        <v>0</v>
      </c>
      <c r="N351" s="15"/>
      <c r="O351" s="15"/>
    </row>
    <row r="352" ht="15.75" customHeight="1">
      <c r="A352" s="10" t="s">
        <v>890</v>
      </c>
      <c r="B352" s="11" t="s">
        <v>891</v>
      </c>
      <c r="C352" s="12"/>
      <c r="D352" s="12"/>
      <c r="E352" s="13" t="str">
        <f>IFERROR(__xludf.DUMMYFUNCTION("regexextract (B352, ""\d+"") + REGEXEXTRACT(B352,""\d+(\.\d+)?"")"),"#N/A")</f>
        <v>#N/A</v>
      </c>
      <c r="F352" s="13"/>
      <c r="G352" s="14">
        <v>8.33</v>
      </c>
      <c r="H352" s="14">
        <v>21.0</v>
      </c>
      <c r="I352" s="14">
        <v>28.0</v>
      </c>
      <c r="J352" s="14">
        <v>27.0</v>
      </c>
      <c r="K352" s="14">
        <v>35.0</v>
      </c>
      <c r="L352" s="10" t="s">
        <v>890</v>
      </c>
      <c r="M352" s="8" t="b">
        <f>IFERROR(__xludf.DUMMYFUNCTION("REGEXMATCH(B:B,""(R)"")"),FALSE)</f>
        <v>0</v>
      </c>
      <c r="N352" s="15"/>
      <c r="O352" s="15"/>
    </row>
    <row r="353" ht="15.75" customHeight="1">
      <c r="A353" s="10" t="s">
        <v>391</v>
      </c>
      <c r="B353" s="11" t="s">
        <v>892</v>
      </c>
      <c r="C353" s="12"/>
      <c r="D353" s="12"/>
      <c r="E353" s="13" t="str">
        <f>IFERROR(__xludf.DUMMYFUNCTION("regexextract (B353, ""\d+"") + REGEXEXTRACT(B353,""\d+(\.\d+)?"")"),"#N/A")</f>
        <v>#N/A</v>
      </c>
      <c r="F353" s="13"/>
      <c r="G353" s="21"/>
      <c r="H353" s="14">
        <v>20000.0</v>
      </c>
      <c r="I353" s="14">
        <v>20000.0</v>
      </c>
      <c r="J353" s="14">
        <v>20000.0</v>
      </c>
      <c r="K353" s="14">
        <v>20000.0</v>
      </c>
      <c r="L353" s="11" t="s">
        <v>391</v>
      </c>
      <c r="M353" s="8" t="b">
        <f>IFERROR(__xludf.DUMMYFUNCTION("REGEXMATCH(B:B,""(R)"")"),FALSE)</f>
        <v>0</v>
      </c>
      <c r="N353" s="15"/>
      <c r="O353" s="15"/>
    </row>
    <row r="354" ht="15.75" customHeight="1">
      <c r="A354" s="10" t="s">
        <v>391</v>
      </c>
      <c r="B354" s="11" t="s">
        <v>893</v>
      </c>
      <c r="C354" s="12" t="s">
        <v>894</v>
      </c>
      <c r="D354" s="12"/>
      <c r="E354" s="13">
        <f>IFERROR(__xludf.DUMMYFUNCTION("regexextract (B354, ""\d+"") + REGEXEXTRACT(B354,""\d+(\.\d+)?"")"),20.0)</f>
        <v>20</v>
      </c>
      <c r="F354" s="13"/>
      <c r="G354" s="14">
        <v>25321.55</v>
      </c>
      <c r="H354" s="14">
        <v>34372.0</v>
      </c>
      <c r="I354" s="14">
        <v>36091.0</v>
      </c>
      <c r="J354" s="14">
        <v>41314.0</v>
      </c>
      <c r="K354" s="14">
        <v>43380.0</v>
      </c>
      <c r="L354" s="10" t="s">
        <v>391</v>
      </c>
      <c r="M354" s="8" t="b">
        <f>IFERROR(__xludf.DUMMYFUNCTION("REGEXMATCH(B:B,""(R)"")"),FALSE)</f>
        <v>0</v>
      </c>
      <c r="N354" s="15"/>
      <c r="O354" s="15"/>
    </row>
    <row r="355" ht="15.75" customHeight="1">
      <c r="A355" s="10" t="s">
        <v>391</v>
      </c>
      <c r="B355" s="11" t="s">
        <v>895</v>
      </c>
      <c r="C355" s="12" t="s">
        <v>894</v>
      </c>
      <c r="D355" s="12"/>
      <c r="E355" s="13">
        <f>IFERROR(__xludf.DUMMYFUNCTION("regexextract (B355, ""\d+"") + REGEXEXTRACT(B355,""\d+(\.\d+)?"")"),30.0)</f>
        <v>30</v>
      </c>
      <c r="F355" s="13"/>
      <c r="G355" s="14">
        <v>37958.25</v>
      </c>
      <c r="H355" s="14">
        <v>49608.0</v>
      </c>
      <c r="I355" s="14">
        <v>52089.0</v>
      </c>
      <c r="J355" s="14">
        <v>59628.0</v>
      </c>
      <c r="K355" s="14">
        <v>62609.0</v>
      </c>
      <c r="L355" s="10" t="s">
        <v>391</v>
      </c>
      <c r="M355" s="8" t="b">
        <f>IFERROR(__xludf.DUMMYFUNCTION("REGEXMATCH(B:B,""(R)"")"),FALSE)</f>
        <v>0</v>
      </c>
      <c r="N355" s="15"/>
      <c r="O355" s="15"/>
    </row>
    <row r="356" ht="15.75" customHeight="1">
      <c r="A356" s="10" t="s">
        <v>896</v>
      </c>
      <c r="B356" s="11" t="s">
        <v>897</v>
      </c>
      <c r="C356" s="12" t="s">
        <v>641</v>
      </c>
      <c r="D356" s="12"/>
      <c r="E356" s="13">
        <f>IFERROR(__xludf.DUMMYFUNCTION("regexextract (B356, ""\d+"") + REGEXEXTRACT(B356,""\d+(\.\d+)?"")"),0.25)</f>
        <v>0.25</v>
      </c>
      <c r="F356" s="13"/>
      <c r="G356" s="14">
        <v>1000.0</v>
      </c>
      <c r="H356" s="14">
        <v>2145.0</v>
      </c>
      <c r="I356" s="14">
        <v>2951.0</v>
      </c>
      <c r="J356" s="14">
        <v>2896.0</v>
      </c>
      <c r="K356" s="14">
        <v>3658.0</v>
      </c>
      <c r="L356" s="11" t="s">
        <v>896</v>
      </c>
      <c r="M356" s="8" t="b">
        <f>IFERROR(__xludf.DUMMYFUNCTION("REGEXMATCH(B:B,""(R)"")"),FALSE)</f>
        <v>0</v>
      </c>
      <c r="N356" s="15"/>
      <c r="O356" s="15"/>
    </row>
    <row r="357" ht="15.75" customHeight="1">
      <c r="A357" s="10" t="s">
        <v>898</v>
      </c>
      <c r="B357" s="11" t="s">
        <v>899</v>
      </c>
      <c r="C357" s="12"/>
      <c r="D357" s="12"/>
      <c r="E357" s="13">
        <f>IFERROR(__xludf.DUMMYFUNCTION("regexextract (B357, ""\d+"") + REGEXEXTRACT(B357,""\d+(\.\d+)?"")"),50.0)</f>
        <v>50</v>
      </c>
      <c r="F357" s="13"/>
      <c r="G357" s="21"/>
      <c r="H357" s="14" t="s">
        <v>900</v>
      </c>
      <c r="I357" s="14" t="s">
        <v>900</v>
      </c>
      <c r="J357" s="14" t="s">
        <v>900</v>
      </c>
      <c r="K357" s="14" t="s">
        <v>900</v>
      </c>
      <c r="L357" s="10" t="s">
        <v>898</v>
      </c>
      <c r="M357" s="8" t="b">
        <f>IFERROR(__xludf.DUMMYFUNCTION("REGEXMATCH(B:B,""(R)"")"),TRUE)</f>
        <v>1</v>
      </c>
      <c r="N357" s="15"/>
      <c r="O357" s="15"/>
    </row>
    <row r="358" ht="15.75" customHeight="1">
      <c r="A358" s="10" t="s">
        <v>901</v>
      </c>
      <c r="B358" s="11" t="s">
        <v>902</v>
      </c>
      <c r="C358" s="12"/>
      <c r="D358" s="12"/>
      <c r="E358" s="13">
        <f>IFERROR(__xludf.DUMMYFUNCTION("regexextract (B358, ""\d+"") + REGEXEXTRACT(B358,""\d+(\.\d+)?"")"),1000.0)</f>
        <v>1000</v>
      </c>
      <c r="F358" s="13"/>
      <c r="G358" s="11" t="s">
        <v>900</v>
      </c>
      <c r="H358" s="11" t="s">
        <v>900</v>
      </c>
      <c r="I358" s="11" t="s">
        <v>900</v>
      </c>
      <c r="J358" s="11" t="s">
        <v>900</v>
      </c>
      <c r="K358" s="11" t="s">
        <v>900</v>
      </c>
      <c r="L358" s="10" t="s">
        <v>901</v>
      </c>
      <c r="M358" s="8" t="b">
        <f>IFERROR(__xludf.DUMMYFUNCTION("REGEXMATCH(B:B,""(R)"")"),TRUE)</f>
        <v>1</v>
      </c>
      <c r="N358" s="15"/>
      <c r="O358" s="15"/>
    </row>
    <row r="359" ht="15.75" customHeight="1">
      <c r="A359" s="10" t="s">
        <v>903</v>
      </c>
      <c r="B359" s="11" t="s">
        <v>904</v>
      </c>
      <c r="C359" s="12"/>
      <c r="D359" s="12"/>
      <c r="E359" s="13">
        <f>IFERROR(__xludf.DUMMYFUNCTION("regexextract (B359, ""\d+"") + REGEXEXTRACT(B359,""\d+(\.\d+)?"")"),80.0)</f>
        <v>80</v>
      </c>
      <c r="F359" s="13"/>
      <c r="G359" s="11" t="s">
        <v>900</v>
      </c>
      <c r="H359" s="11" t="s">
        <v>900</v>
      </c>
      <c r="I359" s="11" t="s">
        <v>900</v>
      </c>
      <c r="J359" s="11" t="s">
        <v>900</v>
      </c>
      <c r="K359" s="11" t="s">
        <v>900</v>
      </c>
      <c r="L359" s="10" t="s">
        <v>903</v>
      </c>
      <c r="M359" s="8" t="b">
        <f>IFERROR(__xludf.DUMMYFUNCTION("REGEXMATCH(B:B,""(R)"")"),TRUE)</f>
        <v>1</v>
      </c>
      <c r="N359" s="15"/>
      <c r="O359" s="15"/>
    </row>
    <row r="360" ht="15.75" customHeight="1">
      <c r="A360" s="10" t="s">
        <v>905</v>
      </c>
      <c r="B360" s="11" t="s">
        <v>906</v>
      </c>
      <c r="C360" s="12"/>
      <c r="D360" s="12"/>
      <c r="E360" s="13">
        <f>IFERROR(__xludf.DUMMYFUNCTION("regexextract (B360, ""\d+"") + REGEXEXTRACT(B360,""\d+(\.\d+)?"")"),150.0)</f>
        <v>150</v>
      </c>
      <c r="F360" s="13"/>
      <c r="G360" s="14" t="s">
        <v>900</v>
      </c>
      <c r="H360" s="14" t="s">
        <v>900</v>
      </c>
      <c r="I360" s="14" t="s">
        <v>900</v>
      </c>
      <c r="J360" s="14" t="s">
        <v>900</v>
      </c>
      <c r="K360" s="14" t="s">
        <v>900</v>
      </c>
      <c r="L360" s="11" t="s">
        <v>905</v>
      </c>
      <c r="M360" s="8" t="b">
        <f>IFERROR(__xludf.DUMMYFUNCTION("REGEXMATCH(B:B,""(R)"")"),TRUE)</f>
        <v>1</v>
      </c>
      <c r="N360" s="15"/>
      <c r="O360" s="15"/>
    </row>
    <row r="361" ht="15.75" customHeight="1">
      <c r="A361" s="10" t="s">
        <v>907</v>
      </c>
      <c r="B361" s="11" t="s">
        <v>908</v>
      </c>
      <c r="C361" s="12"/>
      <c r="D361" s="12"/>
      <c r="E361" s="13">
        <f>IFERROR(__xludf.DUMMYFUNCTION("regexextract (B361, ""\d+"") + REGEXEXTRACT(B361,""\d+(\.\d+)?"")"),100.0)</f>
        <v>100</v>
      </c>
      <c r="F361" s="13"/>
      <c r="G361" s="11" t="s">
        <v>900</v>
      </c>
      <c r="H361" s="11" t="s">
        <v>900</v>
      </c>
      <c r="I361" s="11" t="s">
        <v>900</v>
      </c>
      <c r="J361" s="11" t="s">
        <v>900</v>
      </c>
      <c r="K361" s="11" t="s">
        <v>900</v>
      </c>
      <c r="L361" s="10" t="s">
        <v>907</v>
      </c>
      <c r="M361" s="8" t="b">
        <f>IFERROR(__xludf.DUMMYFUNCTION("REGEXMATCH(B:B,""(R)"")"),FALSE)</f>
        <v>0</v>
      </c>
      <c r="N361" s="15"/>
      <c r="O361" s="15"/>
    </row>
    <row r="362" ht="15.75" customHeight="1">
      <c r="A362" s="10" t="s">
        <v>909</v>
      </c>
      <c r="B362" s="11" t="s">
        <v>910</v>
      </c>
      <c r="C362" s="12"/>
      <c r="D362" s="12"/>
      <c r="E362" s="13">
        <f>IFERROR(__xludf.DUMMYFUNCTION("regexextract (B362, ""\d+"") + REGEXEXTRACT(B362,""\d+(\.\d+)?"")"),180.0)</f>
        <v>180</v>
      </c>
      <c r="F362" s="13"/>
      <c r="G362" s="11" t="s">
        <v>900</v>
      </c>
      <c r="H362" s="11" t="s">
        <v>900</v>
      </c>
      <c r="I362" s="11" t="s">
        <v>900</v>
      </c>
      <c r="J362" s="11" t="s">
        <v>900</v>
      </c>
      <c r="K362" s="11" t="s">
        <v>900</v>
      </c>
      <c r="L362" s="10" t="s">
        <v>909</v>
      </c>
      <c r="M362" s="8" t="b">
        <f>IFERROR(__xludf.DUMMYFUNCTION("REGEXMATCH(B:B,""(R)"")"),TRUE)</f>
        <v>1</v>
      </c>
      <c r="N362" s="15"/>
      <c r="O362" s="15"/>
    </row>
    <row r="363" ht="15.75" customHeight="1">
      <c r="A363" s="10" t="s">
        <v>911</v>
      </c>
      <c r="B363" s="11" t="s">
        <v>912</v>
      </c>
      <c r="C363" s="12"/>
      <c r="D363" s="12"/>
      <c r="E363" s="13">
        <f>IFERROR(__xludf.DUMMYFUNCTION("regexextract (B363, ""\d+"") + REGEXEXTRACT(B363,""\d+(\.\d+)?"")"),90.0)</f>
        <v>90</v>
      </c>
      <c r="F363" s="13"/>
      <c r="G363" s="11" t="s">
        <v>900</v>
      </c>
      <c r="H363" s="14" t="s">
        <v>900</v>
      </c>
      <c r="I363" s="14" t="s">
        <v>900</v>
      </c>
      <c r="J363" s="14" t="s">
        <v>900</v>
      </c>
      <c r="K363" s="14" t="s">
        <v>900</v>
      </c>
      <c r="L363" s="11" t="s">
        <v>911</v>
      </c>
      <c r="M363" s="8" t="b">
        <f>IFERROR(__xludf.DUMMYFUNCTION("REGEXMATCH(B:B,""(R)"")"),TRUE)</f>
        <v>1</v>
      </c>
      <c r="N363" s="15"/>
      <c r="O363" s="15"/>
    </row>
    <row r="364" ht="15.75" customHeight="1">
      <c r="A364" s="10" t="s">
        <v>913</v>
      </c>
      <c r="B364" s="11" t="s">
        <v>914</v>
      </c>
      <c r="C364" s="12"/>
      <c r="D364" s="12"/>
      <c r="E364" s="13">
        <f>IFERROR(__xludf.DUMMYFUNCTION("regexextract (B364, ""\d+"") + REGEXEXTRACT(B364,""\d+(\.\d+)?"")"),100.0)</f>
        <v>100</v>
      </c>
      <c r="F364" s="13"/>
      <c r="G364" s="14" t="s">
        <v>900</v>
      </c>
      <c r="H364" s="14" t="s">
        <v>900</v>
      </c>
      <c r="I364" s="14" t="s">
        <v>900</v>
      </c>
      <c r="J364" s="14" t="s">
        <v>900</v>
      </c>
      <c r="K364" s="14" t="s">
        <v>900</v>
      </c>
      <c r="L364" s="11" t="s">
        <v>913</v>
      </c>
      <c r="M364" s="8" t="b">
        <f>IFERROR(__xludf.DUMMYFUNCTION("REGEXMATCH(B:B,""(R)"")"),TRUE)</f>
        <v>1</v>
      </c>
      <c r="N364" s="15"/>
      <c r="O364" s="15"/>
    </row>
    <row r="365" ht="15.75" customHeight="1">
      <c r="A365" s="10" t="s">
        <v>915</v>
      </c>
      <c r="B365" s="11" t="s">
        <v>916</v>
      </c>
      <c r="C365" s="12"/>
      <c r="D365" s="12"/>
      <c r="E365" s="13">
        <f>IFERROR(__xludf.DUMMYFUNCTION("regexextract (B365, ""\d+"") + REGEXEXTRACT(B365,""\d+(\.\d+)?"")"),40.0)</f>
        <v>40</v>
      </c>
      <c r="F365" s="13"/>
      <c r="G365" s="11" t="s">
        <v>900</v>
      </c>
      <c r="H365" s="11" t="s">
        <v>900</v>
      </c>
      <c r="I365" s="11" t="s">
        <v>900</v>
      </c>
      <c r="J365" s="11" t="s">
        <v>900</v>
      </c>
      <c r="K365" s="11" t="s">
        <v>900</v>
      </c>
      <c r="L365" s="10" t="s">
        <v>915</v>
      </c>
      <c r="M365" s="8" t="b">
        <f>IFERROR(__xludf.DUMMYFUNCTION("REGEXMATCH(B:B,""(R)"")"),TRUE)</f>
        <v>1</v>
      </c>
      <c r="N365" s="15"/>
      <c r="O365" s="15"/>
    </row>
    <row r="366" ht="15.75" customHeight="1">
      <c r="A366" s="10" t="s">
        <v>917</v>
      </c>
      <c r="B366" s="11" t="s">
        <v>918</v>
      </c>
      <c r="C366" s="12"/>
      <c r="D366" s="12"/>
      <c r="E366" s="13">
        <f>IFERROR(__xludf.DUMMYFUNCTION("regexextract (B366, ""\d+"") + REGEXEXTRACT(B366,""\d+(\.\d+)?"")"),60.0)</f>
        <v>60</v>
      </c>
      <c r="F366" s="13"/>
      <c r="G366" s="14" t="s">
        <v>900</v>
      </c>
      <c r="H366" s="14" t="s">
        <v>900</v>
      </c>
      <c r="I366" s="14" t="s">
        <v>900</v>
      </c>
      <c r="J366" s="14" t="s">
        <v>900</v>
      </c>
      <c r="K366" s="14" t="s">
        <v>900</v>
      </c>
      <c r="L366" s="11" t="s">
        <v>917</v>
      </c>
      <c r="M366" s="8" t="b">
        <f>IFERROR(__xludf.DUMMYFUNCTION("REGEXMATCH(B:B,""(R)"")"),TRUE)</f>
        <v>1</v>
      </c>
      <c r="N366" s="15"/>
      <c r="O366" s="15"/>
    </row>
    <row r="367" ht="15.75" customHeight="1">
      <c r="A367" s="10" t="s">
        <v>919</v>
      </c>
      <c r="B367" s="11" t="s">
        <v>920</v>
      </c>
      <c r="C367" s="12"/>
      <c r="D367" s="12"/>
      <c r="E367" s="13">
        <f>IFERROR(__xludf.DUMMYFUNCTION("regexextract (B367, ""\d+"") + REGEXEXTRACT(B367,""\d+(\.\d+)?"")"),100.0)</f>
        <v>100</v>
      </c>
      <c r="F367" s="13"/>
      <c r="G367" s="11" t="s">
        <v>900</v>
      </c>
      <c r="H367" s="14" t="s">
        <v>900</v>
      </c>
      <c r="I367" s="14" t="s">
        <v>900</v>
      </c>
      <c r="J367" s="14" t="s">
        <v>900</v>
      </c>
      <c r="K367" s="14" t="s">
        <v>900</v>
      </c>
      <c r="L367" s="11" t="s">
        <v>919</v>
      </c>
      <c r="M367" s="8" t="b">
        <f>IFERROR(__xludf.DUMMYFUNCTION("REGEXMATCH(B:B,""(R)"")"),TRUE)</f>
        <v>1</v>
      </c>
      <c r="N367" s="15"/>
      <c r="O367" s="15"/>
    </row>
    <row r="368" ht="15.75" customHeight="1">
      <c r="A368" s="10" t="s">
        <v>921</v>
      </c>
      <c r="B368" s="11" t="s">
        <v>922</v>
      </c>
      <c r="C368" s="12"/>
      <c r="D368" s="12"/>
      <c r="E368" s="13">
        <f>IFERROR(__xludf.DUMMYFUNCTION("regexextract (B368, ""\d+"") + REGEXEXTRACT(B368,""\d+(\.\d+)?"")"),500.0)</f>
        <v>500</v>
      </c>
      <c r="F368" s="13"/>
      <c r="G368" s="11" t="s">
        <v>900</v>
      </c>
      <c r="H368" s="11" t="s">
        <v>900</v>
      </c>
      <c r="I368" s="11" t="s">
        <v>900</v>
      </c>
      <c r="J368" s="11" t="s">
        <v>900</v>
      </c>
      <c r="K368" s="11" t="s">
        <v>900</v>
      </c>
      <c r="L368" s="10" t="s">
        <v>921</v>
      </c>
      <c r="M368" s="8" t="b">
        <f>IFERROR(__xludf.DUMMYFUNCTION("REGEXMATCH(B:B,""(R)"")"),TRUE)</f>
        <v>1</v>
      </c>
      <c r="N368" s="15"/>
      <c r="O368" s="15"/>
    </row>
    <row r="369" ht="15.75" customHeight="1">
      <c r="A369" s="10" t="s">
        <v>391</v>
      </c>
      <c r="B369" s="11" t="s">
        <v>923</v>
      </c>
      <c r="C369" s="12"/>
      <c r="D369" s="12"/>
      <c r="E369" s="13">
        <f>IFERROR(__xludf.DUMMYFUNCTION("regexextract (B369, ""\d+"") + REGEXEXTRACT(B369,""\d+(\.\d+)?"")"),400.0)</f>
        <v>400</v>
      </c>
      <c r="F369" s="13"/>
      <c r="G369" s="14">
        <v>0.0</v>
      </c>
      <c r="H369" s="14">
        <v>0.0</v>
      </c>
      <c r="I369" s="14">
        <v>0.0</v>
      </c>
      <c r="J369" s="14">
        <v>0.0</v>
      </c>
      <c r="K369" s="14">
        <v>0.0</v>
      </c>
      <c r="L369" s="10" t="s">
        <v>391</v>
      </c>
      <c r="M369" s="8" t="b">
        <f>IFERROR(__xludf.DUMMYFUNCTION("REGEXMATCH(B:B,""(R)"")"),FALSE)</f>
        <v>0</v>
      </c>
      <c r="N369" s="15"/>
      <c r="O369" s="15"/>
    </row>
    <row r="370" ht="15.75" customHeight="1">
      <c r="A370" s="10" t="s">
        <v>391</v>
      </c>
      <c r="B370" s="11" t="s">
        <v>924</v>
      </c>
      <c r="C370" s="12"/>
      <c r="D370" s="12"/>
      <c r="E370" s="13">
        <f>IFERROR(__xludf.DUMMYFUNCTION("regexextract (B370, ""\d+"") + REGEXEXTRACT(B370,""\d+(\.\d+)?"")"),1800.0)</f>
        <v>1800</v>
      </c>
      <c r="F370" s="13"/>
      <c r="G370" s="14">
        <v>0.0</v>
      </c>
      <c r="H370" s="14">
        <v>0.0</v>
      </c>
      <c r="I370" s="14">
        <v>0.0</v>
      </c>
      <c r="J370" s="14">
        <v>0.0</v>
      </c>
      <c r="K370" s="14">
        <v>0.0</v>
      </c>
      <c r="L370" s="11" t="s">
        <v>391</v>
      </c>
      <c r="M370" s="8" t="b">
        <f>IFERROR(__xludf.DUMMYFUNCTION("REGEXMATCH(B:B,""(R)"")"),FALSE)</f>
        <v>0</v>
      </c>
      <c r="N370" s="15"/>
      <c r="O370" s="15"/>
    </row>
    <row r="371" ht="15.75" customHeight="1">
      <c r="A371" s="10" t="s">
        <v>925</v>
      </c>
      <c r="B371" s="11" t="s">
        <v>926</v>
      </c>
      <c r="C371" s="12"/>
      <c r="D371" s="12"/>
      <c r="E371" s="13">
        <f>IFERROR(__xludf.DUMMYFUNCTION("regexextract (B371, ""\d+"") + REGEXEXTRACT(B371,""\d+(\.\d+)?"")"),50.0)</f>
        <v>50</v>
      </c>
      <c r="F371" s="13"/>
      <c r="G371" s="11" t="s">
        <v>900</v>
      </c>
      <c r="H371" s="11" t="s">
        <v>900</v>
      </c>
      <c r="I371" s="11" t="s">
        <v>900</v>
      </c>
      <c r="J371" s="11" t="s">
        <v>900</v>
      </c>
      <c r="K371" s="11" t="s">
        <v>900</v>
      </c>
      <c r="L371" s="10" t="s">
        <v>925</v>
      </c>
      <c r="M371" s="8" t="b">
        <f>IFERROR(__xludf.DUMMYFUNCTION("REGEXMATCH(B:B,""(R)"")"),TRUE)</f>
        <v>1</v>
      </c>
      <c r="N371" s="15"/>
      <c r="O371" s="15"/>
    </row>
    <row r="372" ht="15.75" customHeight="1">
      <c r="A372" s="10" t="s">
        <v>391</v>
      </c>
      <c r="B372" s="11" t="s">
        <v>927</v>
      </c>
      <c r="C372" s="12"/>
      <c r="D372" s="12"/>
      <c r="E372" s="13">
        <f>IFERROR(__xludf.DUMMYFUNCTION("regexextract (B372, ""\d+"") + REGEXEXTRACT(B372,""\d+(\.\d+)?"")"),100.0)</f>
        <v>100</v>
      </c>
      <c r="F372" s="13"/>
      <c r="G372" s="11" t="s">
        <v>900</v>
      </c>
      <c r="H372" s="11" t="s">
        <v>900</v>
      </c>
      <c r="I372" s="11" t="s">
        <v>900</v>
      </c>
      <c r="J372" s="11" t="s">
        <v>900</v>
      </c>
      <c r="K372" s="11" t="s">
        <v>900</v>
      </c>
      <c r="L372" s="10" t="s">
        <v>391</v>
      </c>
      <c r="M372" s="8" t="b">
        <f>IFERROR(__xludf.DUMMYFUNCTION("REGEXMATCH(B:B,""(R)"")"),TRUE)</f>
        <v>1</v>
      </c>
      <c r="N372" s="15"/>
      <c r="O372" s="15"/>
    </row>
    <row r="373" ht="15.75" customHeight="1">
      <c r="A373" s="10" t="s">
        <v>928</v>
      </c>
      <c r="B373" s="11" t="s">
        <v>929</v>
      </c>
      <c r="C373" s="12"/>
      <c r="D373" s="12"/>
      <c r="E373" s="13">
        <f>IFERROR(__xludf.DUMMYFUNCTION("regexextract (B373, ""\d+"") + REGEXEXTRACT(B373,""\d+(\.\d+)?"")"),100.0)</f>
        <v>100</v>
      </c>
      <c r="F373" s="13"/>
      <c r="G373" s="11" t="s">
        <v>900</v>
      </c>
      <c r="H373" s="11" t="s">
        <v>900</v>
      </c>
      <c r="I373" s="11" t="s">
        <v>900</v>
      </c>
      <c r="J373" s="11" t="s">
        <v>900</v>
      </c>
      <c r="K373" s="11" t="s">
        <v>900</v>
      </c>
      <c r="L373" s="10" t="s">
        <v>928</v>
      </c>
      <c r="M373" s="8" t="b">
        <f>IFERROR(__xludf.DUMMYFUNCTION("REGEXMATCH(B:B,""(R)"")"),TRUE)</f>
        <v>1</v>
      </c>
      <c r="N373" s="15"/>
      <c r="O373" s="15"/>
    </row>
    <row r="374" ht="15.75" customHeight="1">
      <c r="A374" s="10" t="s">
        <v>930</v>
      </c>
      <c r="B374" s="11" t="s">
        <v>931</v>
      </c>
      <c r="C374" s="12"/>
      <c r="D374" s="12"/>
      <c r="E374" s="13">
        <f>IFERROR(__xludf.DUMMYFUNCTION("regexextract (B374, ""\d+"") + REGEXEXTRACT(B374,""\d+(\.\d+)?"")"),60.0)</f>
        <v>60</v>
      </c>
      <c r="F374" s="13"/>
      <c r="G374" s="14" t="s">
        <v>900</v>
      </c>
      <c r="H374" s="14" t="s">
        <v>900</v>
      </c>
      <c r="I374" s="14" t="s">
        <v>900</v>
      </c>
      <c r="J374" s="14" t="s">
        <v>900</v>
      </c>
      <c r="K374" s="14" t="s">
        <v>900</v>
      </c>
      <c r="L374" s="11" t="s">
        <v>930</v>
      </c>
      <c r="M374" s="8" t="b">
        <f>IFERROR(__xludf.DUMMYFUNCTION("REGEXMATCH(B:B,""(R)"")"),TRUE)</f>
        <v>1</v>
      </c>
      <c r="N374" s="15"/>
      <c r="O374" s="15"/>
    </row>
    <row r="375" ht="15.75" customHeight="1">
      <c r="A375" s="10" t="s">
        <v>932</v>
      </c>
      <c r="B375" s="11" t="s">
        <v>933</v>
      </c>
      <c r="C375" s="12"/>
      <c r="D375" s="12"/>
      <c r="E375" s="13">
        <f>IFERROR(__xludf.DUMMYFUNCTION("regexextract (B375, ""\d+"") + REGEXEXTRACT(B375,""\d+(\.\d+)?"")"),250.0)</f>
        <v>250</v>
      </c>
      <c r="F375" s="13"/>
      <c r="G375" s="14" t="s">
        <v>900</v>
      </c>
      <c r="H375" s="14" t="s">
        <v>900</v>
      </c>
      <c r="I375" s="14" t="s">
        <v>900</v>
      </c>
      <c r="J375" s="14" t="s">
        <v>900</v>
      </c>
      <c r="K375" s="14" t="s">
        <v>900</v>
      </c>
      <c r="L375" s="11" t="s">
        <v>932</v>
      </c>
      <c r="M375" s="8" t="b">
        <f>IFERROR(__xludf.DUMMYFUNCTION("REGEXMATCH(B:B,""(R)"")"),TRUE)</f>
        <v>1</v>
      </c>
      <c r="N375" s="15"/>
      <c r="O375" s="15"/>
    </row>
    <row r="376" ht="15.75" customHeight="1">
      <c r="A376" s="10" t="s">
        <v>934</v>
      </c>
      <c r="B376" s="11" t="s">
        <v>935</v>
      </c>
      <c r="C376" s="12"/>
      <c r="D376" s="12"/>
      <c r="E376" s="13">
        <f>IFERROR(__xludf.DUMMYFUNCTION("regexextract (B376, ""\d+"") + REGEXEXTRACT(B376,""\d+(\.\d+)?"")"),1.0)</f>
        <v>1</v>
      </c>
      <c r="F376" s="13"/>
      <c r="G376" s="11" t="s">
        <v>900</v>
      </c>
      <c r="H376" s="11" t="s">
        <v>900</v>
      </c>
      <c r="I376" s="11" t="s">
        <v>900</v>
      </c>
      <c r="J376" s="11" t="s">
        <v>900</v>
      </c>
      <c r="K376" s="11" t="s">
        <v>900</v>
      </c>
      <c r="L376" s="11" t="s">
        <v>934</v>
      </c>
      <c r="M376" s="8" t="b">
        <f>IFERROR(__xludf.DUMMYFUNCTION("REGEXMATCH(B:B,""(R)"")"),FALSE)</f>
        <v>0</v>
      </c>
      <c r="N376" s="15"/>
      <c r="O376" s="15"/>
    </row>
    <row r="377" ht="15.75" customHeight="1">
      <c r="A377" s="10" t="s">
        <v>936</v>
      </c>
      <c r="B377" s="11" t="s">
        <v>937</v>
      </c>
      <c r="C377" s="12"/>
      <c r="D377" s="12"/>
      <c r="E377" s="13">
        <f>IFERROR(__xludf.DUMMYFUNCTION("regexextract (B377, ""\d+"") + REGEXEXTRACT(B377,""\d+(\.\d+)?"")"),600.0)</f>
        <v>600</v>
      </c>
      <c r="F377" s="13"/>
      <c r="G377" s="11" t="s">
        <v>900</v>
      </c>
      <c r="H377" s="11" t="s">
        <v>900</v>
      </c>
      <c r="I377" s="11" t="s">
        <v>900</v>
      </c>
      <c r="J377" s="11" t="s">
        <v>900</v>
      </c>
      <c r="K377" s="11" t="s">
        <v>900</v>
      </c>
      <c r="L377" s="11" t="s">
        <v>936</v>
      </c>
      <c r="M377" s="8" t="b">
        <f>IFERROR(__xludf.DUMMYFUNCTION("REGEXMATCH(B:B,""(R)"")"),TRUE)</f>
        <v>1</v>
      </c>
      <c r="N377" s="15"/>
      <c r="O377" s="15"/>
    </row>
    <row r="378" ht="15.75" customHeight="1">
      <c r="A378" s="10" t="s">
        <v>391</v>
      </c>
      <c r="B378" s="11" t="s">
        <v>938</v>
      </c>
      <c r="C378" s="12"/>
      <c r="D378" s="12"/>
      <c r="E378" s="13">
        <f>IFERROR(__xludf.DUMMYFUNCTION("regexextract (B378, ""\d+"") + REGEXEXTRACT(B378,""\d+(\.\d+)?"")"),150.0)</f>
        <v>150</v>
      </c>
      <c r="F378" s="13"/>
      <c r="G378" s="21"/>
      <c r="H378" s="11" t="s">
        <v>900</v>
      </c>
      <c r="I378" s="11" t="s">
        <v>900</v>
      </c>
      <c r="J378" s="11" t="s">
        <v>900</v>
      </c>
      <c r="K378" s="11" t="s">
        <v>900</v>
      </c>
      <c r="L378" s="10" t="s">
        <v>391</v>
      </c>
      <c r="M378" s="8" t="b">
        <f>IFERROR(__xludf.DUMMYFUNCTION("REGEXMATCH(B:B,""(R)"")"),TRUE)</f>
        <v>1</v>
      </c>
      <c r="N378" s="15"/>
      <c r="O378" s="15"/>
    </row>
    <row r="379" ht="15.75" customHeight="1">
      <c r="A379" s="10" t="s">
        <v>939</v>
      </c>
      <c r="B379" s="11" t="s">
        <v>940</v>
      </c>
      <c r="C379" s="12"/>
      <c r="D379" s="12"/>
      <c r="E379" s="13">
        <f>IFERROR(__xludf.DUMMYFUNCTION("regexextract (B379, ""\d+"") + REGEXEXTRACT(B379,""\d+(\.\d+)?"")"),440.0)</f>
        <v>440</v>
      </c>
      <c r="F379" s="13"/>
      <c r="G379" s="11" t="s">
        <v>900</v>
      </c>
      <c r="H379" s="14" t="s">
        <v>900</v>
      </c>
      <c r="I379" s="14" t="s">
        <v>900</v>
      </c>
      <c r="J379" s="14" t="s">
        <v>900</v>
      </c>
      <c r="K379" s="14" t="s">
        <v>900</v>
      </c>
      <c r="L379" s="11" t="s">
        <v>939</v>
      </c>
      <c r="M379" s="8" t="b">
        <f>IFERROR(__xludf.DUMMYFUNCTION("REGEXMATCH(B:B,""(R)"")"),TRUE)</f>
        <v>1</v>
      </c>
      <c r="N379" s="15"/>
      <c r="O379" s="15"/>
    </row>
    <row r="380" ht="15.75" customHeight="1">
      <c r="A380" s="10" t="s">
        <v>941</v>
      </c>
      <c r="B380" s="11" t="s">
        <v>942</v>
      </c>
      <c r="C380" s="12"/>
      <c r="D380" s="12"/>
      <c r="E380" s="13">
        <f>IFERROR(__xludf.DUMMYFUNCTION("regexextract (B380, ""\d+"") + REGEXEXTRACT(B380,""\d+(\.\d+)?"")"),100.0)</f>
        <v>100</v>
      </c>
      <c r="F380" s="13"/>
      <c r="G380" s="14" t="s">
        <v>900</v>
      </c>
      <c r="H380" s="14" t="s">
        <v>900</v>
      </c>
      <c r="I380" s="14" t="s">
        <v>900</v>
      </c>
      <c r="J380" s="14" t="s">
        <v>900</v>
      </c>
      <c r="K380" s="14" t="s">
        <v>900</v>
      </c>
      <c r="L380" s="11" t="s">
        <v>941</v>
      </c>
      <c r="M380" s="8" t="b">
        <f>IFERROR(__xludf.DUMMYFUNCTION("REGEXMATCH(B:B,""(R)"")"),TRUE)</f>
        <v>1</v>
      </c>
      <c r="N380" s="15"/>
      <c r="O380" s="15"/>
    </row>
    <row r="381" ht="15.75" customHeight="1">
      <c r="A381" s="10" t="s">
        <v>943</v>
      </c>
      <c r="B381" s="11" t="s">
        <v>944</v>
      </c>
      <c r="C381" s="12"/>
      <c r="D381" s="12"/>
      <c r="E381" s="13">
        <f>IFERROR(__xludf.DUMMYFUNCTION("regexextract (B381, ""\d+"") + REGEXEXTRACT(B381,""\d+(\.\d+)?"")"),125.0)</f>
        <v>125</v>
      </c>
      <c r="F381" s="13"/>
      <c r="G381" s="11" t="s">
        <v>900</v>
      </c>
      <c r="H381" s="11" t="s">
        <v>900</v>
      </c>
      <c r="I381" s="11" t="s">
        <v>900</v>
      </c>
      <c r="J381" s="11" t="s">
        <v>900</v>
      </c>
      <c r="K381" s="11" t="s">
        <v>900</v>
      </c>
      <c r="L381" s="11" t="s">
        <v>943</v>
      </c>
      <c r="M381" s="8" t="b">
        <f>IFERROR(__xludf.DUMMYFUNCTION("REGEXMATCH(B:B,""(R)"")"),TRUE)</f>
        <v>1</v>
      </c>
      <c r="N381" s="15"/>
      <c r="O381" s="15"/>
    </row>
    <row r="382" ht="15.75" customHeight="1">
      <c r="A382" s="10" t="s">
        <v>945</v>
      </c>
      <c r="B382" s="11" t="s">
        <v>946</v>
      </c>
      <c r="C382" s="12"/>
      <c r="D382" s="12"/>
      <c r="E382" s="13">
        <f>IFERROR(__xludf.DUMMYFUNCTION("regexextract (B382, ""\d+"") + REGEXEXTRACT(B382,""\d+(\.\d+)?"")"),120.0)</f>
        <v>120</v>
      </c>
      <c r="F382" s="13"/>
      <c r="G382" s="14" t="s">
        <v>900</v>
      </c>
      <c r="H382" s="14" t="s">
        <v>900</v>
      </c>
      <c r="I382" s="14" t="s">
        <v>900</v>
      </c>
      <c r="J382" s="14" t="s">
        <v>900</v>
      </c>
      <c r="K382" s="14" t="s">
        <v>900</v>
      </c>
      <c r="L382" s="11" t="s">
        <v>945</v>
      </c>
      <c r="M382" s="8" t="b">
        <f>IFERROR(__xludf.DUMMYFUNCTION("REGEXMATCH(B:B,""(R)"")"),TRUE)</f>
        <v>1</v>
      </c>
      <c r="N382" s="15"/>
      <c r="O382" s="15"/>
    </row>
    <row r="383" ht="15.75" customHeight="1">
      <c r="A383" s="10" t="s">
        <v>947</v>
      </c>
      <c r="B383" s="11" t="s">
        <v>948</v>
      </c>
      <c r="C383" s="12"/>
      <c r="D383" s="12"/>
      <c r="E383" s="13">
        <f>IFERROR(__xludf.DUMMYFUNCTION("regexextract (B383, ""\d+"") + REGEXEXTRACT(B383,""\d+(\.\d+)?"")"),500.0)</f>
        <v>500</v>
      </c>
      <c r="F383" s="13"/>
      <c r="G383" s="11" t="s">
        <v>900</v>
      </c>
      <c r="H383" s="11" t="s">
        <v>900</v>
      </c>
      <c r="I383" s="11" t="s">
        <v>900</v>
      </c>
      <c r="J383" s="11" t="s">
        <v>900</v>
      </c>
      <c r="K383" s="11" t="s">
        <v>900</v>
      </c>
      <c r="L383" s="11" t="s">
        <v>947</v>
      </c>
      <c r="M383" s="8" t="b">
        <f>IFERROR(__xludf.DUMMYFUNCTION("REGEXMATCH(B:B,""(R)"")"),TRUE)</f>
        <v>1</v>
      </c>
      <c r="N383" s="15"/>
      <c r="O383" s="15"/>
    </row>
    <row r="384" ht="15.75" customHeight="1">
      <c r="A384" s="10" t="s">
        <v>949</v>
      </c>
      <c r="B384" s="11" t="s">
        <v>950</v>
      </c>
      <c r="C384" s="12"/>
      <c r="D384" s="12"/>
      <c r="E384" s="13">
        <f>IFERROR(__xludf.DUMMYFUNCTION("regexextract (B384, ""\d+"") + REGEXEXTRACT(B384,""\d+(\.\d+)?"")"),1.0)</f>
        <v>1</v>
      </c>
      <c r="F384" s="13"/>
      <c r="G384" s="11" t="s">
        <v>900</v>
      </c>
      <c r="H384" s="11" t="s">
        <v>900</v>
      </c>
      <c r="I384" s="11" t="s">
        <v>900</v>
      </c>
      <c r="J384" s="11" t="s">
        <v>900</v>
      </c>
      <c r="K384" s="11" t="s">
        <v>900</v>
      </c>
      <c r="L384" s="10" t="s">
        <v>949</v>
      </c>
      <c r="M384" s="8" t="b">
        <f>IFERROR(__xludf.DUMMYFUNCTION("REGEXMATCH(B:B,""(R)"")"),TRUE)</f>
        <v>1</v>
      </c>
      <c r="N384" s="15"/>
      <c r="O384" s="15"/>
    </row>
    <row r="385" ht="15.75" customHeight="1">
      <c r="A385" s="10" t="s">
        <v>951</v>
      </c>
      <c r="B385" s="11" t="s">
        <v>952</v>
      </c>
      <c r="C385" s="12"/>
      <c r="D385" s="12"/>
      <c r="E385" s="13">
        <f>IFERROR(__xludf.DUMMYFUNCTION("regexextract (B385, ""\d+"") + REGEXEXTRACT(B385,""\d+(\.\d+)?"")"),5.0)</f>
        <v>5</v>
      </c>
      <c r="F385" s="13"/>
      <c r="G385" s="11" t="s">
        <v>900</v>
      </c>
      <c r="H385" s="11" t="s">
        <v>900</v>
      </c>
      <c r="I385" s="11" t="s">
        <v>900</v>
      </c>
      <c r="J385" s="11" t="s">
        <v>900</v>
      </c>
      <c r="K385" s="11" t="s">
        <v>900</v>
      </c>
      <c r="L385" s="10" t="s">
        <v>951</v>
      </c>
      <c r="M385" s="8" t="b">
        <f>IFERROR(__xludf.DUMMYFUNCTION("REGEXMATCH(B:B,""(R)"")"),TRUE)</f>
        <v>1</v>
      </c>
      <c r="N385" s="15"/>
      <c r="O385" s="15"/>
    </row>
    <row r="386" ht="15.75" customHeight="1">
      <c r="A386" s="10" t="s">
        <v>953</v>
      </c>
      <c r="B386" s="11" t="s">
        <v>954</v>
      </c>
      <c r="C386" s="12"/>
      <c r="D386" s="12"/>
      <c r="E386" s="13">
        <f>IFERROR(__xludf.DUMMYFUNCTION("regexextract (B386, ""\d+"") + REGEXEXTRACT(B386,""\d+(\.\d+)?"")"),250.0)</f>
        <v>250</v>
      </c>
      <c r="F386" s="13"/>
      <c r="G386" s="11" t="s">
        <v>900</v>
      </c>
      <c r="H386" s="11" t="s">
        <v>900</v>
      </c>
      <c r="I386" s="11" t="s">
        <v>900</v>
      </c>
      <c r="J386" s="11" t="s">
        <v>900</v>
      </c>
      <c r="K386" s="11" t="s">
        <v>900</v>
      </c>
      <c r="L386" s="10" t="s">
        <v>953</v>
      </c>
      <c r="M386" s="8" t="b">
        <f>IFERROR(__xludf.DUMMYFUNCTION("REGEXMATCH(B:B,""(R)"")"),TRUE)</f>
        <v>1</v>
      </c>
      <c r="N386" s="15"/>
      <c r="O386" s="15"/>
    </row>
    <row r="387" ht="15.75" customHeight="1">
      <c r="A387" s="10" t="s">
        <v>955</v>
      </c>
      <c r="B387" s="11" t="s">
        <v>956</v>
      </c>
      <c r="C387" s="12"/>
      <c r="D387" s="12"/>
      <c r="E387" s="13">
        <f>IFERROR(__xludf.DUMMYFUNCTION("regexextract (B387, ""\d+"") + REGEXEXTRACT(B387,""\d+(\.\d+)?"")"),100.0)</f>
        <v>100</v>
      </c>
      <c r="F387" s="13"/>
      <c r="G387" s="11" t="s">
        <v>900</v>
      </c>
      <c r="H387" s="14" t="s">
        <v>900</v>
      </c>
      <c r="I387" s="14" t="s">
        <v>900</v>
      </c>
      <c r="J387" s="14" t="s">
        <v>900</v>
      </c>
      <c r="K387" s="14" t="s">
        <v>900</v>
      </c>
      <c r="L387" s="10" t="s">
        <v>955</v>
      </c>
      <c r="M387" s="8" t="b">
        <f>IFERROR(__xludf.DUMMYFUNCTION("REGEXMATCH(B:B,""(R)"")"),FALSE)</f>
        <v>0</v>
      </c>
      <c r="N387" s="15"/>
      <c r="O387" s="15"/>
    </row>
    <row r="388" ht="15.75" customHeight="1">
      <c r="A388" s="10" t="s">
        <v>957</v>
      </c>
      <c r="B388" s="11" t="s">
        <v>958</v>
      </c>
      <c r="C388" s="12"/>
      <c r="D388" s="12"/>
      <c r="E388" s="13">
        <f>IFERROR(__xludf.DUMMYFUNCTION("regexextract (B388, ""\d+"") + REGEXEXTRACT(B388,""\d+(\.\d+)?"")"),160.0)</f>
        <v>160</v>
      </c>
      <c r="F388" s="13"/>
      <c r="G388" s="11" t="s">
        <v>900</v>
      </c>
      <c r="H388" s="11" t="s">
        <v>900</v>
      </c>
      <c r="I388" s="11" t="s">
        <v>900</v>
      </c>
      <c r="J388" s="11" t="s">
        <v>900</v>
      </c>
      <c r="K388" s="11" t="s">
        <v>900</v>
      </c>
      <c r="L388" s="10" t="s">
        <v>957</v>
      </c>
      <c r="M388" s="8" t="b">
        <f>IFERROR(__xludf.DUMMYFUNCTION("REGEXMATCH(B:B,""(R)"")"),FALSE)</f>
        <v>0</v>
      </c>
      <c r="N388" s="15"/>
      <c r="O388" s="15"/>
    </row>
    <row r="389" ht="15.75" customHeight="1">
      <c r="A389" s="10" t="s">
        <v>959</v>
      </c>
      <c r="B389" s="11" t="s">
        <v>960</v>
      </c>
      <c r="C389" s="12"/>
      <c r="D389" s="12"/>
      <c r="E389" s="13">
        <f>IFERROR(__xludf.DUMMYFUNCTION("regexextract (B389, ""\d+"") + REGEXEXTRACT(B389,""\d+(\.\d+)?"")"),100.0)</f>
        <v>100</v>
      </c>
      <c r="F389" s="13"/>
      <c r="G389" s="11" t="s">
        <v>900</v>
      </c>
      <c r="H389" s="11" t="s">
        <v>900</v>
      </c>
      <c r="I389" s="11" t="s">
        <v>900</v>
      </c>
      <c r="J389" s="11" t="s">
        <v>900</v>
      </c>
      <c r="K389" s="11" t="s">
        <v>900</v>
      </c>
      <c r="L389" s="10" t="s">
        <v>959</v>
      </c>
      <c r="M389" s="8" t="b">
        <f>IFERROR(__xludf.DUMMYFUNCTION("REGEXMATCH(B:B,""(R)"")"),TRUE)</f>
        <v>1</v>
      </c>
      <c r="N389" s="15"/>
      <c r="O389" s="15"/>
    </row>
    <row r="390" ht="15.75" customHeight="1">
      <c r="A390" s="10" t="s">
        <v>961</v>
      </c>
      <c r="B390" s="11" t="s">
        <v>962</v>
      </c>
      <c r="C390" s="12"/>
      <c r="D390" s="12"/>
      <c r="E390" s="13">
        <f>IFERROR(__xludf.DUMMYFUNCTION("regexextract (B390, ""\d+"") + REGEXEXTRACT(B390,""\d+(\.\d+)?"")"),200.0)</f>
        <v>200</v>
      </c>
      <c r="F390" s="13"/>
      <c r="G390" s="11" t="s">
        <v>900</v>
      </c>
      <c r="H390" s="11" t="s">
        <v>900</v>
      </c>
      <c r="I390" s="11" t="s">
        <v>900</v>
      </c>
      <c r="J390" s="11" t="s">
        <v>900</v>
      </c>
      <c r="K390" s="11" t="s">
        <v>900</v>
      </c>
      <c r="L390" s="10" t="s">
        <v>961</v>
      </c>
      <c r="M390" s="8" t="b">
        <f>IFERROR(__xludf.DUMMYFUNCTION("REGEXMATCH(B:B,""(R)"")"),TRUE)</f>
        <v>1</v>
      </c>
      <c r="N390" s="15"/>
      <c r="O390" s="15"/>
    </row>
    <row r="391" ht="15.75" customHeight="1">
      <c r="A391" s="10" t="s">
        <v>963</v>
      </c>
      <c r="B391" s="11" t="s">
        <v>964</v>
      </c>
      <c r="C391" s="12"/>
      <c r="D391" s="12"/>
      <c r="E391" s="13">
        <f>IFERROR(__xludf.DUMMYFUNCTION("regexextract (B391, ""\d+"") + REGEXEXTRACT(B391,""\d+(\.\d+)?"")"),25.0)</f>
        <v>25</v>
      </c>
      <c r="F391" s="13"/>
      <c r="G391" s="11" t="s">
        <v>900</v>
      </c>
      <c r="H391" s="11" t="s">
        <v>900</v>
      </c>
      <c r="I391" s="11" t="s">
        <v>900</v>
      </c>
      <c r="J391" s="11" t="s">
        <v>900</v>
      </c>
      <c r="K391" s="11" t="s">
        <v>900</v>
      </c>
      <c r="L391" s="10" t="s">
        <v>963</v>
      </c>
      <c r="M391" s="8" t="b">
        <f>IFERROR(__xludf.DUMMYFUNCTION("REGEXMATCH(B:B,""(R)"")"),FALSE)</f>
        <v>0</v>
      </c>
      <c r="N391" s="15"/>
      <c r="O391" s="15"/>
    </row>
    <row r="392" ht="15.75" customHeight="1">
      <c r="A392" s="10" t="s">
        <v>965</v>
      </c>
      <c r="B392" s="11" t="s">
        <v>966</v>
      </c>
      <c r="C392" s="12"/>
      <c r="D392" s="12"/>
      <c r="E392" s="13">
        <f>IFERROR(__xludf.DUMMYFUNCTION("regexextract (B392, ""\d+"") + REGEXEXTRACT(B392,""\d+(\.\d+)?"")"),10.0)</f>
        <v>10</v>
      </c>
      <c r="F392" s="13"/>
      <c r="G392" s="11" t="s">
        <v>900</v>
      </c>
      <c r="H392" s="14" t="s">
        <v>900</v>
      </c>
      <c r="I392" s="14" t="s">
        <v>900</v>
      </c>
      <c r="J392" s="14" t="s">
        <v>900</v>
      </c>
      <c r="K392" s="14" t="s">
        <v>900</v>
      </c>
      <c r="L392" s="11" t="s">
        <v>965</v>
      </c>
      <c r="M392" s="8" t="b">
        <f>IFERROR(__xludf.DUMMYFUNCTION("REGEXMATCH(B:B,""(R)"")"),TRUE)</f>
        <v>1</v>
      </c>
      <c r="N392" s="15"/>
      <c r="O392" s="15"/>
    </row>
    <row r="393" ht="15.75" customHeight="1">
      <c r="A393" s="10" t="s">
        <v>967</v>
      </c>
      <c r="B393" s="11" t="s">
        <v>968</v>
      </c>
      <c r="C393" s="12"/>
      <c r="D393" s="12"/>
      <c r="E393" s="13">
        <f>IFERROR(__xludf.DUMMYFUNCTION("regexextract (B393, ""\d+"") + REGEXEXTRACT(B393,""\d+(\.\d+)?"")"),4.0)</f>
        <v>4</v>
      </c>
      <c r="F393" s="13"/>
      <c r="G393" s="11" t="s">
        <v>900</v>
      </c>
      <c r="H393" s="11" t="s">
        <v>900</v>
      </c>
      <c r="I393" s="11" t="s">
        <v>900</v>
      </c>
      <c r="J393" s="11" t="s">
        <v>900</v>
      </c>
      <c r="K393" s="11" t="s">
        <v>900</v>
      </c>
      <c r="L393" s="10" t="s">
        <v>967</v>
      </c>
      <c r="M393" s="8" t="b">
        <f>IFERROR(__xludf.DUMMYFUNCTION("REGEXMATCH(B:B,""(R)"")"),TRUE)</f>
        <v>1</v>
      </c>
      <c r="N393" s="15"/>
      <c r="O393" s="15"/>
    </row>
    <row r="394" ht="15.75" customHeight="1">
      <c r="A394" s="10" t="s">
        <v>969</v>
      </c>
      <c r="B394" s="11" t="s">
        <v>970</v>
      </c>
      <c r="C394" s="25"/>
      <c r="D394" s="25"/>
      <c r="E394" s="13">
        <f>IFERROR(__xludf.DUMMYFUNCTION("regexextract (B394, ""\d+"") + REGEXEXTRACT(B394,""\d+(\.\d+)?"")"),15.0)</f>
        <v>15</v>
      </c>
      <c r="F394" s="13"/>
      <c r="G394" s="14" t="s">
        <v>900</v>
      </c>
      <c r="H394" s="14" t="s">
        <v>900</v>
      </c>
      <c r="I394" s="14" t="s">
        <v>900</v>
      </c>
      <c r="J394" s="14" t="s">
        <v>900</v>
      </c>
      <c r="K394" s="14" t="s">
        <v>900</v>
      </c>
      <c r="L394" s="11" t="s">
        <v>969</v>
      </c>
      <c r="M394" s="8" t="b">
        <f>IFERROR(__xludf.DUMMYFUNCTION("REGEXMATCH(B:B,""(R)"")"),TRUE)</f>
        <v>1</v>
      </c>
      <c r="N394" s="15"/>
      <c r="O394" s="15"/>
    </row>
    <row r="395" ht="15.75" customHeight="1">
      <c r="A395" s="10" t="s">
        <v>971</v>
      </c>
      <c r="B395" s="11" t="s">
        <v>972</v>
      </c>
      <c r="C395" s="25"/>
      <c r="D395" s="25"/>
      <c r="E395" s="13">
        <f>IFERROR(__xludf.DUMMYFUNCTION("regexextract (B395, ""\d+"") + REGEXEXTRACT(B395,""\d+(\.\d+)?"")"),20.0)</f>
        <v>20</v>
      </c>
      <c r="F395" s="13"/>
      <c r="G395" s="11" t="s">
        <v>900</v>
      </c>
      <c r="H395" s="11" t="s">
        <v>900</v>
      </c>
      <c r="I395" s="11" t="s">
        <v>900</v>
      </c>
      <c r="J395" s="11" t="s">
        <v>900</v>
      </c>
      <c r="K395" s="11" t="s">
        <v>900</v>
      </c>
      <c r="L395" s="10" t="s">
        <v>971</v>
      </c>
      <c r="M395" s="8" t="b">
        <f>IFERROR(__xludf.DUMMYFUNCTION("REGEXMATCH(B:B,""(R)"")"),TRUE)</f>
        <v>1</v>
      </c>
      <c r="N395" s="15"/>
      <c r="O395" s="15"/>
    </row>
    <row r="396" ht="15.75" customHeight="1">
      <c r="A396" s="10" t="s">
        <v>973</v>
      </c>
      <c r="B396" s="11" t="s">
        <v>974</v>
      </c>
      <c r="C396" s="12"/>
      <c r="D396" s="12"/>
      <c r="E396" s="13">
        <f>IFERROR(__xludf.DUMMYFUNCTION("regexextract (B396, ""\d+"") + REGEXEXTRACT(B396,""\d+(\.\d+)?"")"),100.0)</f>
        <v>100</v>
      </c>
      <c r="F396" s="13"/>
      <c r="G396" s="11" t="s">
        <v>900</v>
      </c>
      <c r="H396" s="11" t="s">
        <v>900</v>
      </c>
      <c r="I396" s="11" t="s">
        <v>900</v>
      </c>
      <c r="J396" s="11" t="s">
        <v>900</v>
      </c>
      <c r="K396" s="11" t="s">
        <v>900</v>
      </c>
      <c r="L396" s="10" t="s">
        <v>973</v>
      </c>
      <c r="M396" s="8" t="b">
        <f>IFERROR(__xludf.DUMMYFUNCTION("REGEXMATCH(B:B,""(R)"")"),TRUE)</f>
        <v>1</v>
      </c>
      <c r="N396" s="15"/>
      <c r="O396" s="15"/>
    </row>
    <row r="397" ht="15.75" customHeight="1">
      <c r="A397" s="10" t="s">
        <v>975</v>
      </c>
      <c r="B397" s="11" t="s">
        <v>976</v>
      </c>
      <c r="C397" s="12"/>
      <c r="D397" s="12"/>
      <c r="E397" s="13">
        <f>IFERROR(__xludf.DUMMYFUNCTION("regexextract (B397, ""\d+"") + REGEXEXTRACT(B397,""\d+(\.\d+)?"")"),25.0)</f>
        <v>25</v>
      </c>
      <c r="F397" s="13"/>
      <c r="G397" s="11" t="s">
        <v>900</v>
      </c>
      <c r="H397" s="11" t="s">
        <v>900</v>
      </c>
      <c r="I397" s="11" t="s">
        <v>900</v>
      </c>
      <c r="J397" s="11" t="s">
        <v>900</v>
      </c>
      <c r="K397" s="11" t="s">
        <v>900</v>
      </c>
      <c r="L397" s="10" t="s">
        <v>975</v>
      </c>
      <c r="M397" s="8" t="b">
        <f>IFERROR(__xludf.DUMMYFUNCTION("REGEXMATCH(B:B,""(R)"")"),TRUE)</f>
        <v>1</v>
      </c>
      <c r="N397" s="15"/>
      <c r="O397" s="15"/>
    </row>
    <row r="398" ht="15.75" customHeight="1">
      <c r="A398" s="10" t="s">
        <v>977</v>
      </c>
      <c r="B398" s="11" t="s">
        <v>978</v>
      </c>
      <c r="C398" s="12"/>
      <c r="D398" s="12"/>
      <c r="E398" s="13">
        <f>IFERROR(__xludf.DUMMYFUNCTION("regexextract (B398, ""\d+"") + REGEXEXTRACT(B398,""\d+(\.\d+)?"")"),150.0)</f>
        <v>150</v>
      </c>
      <c r="F398" s="13"/>
      <c r="G398" s="11" t="s">
        <v>900</v>
      </c>
      <c r="H398" s="11" t="s">
        <v>900</v>
      </c>
      <c r="I398" s="11" t="s">
        <v>900</v>
      </c>
      <c r="J398" s="11" t="s">
        <v>900</v>
      </c>
      <c r="K398" s="11" t="s">
        <v>900</v>
      </c>
      <c r="L398" s="10" t="s">
        <v>977</v>
      </c>
      <c r="M398" s="8" t="b">
        <f>IFERROR(__xludf.DUMMYFUNCTION("REGEXMATCH(B:B,""(R)"")"),TRUE)</f>
        <v>1</v>
      </c>
      <c r="N398" s="15"/>
      <c r="O398" s="15"/>
    </row>
    <row r="399" ht="15.75" customHeight="1">
      <c r="A399" s="10" t="s">
        <v>979</v>
      </c>
      <c r="B399" s="11" t="s">
        <v>980</v>
      </c>
      <c r="C399" s="12"/>
      <c r="D399" s="12"/>
      <c r="E399" s="13">
        <f>IFERROR(__xludf.DUMMYFUNCTION("regexextract (B399, ""\d+"") + REGEXEXTRACT(B399,""\d+(\.\d+)?"")"),100.0)</f>
        <v>100</v>
      </c>
      <c r="F399" s="13"/>
      <c r="G399" s="11" t="s">
        <v>900</v>
      </c>
      <c r="H399" s="11" t="s">
        <v>900</v>
      </c>
      <c r="I399" s="11" t="s">
        <v>900</v>
      </c>
      <c r="J399" s="11" t="s">
        <v>900</v>
      </c>
      <c r="K399" s="11" t="s">
        <v>900</v>
      </c>
      <c r="L399" s="10" t="s">
        <v>979</v>
      </c>
      <c r="M399" s="8" t="b">
        <f>IFERROR(__xludf.DUMMYFUNCTION("REGEXMATCH(B:B,""(R)"")"),TRUE)</f>
        <v>1</v>
      </c>
      <c r="N399" s="15"/>
      <c r="O399" s="15"/>
    </row>
    <row r="400" ht="15.75" customHeight="1">
      <c r="A400" s="10" t="s">
        <v>981</v>
      </c>
      <c r="B400" s="11" t="s">
        <v>982</v>
      </c>
      <c r="C400" s="12"/>
      <c r="D400" s="12"/>
      <c r="E400" s="13">
        <f>IFERROR(__xludf.DUMMYFUNCTION("regexextract (B400, ""\d+"") + REGEXEXTRACT(B400,""\d+(\.\d+)?"")"),40.0)</f>
        <v>40</v>
      </c>
      <c r="F400" s="13"/>
      <c r="G400" s="11" t="s">
        <v>900</v>
      </c>
      <c r="H400" s="11" t="s">
        <v>900</v>
      </c>
      <c r="I400" s="11" t="s">
        <v>900</v>
      </c>
      <c r="J400" s="11" t="s">
        <v>900</v>
      </c>
      <c r="K400" s="11" t="s">
        <v>900</v>
      </c>
      <c r="L400" s="10" t="s">
        <v>981</v>
      </c>
      <c r="M400" s="8" t="b">
        <f>IFERROR(__xludf.DUMMYFUNCTION("REGEXMATCH(B:B,""(R)"")"),TRUE)</f>
        <v>1</v>
      </c>
      <c r="N400" s="15"/>
      <c r="O400" s="15"/>
    </row>
    <row r="401" ht="15.75" customHeight="1">
      <c r="A401" s="10" t="s">
        <v>983</v>
      </c>
      <c r="B401" s="11" t="s">
        <v>984</v>
      </c>
      <c r="C401" s="12"/>
      <c r="D401" s="12"/>
      <c r="E401" s="13">
        <f>IFERROR(__xludf.DUMMYFUNCTION("regexextract (B401, ""\d+"") + REGEXEXTRACT(B401,""\d+(\.\d+)?"")"),100.0)</f>
        <v>100</v>
      </c>
      <c r="F401" s="13"/>
      <c r="G401" s="11" t="s">
        <v>900</v>
      </c>
      <c r="H401" s="11" t="s">
        <v>900</v>
      </c>
      <c r="I401" s="11" t="s">
        <v>900</v>
      </c>
      <c r="J401" s="11" t="s">
        <v>900</v>
      </c>
      <c r="K401" s="11" t="s">
        <v>900</v>
      </c>
      <c r="L401" s="10" t="s">
        <v>983</v>
      </c>
      <c r="M401" s="8" t="b">
        <f>IFERROR(__xludf.DUMMYFUNCTION("REGEXMATCH(B:B,""(R)"")"),TRUE)</f>
        <v>1</v>
      </c>
      <c r="N401" s="15"/>
      <c r="O401" s="15"/>
    </row>
    <row r="402" ht="15.75" customHeight="1">
      <c r="A402" s="10" t="s">
        <v>985</v>
      </c>
      <c r="B402" s="11" t="s">
        <v>986</v>
      </c>
      <c r="C402" s="12"/>
      <c r="D402" s="12"/>
      <c r="E402" s="13">
        <f>IFERROR(__xludf.DUMMYFUNCTION("regexextract (B402, ""\d+"") + REGEXEXTRACT(B402,""\d+(\.\d+)?"")"),30.0)</f>
        <v>30</v>
      </c>
      <c r="F402" s="13"/>
      <c r="G402" s="11" t="s">
        <v>900</v>
      </c>
      <c r="H402" s="11" t="s">
        <v>900</v>
      </c>
      <c r="I402" s="11" t="s">
        <v>900</v>
      </c>
      <c r="J402" s="11" t="s">
        <v>900</v>
      </c>
      <c r="K402" s="11" t="s">
        <v>900</v>
      </c>
      <c r="L402" s="10" t="s">
        <v>985</v>
      </c>
      <c r="M402" s="8" t="b">
        <f>IFERROR(__xludf.DUMMYFUNCTION("REGEXMATCH(B:B,""(R)"")"),TRUE)</f>
        <v>1</v>
      </c>
      <c r="N402" s="15"/>
      <c r="O402" s="15"/>
    </row>
    <row r="403" ht="15.75" customHeight="1">
      <c r="A403" s="10" t="s">
        <v>987</v>
      </c>
      <c r="B403" s="11" t="s">
        <v>988</v>
      </c>
      <c r="C403" s="12"/>
      <c r="D403" s="12"/>
      <c r="E403" s="13">
        <f>IFERROR(__xludf.DUMMYFUNCTION("regexextract (B403, ""\d+"") + REGEXEXTRACT(B403,""\d+(\.\d+)?"")"),100.0)</f>
        <v>100</v>
      </c>
      <c r="F403" s="13"/>
      <c r="G403" s="11" t="s">
        <v>900</v>
      </c>
      <c r="H403" s="11" t="s">
        <v>900</v>
      </c>
      <c r="I403" s="11" t="s">
        <v>900</v>
      </c>
      <c r="J403" s="11" t="s">
        <v>900</v>
      </c>
      <c r="K403" s="11" t="s">
        <v>900</v>
      </c>
      <c r="L403" s="10" t="s">
        <v>987</v>
      </c>
      <c r="M403" s="8" t="b">
        <f>IFERROR(__xludf.DUMMYFUNCTION("REGEXMATCH(B:B,""(R)"")"),FALSE)</f>
        <v>0</v>
      </c>
      <c r="N403" s="15"/>
      <c r="O403" s="15"/>
    </row>
    <row r="404" ht="15.75" customHeight="1">
      <c r="A404" s="10" t="s">
        <v>989</v>
      </c>
      <c r="B404" s="11" t="s">
        <v>990</v>
      </c>
      <c r="C404" s="12"/>
      <c r="D404" s="12"/>
      <c r="E404" s="13">
        <f>IFERROR(__xludf.DUMMYFUNCTION("regexextract (B404, ""\d+"") + REGEXEXTRACT(B404,""\d+(\.\d+)?"")"),100.0)</f>
        <v>100</v>
      </c>
      <c r="F404" s="13"/>
      <c r="G404" s="11" t="s">
        <v>900</v>
      </c>
      <c r="H404" s="11" t="s">
        <v>900</v>
      </c>
      <c r="I404" s="11" t="s">
        <v>900</v>
      </c>
      <c r="J404" s="11" t="s">
        <v>900</v>
      </c>
      <c r="K404" s="11" t="s">
        <v>900</v>
      </c>
      <c r="L404" s="10" t="s">
        <v>989</v>
      </c>
      <c r="M404" s="8" t="b">
        <f>IFERROR(__xludf.DUMMYFUNCTION("REGEXMATCH(B:B,""(R)"")"),FALSE)</f>
        <v>0</v>
      </c>
      <c r="N404" s="15"/>
      <c r="O404" s="15"/>
    </row>
    <row r="405" ht="15.75" customHeight="1">
      <c r="A405" s="10" t="s">
        <v>991</v>
      </c>
      <c r="B405" s="11" t="s">
        <v>992</v>
      </c>
      <c r="C405" s="12"/>
      <c r="D405" s="12"/>
      <c r="E405" s="13">
        <f>IFERROR(__xludf.DUMMYFUNCTION("regexextract (B405, ""\d+"") + REGEXEXTRACT(B405,""\d+(\.\d+)?"")"),40.0)</f>
        <v>40</v>
      </c>
      <c r="F405" s="13"/>
      <c r="G405" s="11" t="s">
        <v>900</v>
      </c>
      <c r="H405" s="11" t="s">
        <v>900</v>
      </c>
      <c r="I405" s="11" t="s">
        <v>900</v>
      </c>
      <c r="J405" s="11" t="s">
        <v>900</v>
      </c>
      <c r="K405" s="11" t="s">
        <v>900</v>
      </c>
      <c r="L405" s="10" t="s">
        <v>991</v>
      </c>
      <c r="M405" s="8" t="b">
        <f>IFERROR(__xludf.DUMMYFUNCTION("REGEXMATCH(B:B,""(R)"")"),TRUE)</f>
        <v>1</v>
      </c>
      <c r="N405" s="15"/>
      <c r="O405" s="15"/>
    </row>
    <row r="406" ht="15.75" customHeight="1">
      <c r="A406" s="10" t="s">
        <v>993</v>
      </c>
      <c r="B406" s="11" t="s">
        <v>994</v>
      </c>
      <c r="C406" s="12"/>
      <c r="D406" s="12"/>
      <c r="E406" s="13">
        <f>IFERROR(__xludf.DUMMYFUNCTION("regexextract (B406, ""\d+"") + REGEXEXTRACT(B406,""\d+(\.\d+)?"")"),12.5)</f>
        <v>12.5</v>
      </c>
      <c r="F406" s="13"/>
      <c r="G406" s="11" t="s">
        <v>900</v>
      </c>
      <c r="H406" s="11" t="s">
        <v>900</v>
      </c>
      <c r="I406" s="11" t="s">
        <v>900</v>
      </c>
      <c r="J406" s="11" t="s">
        <v>900</v>
      </c>
      <c r="K406" s="11" t="s">
        <v>900</v>
      </c>
      <c r="L406" s="10" t="s">
        <v>993</v>
      </c>
      <c r="M406" s="8" t="b">
        <f>IFERROR(__xludf.DUMMYFUNCTION("REGEXMATCH(B:B,""(R)"")"),FALSE)</f>
        <v>0</v>
      </c>
      <c r="N406" s="15"/>
      <c r="O406" s="15"/>
    </row>
    <row r="407" ht="15.75" customHeight="1">
      <c r="A407" s="10" t="s">
        <v>995</v>
      </c>
      <c r="B407" s="11" t="s">
        <v>996</v>
      </c>
      <c r="C407" s="12"/>
      <c r="D407" s="12"/>
      <c r="E407" s="13">
        <f>IFERROR(__xludf.DUMMYFUNCTION("regexextract (B407, ""\d+"") + REGEXEXTRACT(B407,""\d+(\.\d+)?"")"),1200.0)</f>
        <v>1200</v>
      </c>
      <c r="F407" s="13"/>
      <c r="G407" s="11" t="s">
        <v>900</v>
      </c>
      <c r="H407" s="11" t="s">
        <v>900</v>
      </c>
      <c r="I407" s="11" t="s">
        <v>900</v>
      </c>
      <c r="J407" s="11" t="s">
        <v>900</v>
      </c>
      <c r="K407" s="11" t="s">
        <v>900</v>
      </c>
      <c r="L407" s="10" t="s">
        <v>995</v>
      </c>
      <c r="M407" s="8" t="b">
        <f>IFERROR(__xludf.DUMMYFUNCTION("REGEXMATCH(B:B,""(R)"")"),TRUE)</f>
        <v>1</v>
      </c>
      <c r="N407" s="15"/>
      <c r="O407" s="15"/>
    </row>
    <row r="408" ht="15.75" customHeight="1">
      <c r="A408" s="10" t="s">
        <v>997</v>
      </c>
      <c r="B408" s="11" t="s">
        <v>998</v>
      </c>
      <c r="C408" s="12"/>
      <c r="D408" s="12"/>
      <c r="E408" s="13">
        <f>IFERROR(__xludf.DUMMYFUNCTION("regexextract (B408, ""\d+"") + REGEXEXTRACT(B408,""\d+(\.\d+)?"")"),50.0)</f>
        <v>50</v>
      </c>
      <c r="F408" s="13"/>
      <c r="G408" s="11" t="s">
        <v>900</v>
      </c>
      <c r="H408" s="11" t="s">
        <v>900</v>
      </c>
      <c r="I408" s="11" t="s">
        <v>900</v>
      </c>
      <c r="J408" s="11" t="s">
        <v>900</v>
      </c>
      <c r="K408" s="11" t="s">
        <v>900</v>
      </c>
      <c r="L408" s="10" t="s">
        <v>997</v>
      </c>
      <c r="M408" s="8" t="b">
        <f>IFERROR(__xludf.DUMMYFUNCTION("REGEXMATCH(B:B,""(R)"")"),TRUE)</f>
        <v>1</v>
      </c>
      <c r="N408" s="15"/>
      <c r="O408" s="15"/>
    </row>
    <row r="409" ht="15.75" customHeight="1">
      <c r="A409" s="10" t="s">
        <v>999</v>
      </c>
      <c r="B409" s="11" t="s">
        <v>1000</v>
      </c>
      <c r="C409" s="12"/>
      <c r="D409" s="12"/>
      <c r="E409" s="13">
        <f>IFERROR(__xludf.DUMMYFUNCTION("regexextract (B409, ""\d+"") + REGEXEXTRACT(B409,""\d+(\.\d+)?"")"),1.0)</f>
        <v>1</v>
      </c>
      <c r="F409" s="13"/>
      <c r="G409" s="11" t="s">
        <v>900</v>
      </c>
      <c r="H409" s="11" t="s">
        <v>900</v>
      </c>
      <c r="I409" s="11" t="s">
        <v>900</v>
      </c>
      <c r="J409" s="11" t="s">
        <v>900</v>
      </c>
      <c r="K409" s="11" t="s">
        <v>900</v>
      </c>
      <c r="L409" s="10" t="s">
        <v>999</v>
      </c>
      <c r="M409" s="8" t="b">
        <f>IFERROR(__xludf.DUMMYFUNCTION("REGEXMATCH(B:B,""(R)"")"),TRUE)</f>
        <v>1</v>
      </c>
      <c r="N409" s="15"/>
      <c r="O409" s="15"/>
    </row>
    <row r="410" ht="15.75" customHeight="1">
      <c r="A410" s="10" t="s">
        <v>1001</v>
      </c>
      <c r="B410" s="11" t="s">
        <v>1002</v>
      </c>
      <c r="C410" s="12"/>
      <c r="D410" s="12"/>
      <c r="E410" s="13">
        <f>IFERROR(__xludf.DUMMYFUNCTION("regexextract (B410, ""\d+"") + REGEXEXTRACT(B410,""\d+(\.\d+)?"")"),3.5)</f>
        <v>3.5</v>
      </c>
      <c r="F410" s="13"/>
      <c r="G410" s="11" t="s">
        <v>900</v>
      </c>
      <c r="H410" s="11" t="s">
        <v>900</v>
      </c>
      <c r="I410" s="11" t="s">
        <v>900</v>
      </c>
      <c r="J410" s="11" t="s">
        <v>900</v>
      </c>
      <c r="K410" s="11" t="s">
        <v>900</v>
      </c>
      <c r="L410" s="10" t="s">
        <v>1001</v>
      </c>
      <c r="M410" s="8" t="b">
        <f>IFERROR(__xludf.DUMMYFUNCTION("REGEXMATCH(B:B,""(R)"")"),TRUE)</f>
        <v>1</v>
      </c>
      <c r="N410" s="15"/>
      <c r="O410" s="15"/>
    </row>
    <row r="411" ht="15.75" customHeight="1">
      <c r="A411" s="10" t="s">
        <v>1003</v>
      </c>
      <c r="B411" s="11" t="s">
        <v>1004</v>
      </c>
      <c r="C411" s="12"/>
      <c r="D411" s="12"/>
      <c r="E411" s="13">
        <f>IFERROR(__xludf.DUMMYFUNCTION("regexextract (B411, ""\d+"") + REGEXEXTRACT(B411,""\d+(\.\d+)?"")"),250.0)</f>
        <v>250</v>
      </c>
      <c r="F411" s="13"/>
      <c r="G411" s="11" t="s">
        <v>900</v>
      </c>
      <c r="H411" s="11" t="s">
        <v>900</v>
      </c>
      <c r="I411" s="11" t="s">
        <v>900</v>
      </c>
      <c r="J411" s="11" t="s">
        <v>900</v>
      </c>
      <c r="K411" s="11" t="s">
        <v>900</v>
      </c>
      <c r="L411" s="10" t="s">
        <v>1003</v>
      </c>
      <c r="M411" s="8" t="b">
        <f>IFERROR(__xludf.DUMMYFUNCTION("REGEXMATCH(B:B,""(R)"")"),TRUE)</f>
        <v>1</v>
      </c>
      <c r="N411" s="15"/>
      <c r="O411" s="15"/>
    </row>
    <row r="412" ht="15.75" customHeight="1">
      <c r="A412" s="10" t="s">
        <v>1005</v>
      </c>
      <c r="B412" s="11" t="s">
        <v>1006</v>
      </c>
      <c r="C412" s="12"/>
      <c r="D412" s="12"/>
      <c r="E412" s="13">
        <f>IFERROR(__xludf.DUMMYFUNCTION("regexextract (B412, ""\d+"") + REGEXEXTRACT(B412,""\d+(\.\d+)?"")"),40.0)</f>
        <v>40</v>
      </c>
      <c r="F412" s="13"/>
      <c r="G412" s="11" t="s">
        <v>900</v>
      </c>
      <c r="H412" s="11" t="s">
        <v>900</v>
      </c>
      <c r="I412" s="11" t="s">
        <v>900</v>
      </c>
      <c r="J412" s="11" t="s">
        <v>900</v>
      </c>
      <c r="K412" s="11" t="s">
        <v>900</v>
      </c>
      <c r="L412" s="10" t="s">
        <v>1005</v>
      </c>
      <c r="M412" s="8" t="b">
        <f>IFERROR(__xludf.DUMMYFUNCTION("REGEXMATCH(B:B,""(R)"")"),TRUE)</f>
        <v>1</v>
      </c>
      <c r="N412" s="15"/>
      <c r="O412" s="15"/>
    </row>
    <row r="413" ht="15.75" customHeight="1">
      <c r="A413" s="10" t="s">
        <v>1007</v>
      </c>
      <c r="B413" s="11" t="s">
        <v>1008</v>
      </c>
      <c r="C413" s="12"/>
      <c r="D413" s="12"/>
      <c r="E413" s="13">
        <f>IFERROR(__xludf.DUMMYFUNCTION("regexextract (B413, ""\d+"") + REGEXEXTRACT(B413,""\d+(\.\d+)?"")"),50.0)</f>
        <v>50</v>
      </c>
      <c r="F413" s="13"/>
      <c r="G413" s="11" t="s">
        <v>900</v>
      </c>
      <c r="H413" s="11" t="s">
        <v>900</v>
      </c>
      <c r="I413" s="11" t="s">
        <v>900</v>
      </c>
      <c r="J413" s="11" t="s">
        <v>900</v>
      </c>
      <c r="K413" s="11" t="s">
        <v>900</v>
      </c>
      <c r="L413" s="10" t="s">
        <v>1007</v>
      </c>
      <c r="M413" s="8" t="b">
        <f>IFERROR(__xludf.DUMMYFUNCTION("REGEXMATCH(B:B,""(R)"")"),TRUE)</f>
        <v>1</v>
      </c>
      <c r="N413" s="15"/>
      <c r="O413" s="15"/>
    </row>
    <row r="414" ht="15.75" customHeight="1">
      <c r="A414" s="10" t="s">
        <v>1009</v>
      </c>
      <c r="B414" s="11" t="s">
        <v>1010</v>
      </c>
      <c r="C414" s="12"/>
      <c r="D414" s="12"/>
      <c r="E414" s="13">
        <f>IFERROR(__xludf.DUMMYFUNCTION("regexextract (B414, ""\d+"") + REGEXEXTRACT(B414,""\d+(\.\d+)?"")"),150.0)</f>
        <v>150</v>
      </c>
      <c r="F414" s="13"/>
      <c r="G414" s="11" t="s">
        <v>900</v>
      </c>
      <c r="H414" s="11" t="s">
        <v>900</v>
      </c>
      <c r="I414" s="11" t="s">
        <v>900</v>
      </c>
      <c r="J414" s="11" t="s">
        <v>900</v>
      </c>
      <c r="K414" s="11" t="s">
        <v>900</v>
      </c>
      <c r="L414" s="10" t="s">
        <v>1009</v>
      </c>
      <c r="M414" s="8" t="b">
        <f>IFERROR(__xludf.DUMMYFUNCTION("REGEXMATCH(B:B,""(R)"")"),TRUE)</f>
        <v>1</v>
      </c>
      <c r="N414" s="15"/>
      <c r="O414" s="15"/>
    </row>
    <row r="415" ht="15.75" customHeight="1">
      <c r="A415" s="10" t="s">
        <v>1011</v>
      </c>
      <c r="B415" s="11" t="s">
        <v>1012</v>
      </c>
      <c r="C415" s="12"/>
      <c r="D415" s="12"/>
      <c r="E415" s="13">
        <f>IFERROR(__xludf.DUMMYFUNCTION("regexextract (B415, ""\d+"") + REGEXEXTRACT(B415,""\d+(\.\d+)?"")"),250.0)</f>
        <v>250</v>
      </c>
      <c r="F415" s="13"/>
      <c r="G415" s="11" t="s">
        <v>900</v>
      </c>
      <c r="H415" s="11" t="s">
        <v>900</v>
      </c>
      <c r="I415" s="11" t="s">
        <v>900</v>
      </c>
      <c r="J415" s="11" t="s">
        <v>900</v>
      </c>
      <c r="K415" s="11" t="s">
        <v>900</v>
      </c>
      <c r="L415" s="10" t="s">
        <v>1011</v>
      </c>
      <c r="M415" s="8" t="b">
        <f>IFERROR(__xludf.DUMMYFUNCTION("REGEXMATCH(B:B,""(R)"")"),TRUE)</f>
        <v>1</v>
      </c>
      <c r="N415" s="15"/>
      <c r="O415" s="15"/>
    </row>
    <row r="416" ht="15.75" customHeight="1">
      <c r="A416" s="10" t="s">
        <v>1013</v>
      </c>
      <c r="B416" s="11" t="s">
        <v>1014</v>
      </c>
      <c r="C416" s="12"/>
      <c r="D416" s="12"/>
      <c r="E416" s="13">
        <f>IFERROR(__xludf.DUMMYFUNCTION("regexextract (B416, ""\d+"") + REGEXEXTRACT(B416,""\d+(\.\d+)?"")"),500.0)</f>
        <v>500</v>
      </c>
      <c r="F416" s="13"/>
      <c r="G416" s="11" t="s">
        <v>900</v>
      </c>
      <c r="H416" s="11" t="s">
        <v>900</v>
      </c>
      <c r="I416" s="11" t="s">
        <v>900</v>
      </c>
      <c r="J416" s="11" t="s">
        <v>900</v>
      </c>
      <c r="K416" s="11" t="s">
        <v>900</v>
      </c>
      <c r="L416" s="10" t="s">
        <v>1013</v>
      </c>
      <c r="M416" s="8" t="b">
        <f>IFERROR(__xludf.DUMMYFUNCTION("REGEXMATCH(B:B,""(R)"")"),TRUE)</f>
        <v>1</v>
      </c>
      <c r="N416" s="15"/>
      <c r="O416" s="15"/>
    </row>
    <row r="417" ht="15.75" customHeight="1">
      <c r="A417" s="10" t="s">
        <v>1015</v>
      </c>
      <c r="B417" s="11" t="s">
        <v>1016</v>
      </c>
      <c r="C417" s="12"/>
      <c r="D417" s="12"/>
      <c r="E417" s="13">
        <f>IFERROR(__xludf.DUMMYFUNCTION("regexextract (B417, ""\d+"") + REGEXEXTRACT(B417,""\d+(\.\d+)?"")"),500.0)</f>
        <v>500</v>
      </c>
      <c r="F417" s="13"/>
      <c r="G417" s="14">
        <v>0.22</v>
      </c>
      <c r="H417" s="14">
        <v>8.0</v>
      </c>
      <c r="I417" s="14">
        <v>11.0</v>
      </c>
      <c r="J417" s="14">
        <v>11.0</v>
      </c>
      <c r="K417" s="14">
        <v>13.0</v>
      </c>
      <c r="L417" s="10" t="s">
        <v>1015</v>
      </c>
      <c r="M417" s="8" t="b">
        <f>IFERROR(__xludf.DUMMYFUNCTION("REGEXMATCH(B:B,""(R)"")"),TRUE)</f>
        <v>1</v>
      </c>
      <c r="N417" s="15"/>
      <c r="O417" s="15"/>
    </row>
    <row r="418" ht="15.75" customHeight="1">
      <c r="A418" s="10" t="s">
        <v>1017</v>
      </c>
      <c r="B418" s="11" t="s">
        <v>1018</v>
      </c>
      <c r="C418" s="12"/>
      <c r="D418" s="12"/>
      <c r="E418" s="13">
        <f>IFERROR(__xludf.DUMMYFUNCTION("regexextract (B418, ""\d+"") + REGEXEXTRACT(B418,""\d+(\.\d+)?"")"),6.0)</f>
        <v>6</v>
      </c>
      <c r="F418" s="13"/>
      <c r="G418" s="14">
        <v>8000.0</v>
      </c>
      <c r="H418" s="14">
        <v>11886.0</v>
      </c>
      <c r="I418" s="14">
        <v>13590.0</v>
      </c>
      <c r="J418" s="14">
        <v>13999.0</v>
      </c>
      <c r="K418" s="14">
        <v>16918.0</v>
      </c>
      <c r="L418" s="10" t="s">
        <v>1017</v>
      </c>
      <c r="M418" s="8" t="b">
        <f>IFERROR(__xludf.DUMMYFUNCTION("REGEXMATCH(B:B,""(R)"")"),FALSE)</f>
        <v>0</v>
      </c>
      <c r="N418" s="15"/>
      <c r="O418" s="15"/>
    </row>
    <row r="419" ht="15.75" customHeight="1">
      <c r="A419" s="10" t="s">
        <v>1019</v>
      </c>
      <c r="B419" s="11" t="s">
        <v>1020</v>
      </c>
      <c r="C419" s="12"/>
      <c r="D419" s="12"/>
      <c r="E419" s="13">
        <f>IFERROR(__xludf.DUMMYFUNCTION("regexextract (B419, ""\d+"") + REGEXEXTRACT(B419,""\d+(\.\d+)?"")"),6.0)</f>
        <v>6</v>
      </c>
      <c r="F419" s="13"/>
      <c r="G419" s="14">
        <v>4800.0</v>
      </c>
      <c r="H419" s="14">
        <v>9803.0</v>
      </c>
      <c r="I419" s="14">
        <v>10674.0</v>
      </c>
      <c r="J419" s="14">
        <v>11545.0</v>
      </c>
      <c r="K419" s="14">
        <v>13288.0</v>
      </c>
      <c r="L419" s="10" t="s">
        <v>1019</v>
      </c>
      <c r="M419" s="8" t="b">
        <f>IFERROR(__xludf.DUMMYFUNCTION("REGEXMATCH(B:B,""(R)"")"),FALSE)</f>
        <v>0</v>
      </c>
      <c r="N419" s="15"/>
      <c r="O419" s="15"/>
    </row>
    <row r="420" ht="15.75" customHeight="1">
      <c r="A420" s="10" t="s">
        <v>1021</v>
      </c>
      <c r="B420" s="11" t="s">
        <v>1022</v>
      </c>
      <c r="C420" s="12"/>
      <c r="D420" s="12"/>
      <c r="E420" s="13">
        <f>IFERROR(__xludf.DUMMYFUNCTION("regexextract (B420, ""\d+"") + REGEXEXTRACT(B420,""\d+(\.\d+)?"")"),4.0)</f>
        <v>4</v>
      </c>
      <c r="F420" s="13"/>
      <c r="G420" s="14">
        <v>0.84</v>
      </c>
      <c r="H420" s="14">
        <v>9.0</v>
      </c>
      <c r="I420" s="14">
        <v>12.0</v>
      </c>
      <c r="J420" s="14">
        <v>12.0</v>
      </c>
      <c r="K420" s="14">
        <v>14.0</v>
      </c>
      <c r="L420" s="10" t="s">
        <v>1021</v>
      </c>
      <c r="M420" s="8" t="b">
        <f>IFERROR(__xludf.DUMMYFUNCTION("REGEXMATCH(B:B,""(R)"")"),TRUE)</f>
        <v>1</v>
      </c>
      <c r="N420" s="15"/>
      <c r="O420" s="15"/>
    </row>
    <row r="421" ht="15.75" customHeight="1">
      <c r="A421" s="10" t="s">
        <v>1023</v>
      </c>
      <c r="B421" s="11" t="s">
        <v>1024</v>
      </c>
      <c r="C421" s="12"/>
      <c r="D421" s="12"/>
      <c r="E421" s="13">
        <f>IFERROR(__xludf.DUMMYFUNCTION("regexextract (B421, ""\d+"") + REGEXEXTRACT(B421,""\d+(\.\d+)?"")"),20.0)</f>
        <v>20</v>
      </c>
      <c r="F421" s="13"/>
      <c r="G421" s="14">
        <v>103790.0</v>
      </c>
      <c r="H421" s="14">
        <v>162576.0</v>
      </c>
      <c r="I421" s="14">
        <v>176353.0</v>
      </c>
      <c r="J421" s="14">
        <v>190131.0</v>
      </c>
      <c r="K421" s="14">
        <v>217686.0</v>
      </c>
      <c r="L421" s="10" t="s">
        <v>1023</v>
      </c>
      <c r="M421" s="8" t="b">
        <f>IFERROR(__xludf.DUMMYFUNCTION("REGEXMATCH(B:B,""(R)"")"),FALSE)</f>
        <v>0</v>
      </c>
      <c r="N421" s="15"/>
      <c r="O421" s="15"/>
    </row>
    <row r="422" ht="15.75" customHeight="1">
      <c r="A422" s="10" t="s">
        <v>1025</v>
      </c>
      <c r="B422" s="11" t="s">
        <v>1026</v>
      </c>
      <c r="C422" s="12"/>
      <c r="D422" s="12"/>
      <c r="E422" s="13">
        <f>IFERROR(__xludf.DUMMYFUNCTION("regexextract (B422, ""\d+"") + REGEXEXTRACT(B422,""\d+(\.\d+)?"")"),500.0)</f>
        <v>500</v>
      </c>
      <c r="F422" s="13"/>
      <c r="G422" s="14">
        <v>0.86</v>
      </c>
      <c r="H422" s="14">
        <v>11.0</v>
      </c>
      <c r="I422" s="14">
        <v>14.0</v>
      </c>
      <c r="J422" s="14">
        <v>13.0</v>
      </c>
      <c r="K422" s="14">
        <v>17.0</v>
      </c>
      <c r="L422" s="10" t="s">
        <v>1025</v>
      </c>
      <c r="M422" s="8" t="b">
        <f>IFERROR(__xludf.DUMMYFUNCTION("REGEXMATCH(B:B,""(R)"")"),FALSE)</f>
        <v>0</v>
      </c>
      <c r="N422" s="15"/>
      <c r="O422" s="15"/>
    </row>
    <row r="423" ht="15.75" customHeight="1">
      <c r="A423" s="10" t="s">
        <v>1027</v>
      </c>
      <c r="B423" s="11" t="s">
        <v>1028</v>
      </c>
      <c r="C423" s="12"/>
      <c r="D423" s="12"/>
      <c r="E423" s="13">
        <f>IFERROR(__xludf.DUMMYFUNCTION("regexextract (B423, ""\d+"") + REGEXEXTRACT(B423,""\d+(\.\d+)?"")"),5.0)</f>
        <v>5</v>
      </c>
      <c r="F423" s="13"/>
      <c r="G423" s="14">
        <v>0.33</v>
      </c>
      <c r="H423" s="14">
        <v>10.0</v>
      </c>
      <c r="I423" s="14">
        <v>13.0</v>
      </c>
      <c r="J423" s="14">
        <v>13.0</v>
      </c>
      <c r="K423" s="14">
        <v>17.0</v>
      </c>
      <c r="L423" s="10" t="s">
        <v>1027</v>
      </c>
      <c r="M423" s="8" t="b">
        <f>IFERROR(__xludf.DUMMYFUNCTION("REGEXMATCH(B:B,""(R)"")"),FALSE)</f>
        <v>0</v>
      </c>
      <c r="N423" s="15"/>
      <c r="O423" s="15"/>
    </row>
    <row r="424" ht="15.75" customHeight="1">
      <c r="A424" s="10" t="s">
        <v>1029</v>
      </c>
      <c r="B424" s="11" t="s">
        <v>1030</v>
      </c>
      <c r="C424" s="12"/>
      <c r="D424" s="12"/>
      <c r="E424" s="13">
        <f>IFERROR(__xludf.DUMMYFUNCTION("regexextract (B424, ""\d+"") + REGEXEXTRACT(B424,""\d+(\.\d+)?"")"),30.0)</f>
        <v>30</v>
      </c>
      <c r="F424" s="13"/>
      <c r="G424" s="14">
        <v>47.87</v>
      </c>
      <c r="H424" s="14">
        <v>96.0</v>
      </c>
      <c r="I424" s="14">
        <v>125.0</v>
      </c>
      <c r="J424" s="14">
        <v>125.0</v>
      </c>
      <c r="K424" s="14">
        <v>156.0</v>
      </c>
      <c r="L424" s="10" t="s">
        <v>1029</v>
      </c>
      <c r="M424" s="8" t="b">
        <f>IFERROR(__xludf.DUMMYFUNCTION("REGEXMATCH(B:B,""(R)"")"),TRUE)</f>
        <v>1</v>
      </c>
      <c r="N424" s="15"/>
      <c r="O424" s="15"/>
    </row>
    <row r="425" ht="15.75" customHeight="1">
      <c r="A425" s="10" t="s">
        <v>1031</v>
      </c>
      <c r="B425" s="11" t="s">
        <v>1032</v>
      </c>
      <c r="C425" s="12"/>
      <c r="D425" s="12"/>
      <c r="E425" s="13">
        <f>IFERROR(__xludf.DUMMYFUNCTION("regexextract (B425, ""\d+"") + REGEXEXTRACT(B425,""\d+(\.\d+)?"")"),0.5)</f>
        <v>0.5</v>
      </c>
      <c r="F425" s="13"/>
      <c r="G425" s="14">
        <v>64.2</v>
      </c>
      <c r="H425" s="14">
        <v>134.0</v>
      </c>
      <c r="I425" s="14">
        <v>168.0</v>
      </c>
      <c r="J425" s="14">
        <v>182.0</v>
      </c>
      <c r="K425" s="14">
        <v>208.0</v>
      </c>
      <c r="L425" s="10" t="s">
        <v>1031</v>
      </c>
      <c r="M425" s="8" t="b">
        <f>IFERROR(__xludf.DUMMYFUNCTION("REGEXMATCH(B:B,""(R)"")"),TRUE)</f>
        <v>1</v>
      </c>
      <c r="N425" s="15"/>
      <c r="O425" s="15"/>
    </row>
    <row r="426" ht="15.75" customHeight="1">
      <c r="A426" s="10" t="s">
        <v>1033</v>
      </c>
      <c r="B426" s="11" t="s">
        <v>1034</v>
      </c>
      <c r="C426" s="12"/>
      <c r="D426" s="12"/>
      <c r="E426" s="13">
        <f>IFERROR(__xludf.DUMMYFUNCTION("regexextract (B426, ""\d+"") + REGEXEXTRACT(B426,""\d+(\.\d+)?"")"),1.0)</f>
        <v>1</v>
      </c>
      <c r="F426" s="13"/>
      <c r="G426" s="14">
        <v>124.93</v>
      </c>
      <c r="H426" s="14">
        <v>252.0</v>
      </c>
      <c r="I426" s="14">
        <v>315.0</v>
      </c>
      <c r="J426" s="14">
        <v>340.0</v>
      </c>
      <c r="K426" s="14">
        <v>391.0</v>
      </c>
      <c r="L426" s="10" t="s">
        <v>1033</v>
      </c>
      <c r="M426" s="8" t="b">
        <f>IFERROR(__xludf.DUMMYFUNCTION("REGEXMATCH(B:B,""(R)"")"),TRUE)</f>
        <v>1</v>
      </c>
      <c r="N426" s="15"/>
      <c r="O426" s="15"/>
    </row>
    <row r="427" ht="15.75" customHeight="1">
      <c r="A427" s="10" t="s">
        <v>1035</v>
      </c>
      <c r="B427" s="11" t="s">
        <v>1036</v>
      </c>
      <c r="C427" s="12"/>
      <c r="D427" s="12"/>
      <c r="E427" s="13">
        <f>IFERROR(__xludf.DUMMYFUNCTION("regexextract (B427, ""\d+"") + REGEXEXTRACT(B427,""\d+(\.\d+)?"")"),5.0)</f>
        <v>5</v>
      </c>
      <c r="F427" s="13"/>
      <c r="G427" s="14">
        <v>4653.43</v>
      </c>
      <c r="H427" s="14">
        <v>8029.0</v>
      </c>
      <c r="I427" s="14">
        <v>11041.0</v>
      </c>
      <c r="J427" s="14">
        <v>10840.0</v>
      </c>
      <c r="K427" s="14">
        <v>13691.0</v>
      </c>
      <c r="L427" s="10" t="s">
        <v>1035</v>
      </c>
      <c r="M427" s="8" t="b">
        <f>IFERROR(__xludf.DUMMYFUNCTION("REGEXMATCH(B:B,""(R)"")"),TRUE)</f>
        <v>1</v>
      </c>
      <c r="N427" s="15"/>
      <c r="O427" s="15"/>
    </row>
    <row r="428" ht="15.75" customHeight="1">
      <c r="A428" s="10" t="s">
        <v>1037</v>
      </c>
      <c r="B428" s="11" t="s">
        <v>1038</v>
      </c>
      <c r="C428" s="12"/>
      <c r="D428" s="12"/>
      <c r="E428" s="13">
        <f>IFERROR(__xludf.DUMMYFUNCTION("regexextract (B428, ""\d+"") + REGEXEXTRACT(B428,""\d+(\.\d+)?"")"),60.0)</f>
        <v>60</v>
      </c>
      <c r="F428" s="13"/>
      <c r="G428" s="14">
        <v>10486.0</v>
      </c>
      <c r="H428" s="14">
        <v>17938.0</v>
      </c>
      <c r="I428" s="14">
        <v>22602.0</v>
      </c>
      <c r="J428" s="14">
        <v>23319.0</v>
      </c>
      <c r="K428" s="14">
        <v>28253.0</v>
      </c>
      <c r="L428" s="10" t="s">
        <v>1037</v>
      </c>
      <c r="M428" s="8" t="b">
        <f>IFERROR(__xludf.DUMMYFUNCTION("REGEXMATCH(B:B,""(R)"")"),FALSE)</f>
        <v>0</v>
      </c>
      <c r="N428" s="15"/>
      <c r="O428" s="15"/>
    </row>
    <row r="429" ht="15.75" customHeight="1">
      <c r="A429" s="10" t="s">
        <v>1039</v>
      </c>
      <c r="B429" s="11" t="s">
        <v>1040</v>
      </c>
      <c r="C429" s="12"/>
      <c r="D429" s="12"/>
      <c r="E429" s="13">
        <f>IFERROR(__xludf.DUMMYFUNCTION("regexextract (B429, ""\d+"") + REGEXEXTRACT(B429,""\d+(\.\d+)?"")"),22.0)</f>
        <v>22</v>
      </c>
      <c r="F429" s="13"/>
      <c r="G429" s="14">
        <v>8988.0</v>
      </c>
      <c r="H429" s="14">
        <v>14771.0</v>
      </c>
      <c r="I429" s="14">
        <v>17049.0</v>
      </c>
      <c r="J429" s="14">
        <v>19171.0</v>
      </c>
      <c r="K429" s="14">
        <v>22121.0</v>
      </c>
      <c r="L429" s="10" t="s">
        <v>1039</v>
      </c>
      <c r="M429" s="8" t="b">
        <f>IFERROR(__xludf.DUMMYFUNCTION("REGEXMATCH(B:B,""(R)"")"),TRUE)</f>
        <v>1</v>
      </c>
      <c r="N429" s="15"/>
      <c r="O429" s="15"/>
    </row>
    <row r="430" ht="15.75" customHeight="1">
      <c r="A430" s="10" t="s">
        <v>391</v>
      </c>
      <c r="B430" s="11" t="s">
        <v>1041</v>
      </c>
      <c r="C430" s="12"/>
      <c r="D430" s="12"/>
      <c r="E430" s="13">
        <f>IFERROR(__xludf.DUMMYFUNCTION("regexextract (B430, ""\d+"") + REGEXEXTRACT(B430,""\d+(\.\d+)?"")"),25.0)</f>
        <v>25</v>
      </c>
      <c r="F430" s="13"/>
      <c r="G430" s="14">
        <v>54944.5</v>
      </c>
      <c r="H430" s="14">
        <v>69041.0</v>
      </c>
      <c r="I430" s="14">
        <v>69041.0</v>
      </c>
      <c r="J430" s="14">
        <v>82985.0</v>
      </c>
      <c r="K430" s="14">
        <v>82985.0</v>
      </c>
      <c r="L430" s="10" t="s">
        <v>391</v>
      </c>
      <c r="M430" s="8" t="b">
        <f>IFERROR(__xludf.DUMMYFUNCTION("REGEXMATCH(B:B,""(R)"")"),TRUE)</f>
        <v>1</v>
      </c>
      <c r="N430" s="15"/>
      <c r="O430" s="15"/>
    </row>
    <row r="431" ht="15.75" customHeight="1">
      <c r="A431" s="10" t="s">
        <v>391</v>
      </c>
      <c r="B431" s="11" t="s">
        <v>1042</v>
      </c>
      <c r="C431" s="12"/>
      <c r="D431" s="12"/>
      <c r="E431" s="13">
        <f>IFERROR(__xludf.DUMMYFUNCTION("regexextract (B431, ""\d+"") + REGEXEXTRACT(B431,""\d+(\.\d+)?"")"),75.0)</f>
        <v>75</v>
      </c>
      <c r="F431" s="13"/>
      <c r="G431" s="14">
        <v>164826.01</v>
      </c>
      <c r="H431" s="14">
        <v>190354.0</v>
      </c>
      <c r="I431" s="14">
        <v>190354.0</v>
      </c>
      <c r="J431" s="14">
        <v>228799.0</v>
      </c>
      <c r="K431" s="14">
        <v>228799.0</v>
      </c>
      <c r="L431" s="10" t="s">
        <v>391</v>
      </c>
      <c r="M431" s="8" t="b">
        <f>IFERROR(__xludf.DUMMYFUNCTION("REGEXMATCH(B:B,""(R)"")"),TRUE)</f>
        <v>1</v>
      </c>
      <c r="N431" s="15"/>
      <c r="O431" s="15"/>
    </row>
    <row r="432" ht="15.75" customHeight="1">
      <c r="A432" s="10" t="s">
        <v>1043</v>
      </c>
      <c r="B432" s="11" t="s">
        <v>1044</v>
      </c>
      <c r="C432" s="12"/>
      <c r="D432" s="12"/>
      <c r="E432" s="13">
        <f>IFERROR(__xludf.DUMMYFUNCTION("regexextract (B432, ""\d+"") + REGEXEXTRACT(B432,""\d+(\.\d+)?"")"),25.0)</f>
        <v>25</v>
      </c>
      <c r="F432" s="13"/>
      <c r="G432" s="21"/>
      <c r="H432" s="14">
        <v>1312.0</v>
      </c>
      <c r="I432" s="14">
        <v>1640.0</v>
      </c>
      <c r="J432" s="14">
        <v>1771.0</v>
      </c>
      <c r="K432" s="14">
        <v>2034.0</v>
      </c>
      <c r="L432" s="10" t="s">
        <v>1043</v>
      </c>
      <c r="M432" s="8" t="b">
        <f>IFERROR(__xludf.DUMMYFUNCTION("REGEXMATCH(B:B,""(R)"")"),TRUE)</f>
        <v>1</v>
      </c>
      <c r="N432" s="15"/>
      <c r="O432" s="15"/>
    </row>
    <row r="433" ht="15.75" customHeight="1">
      <c r="A433" s="10" t="s">
        <v>1045</v>
      </c>
      <c r="B433" s="11" t="s">
        <v>1046</v>
      </c>
      <c r="C433" s="12"/>
      <c r="D433" s="12"/>
      <c r="E433" s="13">
        <f>IFERROR(__xludf.DUMMYFUNCTION("regexextract (B433, ""\d+"") + REGEXEXTRACT(B433,""\d+(\.\d+)?"")"),50.0)</f>
        <v>50</v>
      </c>
      <c r="F433" s="13"/>
      <c r="G433" s="14">
        <v>377.56</v>
      </c>
      <c r="H433" s="14">
        <v>718.0</v>
      </c>
      <c r="I433" s="14">
        <v>899.0</v>
      </c>
      <c r="J433" s="14">
        <v>971.0</v>
      </c>
      <c r="K433" s="14">
        <v>1114.0</v>
      </c>
      <c r="L433" s="10" t="s">
        <v>1045</v>
      </c>
      <c r="M433" s="8" t="b">
        <f>IFERROR(__xludf.DUMMYFUNCTION("REGEXMATCH(B:B,""(R)"")"),TRUE)</f>
        <v>1</v>
      </c>
      <c r="N433" s="15"/>
      <c r="O433" s="15"/>
    </row>
    <row r="434" ht="15.75" customHeight="1">
      <c r="A434" s="10" t="s">
        <v>1047</v>
      </c>
      <c r="B434" s="11" t="s">
        <v>1048</v>
      </c>
      <c r="C434" s="12"/>
      <c r="D434" s="12"/>
      <c r="E434" s="13">
        <f>IFERROR(__xludf.DUMMYFUNCTION("regexextract (B434, ""\d+"") + REGEXEXTRACT(B434,""\d+(\.\d+)?"")"),0.5)</f>
        <v>0.5</v>
      </c>
      <c r="F434" s="13"/>
      <c r="G434" s="14">
        <v>2.27</v>
      </c>
      <c r="H434" s="14">
        <v>17.0</v>
      </c>
      <c r="I434" s="14">
        <v>21.0</v>
      </c>
      <c r="J434" s="14">
        <v>23.0</v>
      </c>
      <c r="K434" s="14">
        <v>26.0</v>
      </c>
      <c r="L434" s="10" t="s">
        <v>1047</v>
      </c>
      <c r="M434" s="8" t="b">
        <f>IFERROR(__xludf.DUMMYFUNCTION("REGEXMATCH(B:B,""(R)"")"),TRUE)</f>
        <v>1</v>
      </c>
      <c r="N434" s="15"/>
      <c r="O434" s="15"/>
    </row>
    <row r="435" ht="15.75" customHeight="1">
      <c r="A435" s="10" t="s">
        <v>1049</v>
      </c>
      <c r="B435" s="11" t="s">
        <v>1050</v>
      </c>
      <c r="C435" s="12"/>
      <c r="D435" s="12"/>
      <c r="E435" s="13">
        <f>IFERROR(__xludf.DUMMYFUNCTION("regexextract (B435, ""\d+"") + REGEXEXTRACT(B435,""\d+(\.\d+)?"")"),2.0)</f>
        <v>2</v>
      </c>
      <c r="F435" s="13"/>
      <c r="G435" s="14">
        <v>4.23</v>
      </c>
      <c r="H435" s="14">
        <v>17.0</v>
      </c>
      <c r="I435" s="14">
        <v>21.0</v>
      </c>
      <c r="J435" s="14">
        <v>23.0</v>
      </c>
      <c r="K435" s="14">
        <v>26.0</v>
      </c>
      <c r="L435" s="10" t="s">
        <v>1049</v>
      </c>
      <c r="M435" s="8" t="b">
        <f>IFERROR(__xludf.DUMMYFUNCTION("REGEXMATCH(B:B,""(R)"")"),TRUE)</f>
        <v>1</v>
      </c>
      <c r="N435" s="15"/>
      <c r="O435" s="15"/>
    </row>
    <row r="436" ht="15.75" customHeight="1">
      <c r="A436" s="10" t="s">
        <v>391</v>
      </c>
      <c r="B436" s="11" t="s">
        <v>1051</v>
      </c>
      <c r="C436" s="12"/>
      <c r="D436" s="12"/>
      <c r="E436" s="13">
        <f>IFERROR(__xludf.DUMMYFUNCTION("regexextract (B436, ""\d+"") + REGEXEXTRACT(B436,""\d+(\.\d+)?"")"),30.0)</f>
        <v>30</v>
      </c>
      <c r="F436" s="13"/>
      <c r="G436" s="14">
        <v>86294.43</v>
      </c>
      <c r="H436" s="14">
        <v>135171.0</v>
      </c>
      <c r="I436" s="14">
        <v>146626.0</v>
      </c>
      <c r="J436" s="14">
        <v>158081.0</v>
      </c>
      <c r="K436" s="14">
        <v>180992.0</v>
      </c>
      <c r="L436" s="10" t="s">
        <v>391</v>
      </c>
      <c r="M436" s="8" t="b">
        <f>IFERROR(__xludf.DUMMYFUNCTION("REGEXMATCH(B:B,""(R)"")"),TRUE)</f>
        <v>1</v>
      </c>
      <c r="N436" s="15"/>
      <c r="O436" s="15"/>
    </row>
    <row r="437" ht="15.75" customHeight="1">
      <c r="A437" s="10" t="s">
        <v>1052</v>
      </c>
      <c r="B437" s="11" t="s">
        <v>1053</v>
      </c>
      <c r="C437" s="12"/>
      <c r="D437" s="12"/>
      <c r="E437" s="13" t="str">
        <f>IFERROR(__xludf.DUMMYFUNCTION("regexextract (B437, ""\d+"") + REGEXEXTRACT(B437,""\d+(\.\d+)?"")"),"#N/A")</f>
        <v>#N/A</v>
      </c>
      <c r="F437" s="13"/>
      <c r="G437" s="14">
        <v>1.28</v>
      </c>
      <c r="H437" s="14">
        <v>14.0</v>
      </c>
      <c r="I437" s="14">
        <v>17.0</v>
      </c>
      <c r="J437" s="14">
        <v>16.0</v>
      </c>
      <c r="K437" s="14">
        <v>20.0</v>
      </c>
      <c r="L437" s="10" t="s">
        <v>1052</v>
      </c>
      <c r="M437" s="8" t="b">
        <f>IFERROR(__xludf.DUMMYFUNCTION("REGEXMATCH(B:B,""(R)"")"),TRUE)</f>
        <v>1</v>
      </c>
      <c r="N437" s="15"/>
      <c r="O437" s="15"/>
    </row>
    <row r="438" ht="15.75" customHeight="1">
      <c r="A438" s="10" t="s">
        <v>1054</v>
      </c>
      <c r="B438" s="11" t="s">
        <v>1055</v>
      </c>
      <c r="C438" s="25"/>
      <c r="D438" s="25"/>
      <c r="E438" s="13">
        <f>IFERROR(__xludf.DUMMYFUNCTION("regexextract (B438, ""\d+"") + REGEXEXTRACT(B438,""\d+(\.\d+)?"")"),7.5)</f>
        <v>7.5</v>
      </c>
      <c r="F438" s="13"/>
      <c r="G438" s="14">
        <v>28.98</v>
      </c>
      <c r="H438" s="14">
        <v>390.0</v>
      </c>
      <c r="I438" s="14">
        <v>537.0</v>
      </c>
      <c r="J438" s="14">
        <v>527.0</v>
      </c>
      <c r="K438" s="14">
        <v>665.0</v>
      </c>
      <c r="L438" s="10" t="s">
        <v>1054</v>
      </c>
      <c r="M438" s="8" t="b">
        <f>IFERROR(__xludf.DUMMYFUNCTION("REGEXMATCH(B:B,""(R)"")"),TRUE)</f>
        <v>1</v>
      </c>
      <c r="N438" s="15"/>
      <c r="O438" s="15"/>
    </row>
    <row r="439" ht="15.75" customHeight="1">
      <c r="A439" s="10" t="s">
        <v>1056</v>
      </c>
      <c r="B439" s="11" t="s">
        <v>1057</v>
      </c>
      <c r="C439" s="25"/>
      <c r="D439" s="25"/>
      <c r="E439" s="13">
        <f>IFERROR(__xludf.DUMMYFUNCTION("regexextract (B439, ""\d+"") + REGEXEXTRACT(B439,""\d+(\.\d+)?"")"),7.5)</f>
        <v>7.5</v>
      </c>
      <c r="F439" s="13"/>
      <c r="G439" s="14">
        <v>12.2</v>
      </c>
      <c r="H439" s="14">
        <v>330.0</v>
      </c>
      <c r="I439" s="14">
        <v>454.0</v>
      </c>
      <c r="J439" s="14">
        <v>445.0</v>
      </c>
      <c r="K439" s="14">
        <v>563.0</v>
      </c>
      <c r="L439" s="10" t="s">
        <v>1056</v>
      </c>
      <c r="M439" s="8" t="b">
        <f>IFERROR(__xludf.DUMMYFUNCTION("REGEXMATCH(B:B,""(R)"")"),FALSE)</f>
        <v>0</v>
      </c>
      <c r="N439" s="15"/>
      <c r="O439" s="15"/>
    </row>
    <row r="440" ht="15.75" customHeight="1">
      <c r="A440" s="10" t="s">
        <v>1058</v>
      </c>
      <c r="B440" s="11" t="s">
        <v>1059</v>
      </c>
      <c r="C440" s="12"/>
      <c r="D440" s="12"/>
      <c r="E440" s="13">
        <f>IFERROR(__xludf.DUMMYFUNCTION("regexextract (B440, ""\d+"") + REGEXEXTRACT(B440,""\d+(\.\d+)?"")"),600.0)</f>
        <v>600</v>
      </c>
      <c r="F440" s="13"/>
      <c r="G440" s="14">
        <v>0.9</v>
      </c>
      <c r="H440" s="14">
        <v>10.0</v>
      </c>
      <c r="I440" s="14">
        <v>13.0</v>
      </c>
      <c r="J440" s="14">
        <v>12.0</v>
      </c>
      <c r="K440" s="14">
        <v>16.0</v>
      </c>
      <c r="L440" s="10" t="s">
        <v>1058</v>
      </c>
      <c r="M440" s="8" t="b">
        <f>IFERROR(__xludf.DUMMYFUNCTION("REGEXMATCH(B:B,""(R)"")"),TRUE)</f>
        <v>1</v>
      </c>
      <c r="N440" s="15"/>
      <c r="O440" s="15"/>
    </row>
    <row r="441" ht="15.75" customHeight="1">
      <c r="A441" s="10" t="s">
        <v>1060</v>
      </c>
      <c r="B441" s="11" t="s">
        <v>1061</v>
      </c>
      <c r="C441" s="25"/>
      <c r="D441" s="25"/>
      <c r="E441" s="13">
        <f>IFERROR(__xludf.DUMMYFUNCTION("regexextract (B441, ""\d+"") + REGEXEXTRACT(B441,""\d+(\.\d+)?"")"),25.0)</f>
        <v>25</v>
      </c>
      <c r="F441" s="13"/>
      <c r="G441" s="14">
        <v>100.0</v>
      </c>
      <c r="H441" s="14">
        <v>482.0</v>
      </c>
      <c r="I441" s="14">
        <v>663.0</v>
      </c>
      <c r="J441" s="14">
        <v>650.0</v>
      </c>
      <c r="K441" s="14">
        <v>821.0</v>
      </c>
      <c r="L441" s="10" t="s">
        <v>1060</v>
      </c>
      <c r="M441" s="8" t="b">
        <f>IFERROR(__xludf.DUMMYFUNCTION("REGEXMATCH(B:B,""(R)"")"),FALSE)</f>
        <v>0</v>
      </c>
      <c r="N441" s="15"/>
      <c r="O441" s="15"/>
    </row>
    <row r="442" ht="15.75" customHeight="1">
      <c r="A442" s="10" t="s">
        <v>1062</v>
      </c>
      <c r="B442" s="11" t="s">
        <v>1063</v>
      </c>
      <c r="C442" s="12"/>
      <c r="D442" s="12"/>
      <c r="E442" s="13">
        <f>IFERROR(__xludf.DUMMYFUNCTION("regexextract (B442, ""\d+"") + REGEXEXTRACT(B442,""\d+(\.\d+)?"")"),40.0)</f>
        <v>40</v>
      </c>
      <c r="F442" s="13"/>
      <c r="G442" s="14">
        <v>200.09</v>
      </c>
      <c r="H442" s="14">
        <v>718.0</v>
      </c>
      <c r="I442" s="14">
        <v>989.0</v>
      </c>
      <c r="J442" s="14">
        <v>970.0</v>
      </c>
      <c r="K442" s="14">
        <v>1226.0</v>
      </c>
      <c r="L442" s="10" t="s">
        <v>1062</v>
      </c>
      <c r="M442" s="8" t="b">
        <f>IFERROR(__xludf.DUMMYFUNCTION("REGEXMATCH(B:B,""(R)"")"),TRUE)</f>
        <v>1</v>
      </c>
      <c r="N442" s="15"/>
      <c r="O442" s="15"/>
    </row>
    <row r="443" ht="15.75" customHeight="1">
      <c r="A443" s="10" t="s">
        <v>1064</v>
      </c>
      <c r="B443" s="11" t="s">
        <v>1065</v>
      </c>
      <c r="C443" s="12"/>
      <c r="D443" s="12"/>
      <c r="E443" s="13">
        <f>IFERROR(__xludf.DUMMYFUNCTION("regexextract (B443, ""\d+"") + REGEXEXTRACT(B443,""\d+(\.\d+)?"")"),120.0)</f>
        <v>120</v>
      </c>
      <c r="F443" s="13"/>
      <c r="G443" s="14">
        <v>44405.0</v>
      </c>
      <c r="H443" s="14">
        <v>60715.0</v>
      </c>
      <c r="I443" s="14">
        <v>78171.0</v>
      </c>
      <c r="J443" s="14">
        <v>81966.0</v>
      </c>
      <c r="K443" s="14">
        <v>96933.0</v>
      </c>
      <c r="L443" s="10" t="s">
        <v>1064</v>
      </c>
      <c r="M443" s="8" t="b">
        <f>IFERROR(__xludf.DUMMYFUNCTION("REGEXMATCH(B:B,""(R)"")"),FALSE)</f>
        <v>0</v>
      </c>
      <c r="N443" s="15"/>
      <c r="O443" s="9" t="s">
        <v>29</v>
      </c>
    </row>
    <row r="444" ht="15.75" customHeight="1">
      <c r="A444" s="10" t="s">
        <v>1066</v>
      </c>
      <c r="B444" s="11" t="s">
        <v>1067</v>
      </c>
      <c r="C444" s="12"/>
      <c r="D444" s="12"/>
      <c r="E444" s="13">
        <f>IFERROR(__xludf.DUMMYFUNCTION("regexextract (B444, ""\d+"") + REGEXEXTRACT(B444,""\d+(\.\d+)?"")"),100.0)</f>
        <v>100</v>
      </c>
      <c r="F444" s="13"/>
      <c r="G444" s="21"/>
      <c r="H444" s="14">
        <v>84.0</v>
      </c>
      <c r="I444" s="14">
        <v>130.0</v>
      </c>
      <c r="J444" s="14">
        <v>126.0</v>
      </c>
      <c r="K444" s="14">
        <v>158.0</v>
      </c>
      <c r="L444" s="10" t="s">
        <v>1066</v>
      </c>
      <c r="M444" s="8" t="b">
        <f>IFERROR(__xludf.DUMMYFUNCTION("REGEXMATCH(B:B,""(R)"")"),TRUE)</f>
        <v>1</v>
      </c>
      <c r="N444" s="15"/>
      <c r="O444" s="15"/>
    </row>
    <row r="445" ht="15.75" customHeight="1">
      <c r="A445" s="10" t="s">
        <v>1068</v>
      </c>
      <c r="B445" s="11" t="s">
        <v>1069</v>
      </c>
      <c r="C445" s="12"/>
      <c r="D445" s="12"/>
      <c r="E445" s="13">
        <f>IFERROR(__xludf.DUMMYFUNCTION("regexextract (B445, ""\d+"") + REGEXEXTRACT(B445,""\d+(\.\d+)?"")"),10.0)</f>
        <v>10</v>
      </c>
      <c r="F445" s="13"/>
      <c r="G445" s="14">
        <v>3.75</v>
      </c>
      <c r="H445" s="14">
        <v>55.0</v>
      </c>
      <c r="I445" s="14">
        <v>70.0</v>
      </c>
      <c r="J445" s="14">
        <v>71.0</v>
      </c>
      <c r="K445" s="14">
        <v>87.0</v>
      </c>
      <c r="L445" s="10" t="s">
        <v>1068</v>
      </c>
      <c r="M445" s="8" t="b">
        <f>IFERROR(__xludf.DUMMYFUNCTION("REGEXMATCH(B:B,""(R)"")"),FALSE)</f>
        <v>0</v>
      </c>
      <c r="N445" s="15"/>
      <c r="O445" s="15"/>
    </row>
    <row r="446" ht="15.75" customHeight="1">
      <c r="A446" s="10" t="s">
        <v>1070</v>
      </c>
      <c r="B446" s="11" t="s">
        <v>1071</v>
      </c>
      <c r="C446" s="12"/>
      <c r="D446" s="12"/>
      <c r="E446" s="13">
        <f>IFERROR(__xludf.DUMMYFUNCTION("regexextract (B446, ""\d+"") + REGEXEXTRACT(B446,""\d+(\.\d+)?"")"),5.0)</f>
        <v>5</v>
      </c>
      <c r="F446" s="13"/>
      <c r="G446" s="14">
        <v>4.0</v>
      </c>
      <c r="H446" s="14">
        <v>58.0</v>
      </c>
      <c r="I446" s="14">
        <v>74.0</v>
      </c>
      <c r="J446" s="14">
        <v>75.0</v>
      </c>
      <c r="K446" s="14">
        <v>91.0</v>
      </c>
      <c r="L446" s="10" t="s">
        <v>1070</v>
      </c>
      <c r="M446" s="8" t="b">
        <f>IFERROR(__xludf.DUMMYFUNCTION("REGEXMATCH(B:B,""(R)"")"),FALSE)</f>
        <v>0</v>
      </c>
      <c r="N446" s="15"/>
      <c r="O446" s="15"/>
    </row>
    <row r="447" ht="15.75" customHeight="1">
      <c r="A447" s="10" t="s">
        <v>1072</v>
      </c>
      <c r="B447" s="11" t="s">
        <v>1073</v>
      </c>
      <c r="C447" s="12"/>
      <c r="D447" s="12"/>
      <c r="E447" s="13">
        <f>IFERROR(__xludf.DUMMYFUNCTION("regexextract (B447, ""\d+"") + REGEXEXTRACT(B447,""\d+(\.\d+)?"")"),200.0)</f>
        <v>200</v>
      </c>
      <c r="F447" s="13"/>
      <c r="G447" s="14">
        <v>1926.0</v>
      </c>
      <c r="H447" s="14">
        <v>5256.0</v>
      </c>
      <c r="I447" s="14">
        <v>6618.0</v>
      </c>
      <c r="J447" s="14">
        <v>6439.0</v>
      </c>
      <c r="K447" s="14">
        <v>7156.0</v>
      </c>
      <c r="L447" s="10" t="s">
        <v>1072</v>
      </c>
      <c r="M447" s="8" t="b">
        <f>IFERROR(__xludf.DUMMYFUNCTION("REGEXMATCH(B:B,""(R)"")"),FALSE)</f>
        <v>0</v>
      </c>
      <c r="N447" s="15"/>
      <c r="O447" s="15"/>
    </row>
    <row r="448" ht="15.75" customHeight="1">
      <c r="A448" s="10" t="s">
        <v>1074</v>
      </c>
      <c r="B448" s="11" t="s">
        <v>1075</v>
      </c>
      <c r="C448" s="12"/>
      <c r="D448" s="12"/>
      <c r="E448" s="13">
        <f>IFERROR(__xludf.DUMMYFUNCTION("regexextract (B448, ""\d+"") + REGEXEXTRACT(B448,""\d+(\.\d+)?"")"),4.5)</f>
        <v>4.5</v>
      </c>
      <c r="F448" s="13"/>
      <c r="G448" s="14">
        <v>629.7</v>
      </c>
      <c r="H448" s="14">
        <v>2212.0</v>
      </c>
      <c r="I448" s="14">
        <v>3019.0</v>
      </c>
      <c r="J448" s="14">
        <v>2918.0</v>
      </c>
      <c r="K448" s="14">
        <v>3234.0</v>
      </c>
      <c r="L448" s="10" t="s">
        <v>1074</v>
      </c>
      <c r="M448" s="8" t="b">
        <f>IFERROR(__xludf.DUMMYFUNCTION("REGEXMATCH(B:B,""(R)"")"),TRUE)</f>
        <v>1</v>
      </c>
      <c r="N448" s="15"/>
      <c r="O448" s="15"/>
    </row>
    <row r="449" ht="15.75" customHeight="1">
      <c r="A449" s="10" t="s">
        <v>1076</v>
      </c>
      <c r="B449" s="11" t="s">
        <v>1077</v>
      </c>
      <c r="C449" s="12"/>
      <c r="D449" s="12"/>
      <c r="E449" s="13">
        <f>IFERROR(__xludf.DUMMYFUNCTION("regexextract (B449, ""\d+"") + REGEXEXTRACT(B449,""\d+(\.\d+)?"")"),250.0)</f>
        <v>250</v>
      </c>
      <c r="F449" s="13"/>
      <c r="G449" s="21"/>
      <c r="H449" s="14">
        <v>96.0</v>
      </c>
      <c r="I449" s="14">
        <v>146.0</v>
      </c>
      <c r="J449" s="14">
        <v>145.0</v>
      </c>
      <c r="K449" s="14">
        <v>179.0</v>
      </c>
      <c r="L449" s="10" t="s">
        <v>1076</v>
      </c>
      <c r="M449" s="8" t="b">
        <f>IFERROR(__xludf.DUMMYFUNCTION("REGEXMATCH(B:B,""(R)"")"),TRUE)</f>
        <v>1</v>
      </c>
      <c r="N449" s="15"/>
      <c r="O449" s="15"/>
    </row>
    <row r="450" ht="15.75" customHeight="1">
      <c r="A450" s="10" t="s">
        <v>1078</v>
      </c>
      <c r="B450" s="11" t="s">
        <v>1079</v>
      </c>
      <c r="C450" s="12"/>
      <c r="D450" s="12"/>
      <c r="E450" s="13">
        <f>IFERROR(__xludf.DUMMYFUNCTION("regexextract (B450, ""\d+"") + REGEXEXTRACT(B450,""\d+(\.\d+)?"")"),25.0)</f>
        <v>25</v>
      </c>
      <c r="F450" s="13"/>
      <c r="G450" s="14">
        <v>9200.0</v>
      </c>
      <c r="H450" s="14">
        <v>14237.0</v>
      </c>
      <c r="I450" s="14">
        <v>18331.0</v>
      </c>
      <c r="J450" s="14">
        <v>19220.0</v>
      </c>
      <c r="K450" s="14">
        <v>22731.0</v>
      </c>
      <c r="L450" s="10" t="s">
        <v>1078</v>
      </c>
      <c r="M450" s="8" t="b">
        <f>IFERROR(__xludf.DUMMYFUNCTION("REGEXMATCH(B:B,""(R)"")"),TRUE)</f>
        <v>1</v>
      </c>
      <c r="N450" s="15"/>
      <c r="O450" s="15"/>
    </row>
    <row r="451" ht="15.75" customHeight="1">
      <c r="A451" s="10" t="s">
        <v>1080</v>
      </c>
      <c r="B451" s="11" t="s">
        <v>1081</v>
      </c>
      <c r="C451" s="25"/>
      <c r="D451" s="25"/>
      <c r="E451" s="13">
        <f>IFERROR(__xludf.DUMMYFUNCTION("regexextract (B451, ""\d+"") + REGEXEXTRACT(B451,""\d+(\.\d+)?"")"),0.1)</f>
        <v>0.1</v>
      </c>
      <c r="F451" s="13"/>
      <c r="G451" s="14">
        <v>4.8</v>
      </c>
      <c r="H451" s="14">
        <v>45.0</v>
      </c>
      <c r="I451" s="14">
        <v>58.0</v>
      </c>
      <c r="J451" s="14">
        <v>58.0</v>
      </c>
      <c r="K451" s="14">
        <v>72.0</v>
      </c>
      <c r="L451" s="10" t="s">
        <v>1080</v>
      </c>
      <c r="M451" s="8" t="b">
        <f>IFERROR(__xludf.DUMMYFUNCTION("REGEXMATCH(B:B,""(R)"")"),TRUE)</f>
        <v>1</v>
      </c>
      <c r="N451" s="15"/>
      <c r="O451" s="15"/>
    </row>
    <row r="452" ht="15.75" customHeight="1">
      <c r="A452" s="10" t="s">
        <v>1082</v>
      </c>
      <c r="B452" s="11" t="s">
        <v>1083</v>
      </c>
      <c r="C452" s="25"/>
      <c r="D452" s="25"/>
      <c r="E452" s="13">
        <f>IFERROR(__xludf.DUMMYFUNCTION("regexextract (B452, ""\d+"") + REGEXEXTRACT(B452,""\d+(\.\d+)?"")"),0.1)</f>
        <v>0.1</v>
      </c>
      <c r="F452" s="13"/>
      <c r="G452" s="14">
        <v>16.59</v>
      </c>
      <c r="H452" s="14">
        <v>89.0</v>
      </c>
      <c r="I452" s="14">
        <v>116.0</v>
      </c>
      <c r="J452" s="14">
        <v>116.0</v>
      </c>
      <c r="K452" s="14">
        <v>143.0</v>
      </c>
      <c r="L452" s="10" t="s">
        <v>1082</v>
      </c>
      <c r="M452" s="8" t="b">
        <f>IFERROR(__xludf.DUMMYFUNCTION("REGEXMATCH(B:B,""(R)"")"),TRUE)</f>
        <v>1</v>
      </c>
      <c r="N452" s="15"/>
      <c r="O452" s="15"/>
    </row>
    <row r="453" ht="15.75" customHeight="1">
      <c r="A453" s="10" t="s">
        <v>1084</v>
      </c>
      <c r="B453" s="11" t="s">
        <v>1085</v>
      </c>
      <c r="C453" s="25"/>
      <c r="D453" s="25"/>
      <c r="E453" s="13">
        <f>IFERROR(__xludf.DUMMYFUNCTION("regexextract (B453, ""\d+"") + REGEXEXTRACT(B453,""\d+(\.\d+)?"")"),8.0)</f>
        <v>8</v>
      </c>
      <c r="F453" s="13"/>
      <c r="G453" s="14">
        <v>1.65</v>
      </c>
      <c r="H453" s="14">
        <v>20.0</v>
      </c>
      <c r="I453" s="14">
        <v>24.0</v>
      </c>
      <c r="J453" s="14">
        <v>24.0</v>
      </c>
      <c r="K453" s="14">
        <v>29.0</v>
      </c>
      <c r="L453" s="10" t="s">
        <v>1084</v>
      </c>
      <c r="M453" s="8" t="b">
        <f>IFERROR(__xludf.DUMMYFUNCTION("REGEXMATCH(B:B,""(R)"")"),TRUE)</f>
        <v>1</v>
      </c>
      <c r="N453" s="15"/>
      <c r="O453" s="15"/>
    </row>
    <row r="454" ht="15.75" customHeight="1">
      <c r="A454" s="10" t="s">
        <v>1086</v>
      </c>
      <c r="B454" s="11" t="s">
        <v>1087</v>
      </c>
      <c r="C454" s="12"/>
      <c r="D454" s="12"/>
      <c r="E454" s="13">
        <f>IFERROR(__xludf.DUMMYFUNCTION("regexextract (B454, ""\d+"") + REGEXEXTRACT(B454,""\d+(\.\d+)?"")"),500.0)</f>
        <v>500</v>
      </c>
      <c r="F454" s="13"/>
      <c r="G454" s="14">
        <v>0.8</v>
      </c>
      <c r="H454" s="14">
        <v>9.0</v>
      </c>
      <c r="I454" s="14">
        <v>12.0</v>
      </c>
      <c r="J454" s="14">
        <v>12.0</v>
      </c>
      <c r="K454" s="14">
        <v>14.0</v>
      </c>
      <c r="L454" s="10" t="s">
        <v>1086</v>
      </c>
      <c r="M454" s="8" t="b">
        <f>IFERROR(__xludf.DUMMYFUNCTION("REGEXMATCH(B:B,""(R)"")"),TRUE)</f>
        <v>1</v>
      </c>
      <c r="N454" s="15"/>
      <c r="O454" s="15"/>
    </row>
    <row r="455" ht="15.75" customHeight="1">
      <c r="A455" s="10" t="s">
        <v>1088</v>
      </c>
      <c r="B455" s="11" t="s">
        <v>1089</v>
      </c>
      <c r="C455" s="25"/>
      <c r="D455" s="25"/>
      <c r="E455" s="13">
        <f>IFERROR(__xludf.DUMMYFUNCTION("regexextract (B455, ""\d+"") + REGEXEXTRACT(B455,""\d+(\.\d+)?"")"),37.5)</f>
        <v>37.5</v>
      </c>
      <c r="F455" s="13"/>
      <c r="G455" s="14">
        <v>13.53</v>
      </c>
      <c r="H455" s="14">
        <v>30.0</v>
      </c>
      <c r="I455" s="14">
        <v>40.0</v>
      </c>
      <c r="J455" s="14">
        <v>40.0</v>
      </c>
      <c r="K455" s="14">
        <v>50.0</v>
      </c>
      <c r="L455" s="10" t="s">
        <v>1088</v>
      </c>
      <c r="M455" s="8" t="b">
        <f>IFERROR(__xludf.DUMMYFUNCTION("REGEXMATCH(B:B,""(R)"")"),TRUE)</f>
        <v>1</v>
      </c>
      <c r="N455" s="15"/>
      <c r="O455" s="15"/>
    </row>
    <row r="456" ht="15.75" customHeight="1">
      <c r="A456" s="10" t="s">
        <v>1090</v>
      </c>
      <c r="B456" s="11" t="s">
        <v>1091</v>
      </c>
      <c r="C456" s="12"/>
      <c r="D456" s="12"/>
      <c r="E456" s="13">
        <f>IFERROR(__xludf.DUMMYFUNCTION("regexextract (B456, ""\d+"") + REGEXEXTRACT(B456,""\d+(\.\d+)?"")"),10.0)</f>
        <v>10</v>
      </c>
      <c r="F456" s="13"/>
      <c r="G456" s="14">
        <v>50.0</v>
      </c>
      <c r="H456" s="14">
        <v>170.0</v>
      </c>
      <c r="I456" s="14">
        <v>228.0</v>
      </c>
      <c r="J456" s="14">
        <v>238.0</v>
      </c>
      <c r="K456" s="14">
        <v>281.0</v>
      </c>
      <c r="L456" s="10" t="s">
        <v>1090</v>
      </c>
      <c r="M456" s="8" t="b">
        <f>IFERROR(__xludf.DUMMYFUNCTION("REGEXMATCH(B:B,""(R)"")"),TRUE)</f>
        <v>1</v>
      </c>
      <c r="N456" s="15"/>
      <c r="O456" s="15"/>
    </row>
    <row r="457" ht="15.75" customHeight="1">
      <c r="A457" s="10" t="s">
        <v>1092</v>
      </c>
      <c r="B457" s="11" t="s">
        <v>1093</v>
      </c>
      <c r="C457" s="12"/>
      <c r="D457" s="12"/>
      <c r="E457" s="13">
        <f>IFERROR(__xludf.DUMMYFUNCTION("regexextract (B457, ""\d+"") + REGEXEXTRACT(B457,""\d+(\.\d+)?"")"),10.0)</f>
        <v>10</v>
      </c>
      <c r="F457" s="13"/>
      <c r="G457" s="14">
        <v>14.5</v>
      </c>
      <c r="H457" s="14">
        <v>83.0</v>
      </c>
      <c r="I457" s="14">
        <v>112.0</v>
      </c>
      <c r="J457" s="14">
        <v>117.0</v>
      </c>
      <c r="K457" s="14">
        <v>137.0</v>
      </c>
      <c r="L457" s="10" t="s">
        <v>1092</v>
      </c>
      <c r="M457" s="8" t="b">
        <f>IFERROR(__xludf.DUMMYFUNCTION("REGEXMATCH(B:B,""(R)"")"),TRUE)</f>
        <v>1</v>
      </c>
      <c r="N457" s="15"/>
      <c r="O457" s="15"/>
    </row>
    <row r="458" ht="15.75" customHeight="1">
      <c r="A458" s="10" t="s">
        <v>1094</v>
      </c>
      <c r="B458" s="11" t="s">
        <v>1095</v>
      </c>
      <c r="C458" s="12"/>
      <c r="D458" s="12"/>
      <c r="E458" s="13">
        <f>IFERROR(__xludf.DUMMYFUNCTION("regexextract (B458, ""\d+"") + REGEXEXTRACT(B458,""\d+(\.\d+)?"")"),20.0)</f>
        <v>20</v>
      </c>
      <c r="F458" s="13"/>
      <c r="G458" s="14">
        <v>15.5</v>
      </c>
      <c r="H458" s="14">
        <v>89.0</v>
      </c>
      <c r="I458" s="14">
        <v>120.0</v>
      </c>
      <c r="J458" s="14">
        <v>125.0</v>
      </c>
      <c r="K458" s="14">
        <v>148.0</v>
      </c>
      <c r="L458" s="10" t="s">
        <v>1094</v>
      </c>
      <c r="M458" s="8" t="b">
        <f>IFERROR(__xludf.DUMMYFUNCTION("REGEXMATCH(B:B,""(R)"")"),FALSE)</f>
        <v>0</v>
      </c>
      <c r="N458" s="15"/>
      <c r="O458" s="15"/>
    </row>
    <row r="459" ht="15.75" customHeight="1">
      <c r="A459" s="10" t="s">
        <v>1096</v>
      </c>
      <c r="B459" s="11" t="s">
        <v>1097</v>
      </c>
      <c r="C459" s="12"/>
      <c r="D459" s="12"/>
      <c r="E459" s="13">
        <f>IFERROR(__xludf.DUMMYFUNCTION("regexextract (B459, ""\d+"") + REGEXEXTRACT(B459,""\d+(\.\d+)?"")"),400.0)</f>
        <v>400</v>
      </c>
      <c r="F459" s="13"/>
      <c r="G459" s="14">
        <v>92.73</v>
      </c>
      <c r="H459" s="14">
        <v>502.0</v>
      </c>
      <c r="I459" s="14">
        <v>691.0</v>
      </c>
      <c r="J459" s="14">
        <v>678.0</v>
      </c>
      <c r="K459" s="14">
        <v>856.0</v>
      </c>
      <c r="L459" s="10" t="s">
        <v>1096</v>
      </c>
      <c r="M459" s="8" t="b">
        <f>IFERROR(__xludf.DUMMYFUNCTION("REGEXMATCH(B:B,""(R)"")"),TRUE)</f>
        <v>1</v>
      </c>
      <c r="N459" s="15"/>
      <c r="O459" s="15"/>
    </row>
    <row r="460" ht="15.75" customHeight="1">
      <c r="A460" s="10" t="s">
        <v>1098</v>
      </c>
      <c r="B460" s="11" t="s">
        <v>1099</v>
      </c>
      <c r="C460" s="12"/>
      <c r="D460" s="12"/>
      <c r="E460" s="13">
        <f>IFERROR(__xludf.DUMMYFUNCTION("regexextract (B460, ""\d+"") + REGEXEXTRACT(B460,""\d+(\.\d+)?"")"),250.0)</f>
        <v>250</v>
      </c>
      <c r="F460" s="13"/>
      <c r="G460" s="14">
        <v>8.0</v>
      </c>
      <c r="H460" s="14">
        <v>22.0</v>
      </c>
      <c r="I460" s="14">
        <v>27.0</v>
      </c>
      <c r="J460" s="14">
        <v>29.0</v>
      </c>
      <c r="K460" s="14">
        <v>33.0</v>
      </c>
      <c r="L460" s="10" t="s">
        <v>1098</v>
      </c>
      <c r="M460" s="8" t="b">
        <f>IFERROR(__xludf.DUMMYFUNCTION("REGEXMATCH(B:B,""(R)"")"),FALSE)</f>
        <v>0</v>
      </c>
      <c r="N460" s="15"/>
      <c r="O460" s="15"/>
    </row>
    <row r="461" ht="15.75" customHeight="1">
      <c r="A461" s="10" t="s">
        <v>1100</v>
      </c>
      <c r="B461" s="11" t="s">
        <v>1101</v>
      </c>
      <c r="C461" s="12"/>
      <c r="D461" s="12"/>
      <c r="E461" s="13">
        <f>IFERROR(__xludf.DUMMYFUNCTION("regexextract (B461, ""\d+"") + REGEXEXTRACT(B461,""\d+(\.\d+)?"")"),9627.0)</f>
        <v>9627</v>
      </c>
      <c r="F461" s="13"/>
      <c r="G461" s="14">
        <v>481.5</v>
      </c>
      <c r="H461" s="14">
        <v>985.0</v>
      </c>
      <c r="I461" s="14">
        <v>985.0</v>
      </c>
      <c r="J461" s="14">
        <v>1170.0</v>
      </c>
      <c r="K461" s="14">
        <v>1170.0</v>
      </c>
      <c r="L461" s="10" t="s">
        <v>1100</v>
      </c>
      <c r="M461" s="8" t="b">
        <f>IFERROR(__xludf.DUMMYFUNCTION("REGEXMATCH(B:B,""(R)"")"),FALSE)</f>
        <v>0</v>
      </c>
      <c r="N461" s="15"/>
      <c r="O461" s="15"/>
    </row>
    <row r="462" ht="15.75" customHeight="1">
      <c r="A462" s="10" t="s">
        <v>1102</v>
      </c>
      <c r="B462" s="11" t="s">
        <v>1103</v>
      </c>
      <c r="C462" s="12"/>
      <c r="D462" s="12"/>
      <c r="E462" s="13">
        <f>IFERROR(__xludf.DUMMYFUNCTION("regexextract (B462, ""\d+"") + REGEXEXTRACT(B462,""\d+(\.\d+)?"")"),6.0)</f>
        <v>6</v>
      </c>
      <c r="F462" s="13"/>
      <c r="G462" s="14">
        <v>80.0</v>
      </c>
      <c r="H462" s="14">
        <v>178.0</v>
      </c>
      <c r="I462" s="14">
        <v>275.0</v>
      </c>
      <c r="J462" s="14">
        <v>267.0</v>
      </c>
      <c r="K462" s="14">
        <v>334.0</v>
      </c>
      <c r="L462" s="10" t="s">
        <v>1102</v>
      </c>
      <c r="M462" s="8" t="b">
        <f>IFERROR(__xludf.DUMMYFUNCTION("REGEXMATCH(B:B,""(R)"")"),FALSE)</f>
        <v>0</v>
      </c>
      <c r="N462" s="15"/>
      <c r="O462" s="15"/>
    </row>
    <row r="463" ht="15.75" customHeight="1">
      <c r="A463" s="10" t="s">
        <v>1104</v>
      </c>
      <c r="B463" s="11" t="s">
        <v>1105</v>
      </c>
      <c r="C463" s="12"/>
      <c r="D463" s="12"/>
      <c r="E463" s="13">
        <f>IFERROR(__xludf.DUMMYFUNCTION("regexextract (B463, ""\d+"") + REGEXEXTRACT(B463,""\d+(\.\d+)?"")"),1.0)</f>
        <v>1</v>
      </c>
      <c r="F463" s="13"/>
      <c r="G463" s="14">
        <v>3.5</v>
      </c>
      <c r="H463" s="14">
        <v>200.0</v>
      </c>
      <c r="I463" s="14">
        <v>263.0</v>
      </c>
      <c r="J463" s="14">
        <v>259.0</v>
      </c>
      <c r="K463" s="14">
        <v>329.0</v>
      </c>
      <c r="L463" s="10" t="s">
        <v>1104</v>
      </c>
      <c r="M463" s="8" t="b">
        <f>IFERROR(__xludf.DUMMYFUNCTION("REGEXMATCH(B:B,""(R)"")"),FALSE)</f>
        <v>0</v>
      </c>
      <c r="N463" s="15"/>
      <c r="O463" s="15"/>
    </row>
    <row r="464" ht="15.75" customHeight="1">
      <c r="A464" s="10" t="s">
        <v>1106</v>
      </c>
      <c r="B464" s="11" t="s">
        <v>1107</v>
      </c>
      <c r="C464" s="25"/>
      <c r="D464" s="25"/>
      <c r="E464" s="13">
        <f>IFERROR(__xludf.DUMMYFUNCTION("regexextract (B464, ""\d+"") + REGEXEXTRACT(B464,""\d+(\.\d+)?"")"),12.0)</f>
        <v>12</v>
      </c>
      <c r="F464" s="13"/>
      <c r="G464" s="14">
        <v>3.42</v>
      </c>
      <c r="H464" s="14">
        <v>196.0</v>
      </c>
      <c r="I464" s="14">
        <v>259.0</v>
      </c>
      <c r="J464" s="14">
        <v>255.0</v>
      </c>
      <c r="K464" s="14">
        <v>324.0</v>
      </c>
      <c r="L464" s="10" t="s">
        <v>1106</v>
      </c>
      <c r="M464" s="8" t="b">
        <f>IFERROR(__xludf.DUMMYFUNCTION("REGEXMATCH(B:B,""(R)"")"),FALSE)</f>
        <v>0</v>
      </c>
      <c r="N464" s="15"/>
      <c r="O464" s="15"/>
    </row>
    <row r="465" ht="15.75" customHeight="1">
      <c r="A465" s="10" t="s">
        <v>1108</v>
      </c>
      <c r="B465" s="11" t="s">
        <v>1109</v>
      </c>
      <c r="C465" s="25"/>
      <c r="D465" s="25"/>
      <c r="E465" s="13">
        <f>IFERROR(__xludf.DUMMYFUNCTION("regexextract (B465, ""\d+"") + REGEXEXTRACT(B465,""\d+(\.\d+)?"")"),1.0)</f>
        <v>1</v>
      </c>
      <c r="F465" s="13"/>
      <c r="G465" s="14">
        <v>0.59</v>
      </c>
      <c r="H465" s="14">
        <v>8.0</v>
      </c>
      <c r="I465" s="14">
        <v>10.0</v>
      </c>
      <c r="J465" s="14">
        <v>10.0</v>
      </c>
      <c r="K465" s="14">
        <v>13.0</v>
      </c>
      <c r="L465" s="10" t="s">
        <v>1108</v>
      </c>
      <c r="M465" s="8" t="b">
        <f>IFERROR(__xludf.DUMMYFUNCTION("REGEXMATCH(B:B,""(R)"")"),FALSE)</f>
        <v>0</v>
      </c>
      <c r="N465" s="15"/>
      <c r="O465" s="15"/>
    </row>
    <row r="466" ht="15.75" customHeight="1">
      <c r="A466" s="10" t="s">
        <v>1110</v>
      </c>
      <c r="B466" s="11" t="s">
        <v>1111</v>
      </c>
      <c r="C466" s="12"/>
      <c r="D466" s="12"/>
      <c r="E466" s="13">
        <f>IFERROR(__xludf.DUMMYFUNCTION("regexextract (B466, ""\d+"") + REGEXEXTRACT(B466,""\d+(\.\d+)?"")"),500.0)</f>
        <v>500</v>
      </c>
      <c r="F466" s="13"/>
      <c r="G466" s="14">
        <v>5.2</v>
      </c>
      <c r="H466" s="14">
        <v>277.0</v>
      </c>
      <c r="I466" s="14">
        <v>366.0</v>
      </c>
      <c r="J466" s="14">
        <v>360.0</v>
      </c>
      <c r="K466" s="14">
        <v>457.0</v>
      </c>
      <c r="L466" s="10" t="s">
        <v>1110</v>
      </c>
      <c r="M466" s="8" t="b">
        <f>IFERROR(__xludf.DUMMYFUNCTION("REGEXMATCH(B:B,""(R)"")"),FALSE)</f>
        <v>0</v>
      </c>
      <c r="N466" s="15"/>
      <c r="O466" s="15"/>
    </row>
    <row r="467" ht="15.75" customHeight="1">
      <c r="A467" s="10" t="s">
        <v>1112</v>
      </c>
      <c r="B467" s="11" t="s">
        <v>1113</v>
      </c>
      <c r="C467" s="12"/>
      <c r="D467" s="12"/>
      <c r="E467" s="13">
        <f>IFERROR(__xludf.DUMMYFUNCTION("regexextract (B467, ""\d+"") + REGEXEXTRACT(B467,""\d+(\.\d+)?"")"),120.0)</f>
        <v>120</v>
      </c>
      <c r="F467" s="13"/>
      <c r="G467" s="14">
        <v>17120.0</v>
      </c>
      <c r="H467" s="14">
        <v>27041.0</v>
      </c>
      <c r="I467" s="14">
        <v>34073.0</v>
      </c>
      <c r="J467" s="14">
        <v>35154.0</v>
      </c>
      <c r="K467" s="14">
        <v>42591.0</v>
      </c>
      <c r="L467" s="10" t="s">
        <v>1112</v>
      </c>
      <c r="M467" s="8" t="b">
        <f>IFERROR(__xludf.DUMMYFUNCTION("REGEXMATCH(B:B,""(R)"")"),TRUE)</f>
        <v>1</v>
      </c>
      <c r="N467" s="15"/>
      <c r="O467" s="15"/>
    </row>
    <row r="468" ht="15.75" customHeight="1">
      <c r="A468" s="10" t="s">
        <v>1114</v>
      </c>
      <c r="B468" s="11" t="s">
        <v>1115</v>
      </c>
      <c r="C468" s="12"/>
      <c r="D468" s="12"/>
      <c r="E468" s="13">
        <f>IFERROR(__xludf.DUMMYFUNCTION("regexextract (B468, ""\d+"") + REGEXEXTRACT(B468,""\d+(\.\d+)?"")"),4.0)</f>
        <v>4</v>
      </c>
      <c r="F468" s="13"/>
      <c r="G468" s="14">
        <v>1000.0</v>
      </c>
      <c r="H468" s="14">
        <v>2090.0</v>
      </c>
      <c r="I468" s="14">
        <v>2635.0</v>
      </c>
      <c r="J468" s="14">
        <v>2718.0</v>
      </c>
      <c r="K468" s="14">
        <v>3293.0</v>
      </c>
      <c r="L468" s="10" t="s">
        <v>1114</v>
      </c>
      <c r="M468" s="8" t="b">
        <f>IFERROR(__xludf.DUMMYFUNCTION("REGEXMATCH(B:B,""(R)"")"),FALSE)</f>
        <v>0</v>
      </c>
      <c r="N468" s="15"/>
      <c r="O468" s="15"/>
    </row>
    <row r="469" ht="15.75" customHeight="1">
      <c r="A469" s="10" t="s">
        <v>1116</v>
      </c>
      <c r="B469" s="11" t="s">
        <v>1117</v>
      </c>
      <c r="C469" s="12"/>
      <c r="D469" s="12"/>
      <c r="E469" s="13">
        <f>IFERROR(__xludf.DUMMYFUNCTION("regexextract (B469, ""\d+"") + REGEXEXTRACT(B469,""\d+(\.\d+)?"")"),4.0)</f>
        <v>4</v>
      </c>
      <c r="F469" s="13"/>
      <c r="G469" s="14">
        <v>1819.0</v>
      </c>
      <c r="H469" s="14">
        <v>3696.0</v>
      </c>
      <c r="I469" s="14">
        <v>4656.0</v>
      </c>
      <c r="J469" s="14">
        <v>4804.0</v>
      </c>
      <c r="K469" s="14">
        <v>5821.0</v>
      </c>
      <c r="L469" s="10" t="s">
        <v>1116</v>
      </c>
      <c r="M469" s="8" t="b">
        <f>IFERROR(__xludf.DUMMYFUNCTION("REGEXMATCH(B:B,""(R)"")"),FALSE)</f>
        <v>0</v>
      </c>
      <c r="N469" s="15"/>
      <c r="O469" s="15"/>
    </row>
    <row r="470" ht="15.75" customHeight="1">
      <c r="A470" s="10" t="s">
        <v>1118</v>
      </c>
      <c r="B470" s="11" t="s">
        <v>1119</v>
      </c>
      <c r="C470" s="12"/>
      <c r="D470" s="12"/>
      <c r="E470" s="13">
        <f>IFERROR(__xludf.DUMMYFUNCTION("regexextract (B470, ""\d+"") + REGEXEXTRACT(B470,""\d+(\.\d+)?"")"),4.0)</f>
        <v>4</v>
      </c>
      <c r="F470" s="13"/>
      <c r="G470" s="14">
        <v>12412.0</v>
      </c>
      <c r="H470" s="14">
        <v>26177.0</v>
      </c>
      <c r="I470" s="14">
        <v>26963.0</v>
      </c>
      <c r="J470" s="14">
        <v>34053.0</v>
      </c>
      <c r="K470" s="14">
        <v>35075.0</v>
      </c>
      <c r="L470" s="10" t="s">
        <v>1118</v>
      </c>
      <c r="M470" s="8" t="b">
        <f>IFERROR(__xludf.DUMMYFUNCTION("REGEXMATCH(B:B,""(R)"")"),TRUE)</f>
        <v>1</v>
      </c>
      <c r="N470" s="15"/>
      <c r="O470" s="15"/>
    </row>
    <row r="471" ht="15.75" customHeight="1">
      <c r="A471" s="10" t="s">
        <v>1120</v>
      </c>
      <c r="B471" s="11" t="s">
        <v>1121</v>
      </c>
      <c r="C471" s="12"/>
      <c r="D471" s="12"/>
      <c r="E471" s="13">
        <f>IFERROR(__xludf.DUMMYFUNCTION("regexextract (B471, ""\d+"") + REGEXEXTRACT(B471,""\d+(\.\d+)?"")"),10.0)</f>
        <v>10</v>
      </c>
      <c r="F471" s="13"/>
      <c r="G471" s="14">
        <v>210.18</v>
      </c>
      <c r="H471" s="14">
        <v>398.0</v>
      </c>
      <c r="I471" s="14">
        <v>513.0</v>
      </c>
      <c r="J471" s="14">
        <v>518.0</v>
      </c>
      <c r="K471" s="14">
        <v>637.0</v>
      </c>
      <c r="L471" s="10" t="s">
        <v>1120</v>
      </c>
      <c r="M471" s="8" t="b">
        <f>IFERROR(__xludf.DUMMYFUNCTION("REGEXMATCH(B:B,""(R)"")"),TRUE)</f>
        <v>1</v>
      </c>
      <c r="N471" s="15"/>
      <c r="O471" s="15"/>
    </row>
    <row r="472" ht="15.75" customHeight="1">
      <c r="A472" s="10" t="s">
        <v>1122</v>
      </c>
      <c r="B472" s="11" t="s">
        <v>1123</v>
      </c>
      <c r="C472" s="12"/>
      <c r="D472" s="12"/>
      <c r="E472" s="13">
        <f>IFERROR(__xludf.DUMMYFUNCTION("regexextract (B472, ""\d+"") + REGEXEXTRACT(B472,""\d+(\.\d+)?"")"),5.0)</f>
        <v>5</v>
      </c>
      <c r="F472" s="13"/>
      <c r="G472" s="14">
        <v>114.64</v>
      </c>
      <c r="H472" s="14">
        <v>225.0</v>
      </c>
      <c r="I472" s="14">
        <v>290.0</v>
      </c>
      <c r="J472" s="14">
        <v>292.0</v>
      </c>
      <c r="K472" s="14">
        <v>359.0</v>
      </c>
      <c r="L472" s="10" t="s">
        <v>1122</v>
      </c>
      <c r="M472" s="8" t="b">
        <f>IFERROR(__xludf.DUMMYFUNCTION("REGEXMATCH(B:B,""(R)"")"),TRUE)</f>
        <v>1</v>
      </c>
      <c r="N472" s="15"/>
      <c r="O472" s="15"/>
    </row>
    <row r="473" ht="15.75" customHeight="1">
      <c r="A473" s="10" t="s">
        <v>1124</v>
      </c>
      <c r="B473" s="11" t="s">
        <v>1125</v>
      </c>
      <c r="C473" s="12"/>
      <c r="D473" s="12"/>
      <c r="E473" s="13" t="str">
        <f>IFERROR(__xludf.DUMMYFUNCTION("regexextract (B473, ""\d+"") + REGEXEXTRACT(B473,""\d+(\.\d+)?"")"),"#N/A")</f>
        <v>#N/A</v>
      </c>
      <c r="F473" s="13"/>
      <c r="G473" s="11" t="s">
        <v>900</v>
      </c>
      <c r="H473" s="14">
        <v>300.0</v>
      </c>
      <c r="I473" s="14">
        <v>300.0</v>
      </c>
      <c r="J473" s="14">
        <v>500.0</v>
      </c>
      <c r="K473" s="14">
        <v>500.0</v>
      </c>
      <c r="L473" s="10" t="s">
        <v>1124</v>
      </c>
      <c r="M473" s="8" t="b">
        <f>IFERROR(__xludf.DUMMYFUNCTION("REGEXMATCH(B:B,""(R)"")"),FALSE)</f>
        <v>0</v>
      </c>
      <c r="N473" s="15"/>
      <c r="O473" s="15"/>
    </row>
    <row r="474" ht="15.75" customHeight="1">
      <c r="A474" s="29" t="s">
        <v>1126</v>
      </c>
      <c r="B474" s="30" t="s">
        <v>1127</v>
      </c>
      <c r="C474" s="12"/>
      <c r="D474" s="12"/>
      <c r="E474" s="13">
        <f>IFERROR(__xludf.DUMMYFUNCTION("regexextract (B474, ""\d+"") + REGEXEXTRACT(B474,""\d+(\.\d+)?"")"),50.0)</f>
        <v>50</v>
      </c>
      <c r="F474" s="13"/>
      <c r="G474" s="31">
        <v>1.2</v>
      </c>
      <c r="H474" s="31">
        <v>13.0</v>
      </c>
      <c r="I474" s="31">
        <v>18.0</v>
      </c>
      <c r="J474" s="31">
        <v>17.0</v>
      </c>
      <c r="K474" s="31">
        <v>21.0</v>
      </c>
      <c r="L474" s="29" t="str">
        <f t="shared" ref="L474:L484" si="1">IF(A474=0," ",A474)</f>
        <v>MLTTRAM02</v>
      </c>
      <c r="M474" s="8" t="b">
        <f>IFERROR(__xludf.DUMMYFUNCTION("REGEXMATCH(B:B,""(R)"")"),FALSE)</f>
        <v>0</v>
      </c>
      <c r="N474" s="15"/>
      <c r="O474" s="15"/>
    </row>
    <row r="475" ht="15.75" customHeight="1">
      <c r="A475" s="29" t="s">
        <v>309</v>
      </c>
      <c r="B475" s="30" t="s">
        <v>1128</v>
      </c>
      <c r="C475" s="12"/>
      <c r="D475" s="12"/>
      <c r="E475" s="13">
        <f>IFERROR(__xludf.DUMMYFUNCTION("regexextract (B475, ""\d+"") + REGEXEXTRACT(B475,""\d+(\.\d+)?"")"),200.0)</f>
        <v>200</v>
      </c>
      <c r="F475" s="13"/>
      <c r="G475" s="32"/>
      <c r="H475" s="32"/>
      <c r="I475" s="32"/>
      <c r="J475" s="31">
        <v>78000.0</v>
      </c>
      <c r="K475" s="31">
        <v>78000.0</v>
      </c>
      <c r="L475" s="29" t="str">
        <f t="shared" si="1"/>
        <v>MOTKISQ02</v>
      </c>
      <c r="M475" s="8" t="b">
        <f>IFERROR(__xludf.DUMMYFUNCTION("REGEXMATCH(B:B,""(R)"")"),TRUE)</f>
        <v>1</v>
      </c>
      <c r="N475" s="15"/>
      <c r="O475" s="15"/>
    </row>
    <row r="476" ht="15.75" customHeight="1">
      <c r="A476" s="33"/>
      <c r="B476" s="30" t="s">
        <v>1129</v>
      </c>
      <c r="C476" s="12"/>
      <c r="D476" s="12"/>
      <c r="E476" s="13">
        <f>IFERROR(__xludf.DUMMYFUNCTION("regexextract (B476, ""\d+"") + REGEXEXTRACT(B476,""\d+(\.\d+)?"")"),75.0)</f>
        <v>75</v>
      </c>
      <c r="F476" s="13"/>
      <c r="G476" s="31">
        <v>57740.0</v>
      </c>
      <c r="H476" s="31">
        <v>72177.0</v>
      </c>
      <c r="I476" s="31">
        <v>74342.0</v>
      </c>
      <c r="J476" s="31">
        <v>84265.0</v>
      </c>
      <c r="K476" s="31">
        <v>86793.0</v>
      </c>
      <c r="L476" s="29" t="str">
        <f t="shared" si="1"/>
        <v> </v>
      </c>
      <c r="M476" s="8" t="b">
        <f>IFERROR(__xludf.DUMMYFUNCTION("REGEXMATCH(B:B,""(R)"")"),FALSE)</f>
        <v>0</v>
      </c>
      <c r="N476" s="15"/>
      <c r="O476" s="15"/>
    </row>
    <row r="477" ht="15.75" customHeight="1">
      <c r="A477" s="33"/>
      <c r="B477" s="30" t="s">
        <v>1130</v>
      </c>
      <c r="C477" s="12"/>
      <c r="D477" s="12"/>
      <c r="E477" s="13">
        <f>IFERROR(__xludf.DUMMYFUNCTION("regexextract (B477, ""\d+"") + REGEXEXTRACT(B477,""\d+(\.\d+)?"")"),2.0)</f>
        <v>2</v>
      </c>
      <c r="F477" s="13"/>
      <c r="G477" s="31">
        <v>57740.0</v>
      </c>
      <c r="H477" s="31">
        <v>72177.0</v>
      </c>
      <c r="I477" s="31">
        <v>74342.0</v>
      </c>
      <c r="J477" s="31">
        <v>84265.0</v>
      </c>
      <c r="K477" s="31">
        <v>86793.0</v>
      </c>
      <c r="L477" s="29" t="str">
        <f t="shared" si="1"/>
        <v> </v>
      </c>
      <c r="M477" s="8" t="b">
        <f>IFERROR(__xludf.DUMMYFUNCTION("REGEXMATCH(B:B,""(R)"")"),FALSE)</f>
        <v>0</v>
      </c>
      <c r="N477" s="15"/>
      <c r="O477" s="15"/>
    </row>
    <row r="478" ht="15.75" customHeight="1">
      <c r="A478" s="29" t="s">
        <v>19</v>
      </c>
      <c r="B478" s="30" t="s">
        <v>20</v>
      </c>
      <c r="C478" s="12"/>
      <c r="D478" s="12"/>
      <c r="E478" s="13">
        <f>IFERROR(__xludf.DUMMYFUNCTION("regexextract (B478, ""\d+"") + REGEXEXTRACT(B478,""\d+(\.\d+)?"")"),500.0)</f>
        <v>500</v>
      </c>
      <c r="F478" s="13"/>
      <c r="G478" s="32"/>
      <c r="H478" s="31">
        <v>19270.0</v>
      </c>
      <c r="I478" s="31">
        <v>20234.0</v>
      </c>
      <c r="J478" s="31">
        <v>22390.0</v>
      </c>
      <c r="K478" s="31">
        <v>23510.0</v>
      </c>
      <c r="L478" s="29" t="str">
        <f t="shared" si="1"/>
        <v>MLTABIR04</v>
      </c>
      <c r="M478" s="8" t="b">
        <f>IFERROR(__xludf.DUMMYFUNCTION("REGEXMATCH(B:B,""(R)"")"),FALSE)</f>
        <v>0</v>
      </c>
      <c r="N478" s="15"/>
      <c r="O478" s="15"/>
    </row>
    <row r="479" ht="15.75" customHeight="1">
      <c r="A479" s="29" t="s">
        <v>1131</v>
      </c>
      <c r="B479" s="30" t="s">
        <v>1132</v>
      </c>
      <c r="C479" s="12"/>
      <c r="D479" s="12"/>
      <c r="E479" s="13" t="str">
        <f>IFERROR(__xludf.DUMMYFUNCTION("regexextract (B479, ""\d+"") + REGEXEXTRACT(B479,""\d+(\.\d+)?"")"),"#N/A")</f>
        <v>#N/A</v>
      </c>
      <c r="F479" s="13"/>
      <c r="G479" s="32"/>
      <c r="H479" s="31">
        <v>300.0</v>
      </c>
      <c r="I479" s="31">
        <v>300.0</v>
      </c>
      <c r="J479" s="31">
        <v>350.0</v>
      </c>
      <c r="K479" s="31">
        <v>350.0</v>
      </c>
      <c r="L479" s="29" t="str">
        <f t="shared" si="1"/>
        <v>DRUG2_CHARGE</v>
      </c>
      <c r="M479" s="8" t="b">
        <f>IFERROR(__xludf.DUMMYFUNCTION("REGEXMATCH(B:B,""(R)"")"),FALSE)</f>
        <v>0</v>
      </c>
      <c r="N479" s="15"/>
      <c r="O479" s="15"/>
    </row>
    <row r="480" ht="15.75" customHeight="1">
      <c r="A480" s="29" t="s">
        <v>1133</v>
      </c>
      <c r="B480" s="30" t="s">
        <v>1134</v>
      </c>
      <c r="C480" s="12"/>
      <c r="D480" s="12"/>
      <c r="E480" s="13">
        <f>IFERROR(__xludf.DUMMYFUNCTION("regexextract (B480, ""\d+"") + REGEXEXTRACT(B480,""\d+(\.\d+)?"")"),1.0)</f>
        <v>1</v>
      </c>
      <c r="F480" s="13"/>
      <c r="G480" s="32"/>
      <c r="H480" s="31">
        <v>340.0</v>
      </c>
      <c r="I480" s="31">
        <v>469.0</v>
      </c>
      <c r="J480" s="31">
        <v>460.0</v>
      </c>
      <c r="K480" s="31">
        <v>581.0</v>
      </c>
      <c r="L480" s="29" t="str">
        <f t="shared" si="1"/>
        <v>MLIADRE01</v>
      </c>
      <c r="M480" s="8" t="b">
        <f>IFERROR(__xludf.DUMMYFUNCTION("REGEXMATCH(B:B,""(R)"")"),FALSE)</f>
        <v>0</v>
      </c>
      <c r="N480" s="15"/>
      <c r="O480" s="15"/>
    </row>
    <row r="481" ht="15.75" customHeight="1">
      <c r="A481" s="29" t="s">
        <v>1135</v>
      </c>
      <c r="B481" s="30" t="s">
        <v>1136</v>
      </c>
      <c r="C481" s="12"/>
      <c r="D481" s="12"/>
      <c r="E481" s="13">
        <f>IFERROR(__xludf.DUMMYFUNCTION("regexextract (B481, ""\d+"") + REGEXEXTRACT(B481,""\d+(\.\d+)?"")"),25.0)</f>
        <v>25</v>
      </c>
      <c r="F481" s="13"/>
      <c r="G481" s="32"/>
      <c r="H481" s="31">
        <v>93.0</v>
      </c>
      <c r="I481" s="31">
        <v>117.0</v>
      </c>
      <c r="J481" s="31">
        <v>126.0</v>
      </c>
      <c r="K481" s="31">
        <v>145.0</v>
      </c>
      <c r="L481" s="29" t="str">
        <f t="shared" si="1"/>
        <v>MOTSAND01</v>
      </c>
      <c r="M481" s="8" t="b">
        <f>IFERROR(__xludf.DUMMYFUNCTION("REGEXMATCH(B:B,""(R)"")"),TRUE)</f>
        <v>1</v>
      </c>
      <c r="N481" s="15"/>
      <c r="O481" s="15"/>
    </row>
    <row r="482" ht="15.75" customHeight="1">
      <c r="A482" s="29" t="s">
        <v>1137</v>
      </c>
      <c r="B482" s="30" t="s">
        <v>1138</v>
      </c>
      <c r="C482" s="12"/>
      <c r="D482" s="12"/>
      <c r="E482" s="13">
        <f>IFERROR(__xludf.DUMMYFUNCTION("regexextract (B482, ""\d+"") + REGEXEXTRACT(B482,""\d+(\.\d+)?"")"),100.0)</f>
        <v>100</v>
      </c>
      <c r="F482" s="13"/>
      <c r="G482" s="32"/>
      <c r="H482" s="31">
        <v>295.0</v>
      </c>
      <c r="I482" s="31">
        <v>368.0</v>
      </c>
      <c r="J482" s="31">
        <v>398.0</v>
      </c>
      <c r="K482" s="31">
        <v>457.0</v>
      </c>
      <c r="L482" s="29" t="str">
        <f t="shared" si="1"/>
        <v>MOTSAND02</v>
      </c>
      <c r="M482" s="8" t="b">
        <f>IFERROR(__xludf.DUMMYFUNCTION("REGEXMATCH(B:B,""(R)"")"),TRUE)</f>
        <v>1</v>
      </c>
      <c r="N482" s="15"/>
      <c r="O482" s="15"/>
    </row>
    <row r="483" ht="15.75" customHeight="1">
      <c r="A483" s="33"/>
      <c r="B483" s="30" t="s">
        <v>1139</v>
      </c>
      <c r="C483" s="12"/>
      <c r="D483" s="12"/>
      <c r="E483" s="13">
        <f>IFERROR(__xludf.DUMMYFUNCTION("regexextract (B483, ""\d+"") + REGEXEXTRACT(B483,""\d+(\.\d+)?"")"),40.0)</f>
        <v>40</v>
      </c>
      <c r="F483" s="13"/>
      <c r="G483" s="31">
        <v>23005.0</v>
      </c>
      <c r="H483" s="31">
        <v>28000.0</v>
      </c>
      <c r="I483" s="31">
        <v>28000.0</v>
      </c>
      <c r="J483" s="31">
        <v>29000.0</v>
      </c>
      <c r="K483" s="31">
        <v>29000.0</v>
      </c>
      <c r="L483" s="29" t="str">
        <f t="shared" si="1"/>
        <v> </v>
      </c>
      <c r="M483" s="8" t="b">
        <f>IFERROR(__xludf.DUMMYFUNCTION("REGEXMATCH(B:B,""(R)"")"),TRUE)</f>
        <v>1</v>
      </c>
      <c r="N483" s="9" t="s">
        <v>25</v>
      </c>
      <c r="O483" s="15"/>
    </row>
    <row r="484" ht="15.75" customHeight="1">
      <c r="A484" s="33"/>
      <c r="B484" s="30" t="s">
        <v>1140</v>
      </c>
      <c r="C484" s="12"/>
      <c r="D484" s="12"/>
      <c r="E484" s="13">
        <f>IFERROR(__xludf.DUMMYFUNCTION("regexextract (B484, ""\d+"") + REGEXEXTRACT(B484,""\d+(\.\d+)?"")"),140.0)</f>
        <v>140</v>
      </c>
      <c r="F484" s="13"/>
      <c r="G484" s="31">
        <v>272850.0</v>
      </c>
      <c r="H484" s="31">
        <v>346152.0</v>
      </c>
      <c r="I484" s="31">
        <v>351345.0</v>
      </c>
      <c r="J484" s="31">
        <v>378750.0</v>
      </c>
      <c r="K484" s="31">
        <v>384431.0</v>
      </c>
      <c r="L484" s="29" t="str">
        <f t="shared" si="1"/>
        <v> </v>
      </c>
      <c r="M484" s="8" t="b">
        <f>IFERROR(__xludf.DUMMYFUNCTION("REGEXMATCH(B:B,""(R)"")"),FALSE)</f>
        <v>0</v>
      </c>
      <c r="N484" s="15"/>
      <c r="O484" s="9" t="s">
        <v>29</v>
      </c>
    </row>
    <row r="485" ht="15.75" customHeight="1">
      <c r="A485" s="16" t="s">
        <v>1141</v>
      </c>
      <c r="B485" s="17" t="s">
        <v>1142</v>
      </c>
      <c r="C485" s="18" t="s">
        <v>1143</v>
      </c>
      <c r="D485" s="18"/>
      <c r="E485" s="19">
        <v>30.0</v>
      </c>
      <c r="F485" s="13"/>
      <c r="G485" s="20">
        <v>58468.01</v>
      </c>
      <c r="H485" s="20">
        <v>80707.0</v>
      </c>
      <c r="I485" s="20">
        <v>81918.0</v>
      </c>
      <c r="J485" s="20">
        <v>88307.0</v>
      </c>
      <c r="K485" s="20">
        <v>89632.0</v>
      </c>
      <c r="L485" s="16" t="s">
        <v>1141</v>
      </c>
      <c r="M485" s="8" t="b">
        <f>IFERROR(__xludf.DUMMYFUNCTION("REGEXMATCH(B:B,""(R)"")"),TRUE)</f>
        <v>1</v>
      </c>
      <c r="N485" s="9" t="s">
        <v>25</v>
      </c>
      <c r="O485" s="9" t="s">
        <v>29</v>
      </c>
      <c r="P485" s="9">
        <v>2.0</v>
      </c>
      <c r="Q485" s="9">
        <v>3.0</v>
      </c>
    </row>
    <row r="486" ht="15.75" customHeight="1">
      <c r="A486" s="33"/>
      <c r="B486" s="30" t="s">
        <v>1144</v>
      </c>
      <c r="C486" s="12"/>
      <c r="D486" s="12"/>
      <c r="E486" s="13">
        <f>IFERROR(__xludf.DUMMYFUNCTION("regexextract (B486, ""\d+"") + REGEXEXTRACT(B486,""\d+(\.\d+)?"")"),6.0)</f>
        <v>6</v>
      </c>
      <c r="F486" s="13"/>
      <c r="G486" s="31">
        <v>5500.0</v>
      </c>
      <c r="H486" s="31">
        <v>10895.0</v>
      </c>
      <c r="I486" s="31">
        <v>12457.0</v>
      </c>
      <c r="J486" s="31">
        <v>12832.0</v>
      </c>
      <c r="K486" s="31">
        <v>15508.0</v>
      </c>
      <c r="L486" s="29" t="str">
        <f t="shared" ref="L486:L501" si="2">IF(A486=0," ",A486)</f>
        <v> </v>
      </c>
      <c r="M486" s="8" t="b">
        <f>IFERROR(__xludf.DUMMYFUNCTION("REGEXMATCH(B:B,""(R)"")"),FALSE)</f>
        <v>0</v>
      </c>
      <c r="N486" s="15"/>
      <c r="O486" s="15"/>
    </row>
    <row r="487" ht="15.75" customHeight="1">
      <c r="A487" s="29" t="s">
        <v>1145</v>
      </c>
      <c r="B487" s="30" t="s">
        <v>1146</v>
      </c>
      <c r="C487" s="12"/>
      <c r="D487" s="12"/>
      <c r="E487" s="13" t="str">
        <f>IFERROR(__xludf.DUMMYFUNCTION("regexextract (B487, ""\d+"") + REGEXEXTRACT(B487,""\d+(\.\d+)?"")"),"#N/A")</f>
        <v>#N/A</v>
      </c>
      <c r="F487" s="13"/>
      <c r="G487" s="32"/>
      <c r="H487" s="31">
        <v>12.0</v>
      </c>
      <c r="I487" s="31">
        <v>14.0</v>
      </c>
      <c r="J487" s="31">
        <v>13.0</v>
      </c>
      <c r="K487" s="31">
        <v>17.0</v>
      </c>
      <c r="L487" s="29" t="str">
        <f t="shared" si="2"/>
        <v>MLTSENO01</v>
      </c>
      <c r="M487" s="8" t="b">
        <f>IFERROR(__xludf.DUMMYFUNCTION("REGEXMATCH(B:B,""(R)"")"),FALSE)</f>
        <v>0</v>
      </c>
      <c r="N487" s="15"/>
      <c r="O487" s="15"/>
    </row>
    <row r="488" ht="15.75" customHeight="1">
      <c r="A488" s="33"/>
      <c r="B488" s="30" t="s">
        <v>1147</v>
      </c>
      <c r="C488" s="12"/>
      <c r="D488" s="12"/>
      <c r="E488" s="13">
        <f>IFERROR(__xludf.DUMMYFUNCTION("regexextract (B488, ""\d+"") + REGEXEXTRACT(B488,""\d+(\.\d+)?"")"),10.0)</f>
        <v>10</v>
      </c>
      <c r="F488" s="13"/>
      <c r="G488" s="32"/>
      <c r="H488" s="31">
        <v>18.0</v>
      </c>
      <c r="I488" s="31">
        <v>24.0</v>
      </c>
      <c r="J488" s="31">
        <v>24.0</v>
      </c>
      <c r="K488" s="31">
        <v>29.0</v>
      </c>
      <c r="L488" s="29" t="str">
        <f t="shared" si="2"/>
        <v> </v>
      </c>
      <c r="M488" s="8" t="b">
        <f>IFERROR(__xludf.DUMMYFUNCTION("REGEXMATCH(B:B,""(R)"")"),TRUE)</f>
        <v>1</v>
      </c>
      <c r="N488" s="15"/>
      <c r="O488" s="15"/>
    </row>
    <row r="489" ht="15.75" customHeight="1">
      <c r="A489" s="33"/>
      <c r="B489" s="30" t="s">
        <v>854</v>
      </c>
      <c r="C489" s="12"/>
      <c r="D489" s="12"/>
      <c r="E489" s="13">
        <f>IFERROR(__xludf.DUMMYFUNCTION("regexextract (B489, ""\d+"") + REGEXEXTRACT(B489,""\d+(\.\d+)?"")"),100.0)</f>
        <v>100</v>
      </c>
      <c r="F489" s="13"/>
      <c r="G489" s="32"/>
      <c r="H489" s="31">
        <v>2388.0</v>
      </c>
      <c r="I489" s="31">
        <v>3064.0</v>
      </c>
      <c r="J489" s="31">
        <v>2984.0</v>
      </c>
      <c r="K489" s="31">
        <v>3720.0</v>
      </c>
      <c r="L489" s="29" t="str">
        <f t="shared" si="2"/>
        <v> </v>
      </c>
      <c r="M489" s="8" t="b">
        <f>IFERROR(__xludf.DUMMYFUNCTION("REGEXMATCH(B:B,""(R)"")"),TRUE)</f>
        <v>1</v>
      </c>
      <c r="N489" s="15"/>
      <c r="O489" s="15"/>
    </row>
    <row r="490" ht="15.75" customHeight="1">
      <c r="A490" s="33"/>
      <c r="B490" s="30" t="s">
        <v>1148</v>
      </c>
      <c r="C490" s="12" t="s">
        <v>296</v>
      </c>
      <c r="D490" s="12"/>
      <c r="E490" s="13">
        <f>IFERROR(__xludf.DUMMYFUNCTION("regexextract (B490, ""\d+"") + REGEXEXTRACT(B490,""\d+(\.\d+)?"")"),43.0)</f>
        <v>43</v>
      </c>
      <c r="F490" s="13"/>
      <c r="G490" s="32"/>
      <c r="H490" s="31">
        <v>56838.0</v>
      </c>
      <c r="I490" s="31">
        <v>59680.0</v>
      </c>
      <c r="J490" s="31">
        <v>62191.0</v>
      </c>
      <c r="K490" s="31">
        <v>65300.0</v>
      </c>
      <c r="L490" s="29" t="str">
        <f t="shared" si="2"/>
        <v> </v>
      </c>
      <c r="M490" s="8" t="b">
        <f>IFERROR(__xludf.DUMMYFUNCTION("REGEXMATCH(B:B,""(R)"")"),FALSE)</f>
        <v>0</v>
      </c>
      <c r="N490" s="9" t="s">
        <v>25</v>
      </c>
      <c r="O490" s="15"/>
    </row>
    <row r="491" ht="15.75" customHeight="1">
      <c r="A491" s="33"/>
      <c r="B491" s="30" t="s">
        <v>1149</v>
      </c>
      <c r="C491" s="12"/>
      <c r="D491" s="12"/>
      <c r="E491" s="13">
        <f>IFERROR(__xludf.DUMMYFUNCTION("regexextract (B491, ""\d+"") + REGEXEXTRACT(B491,""\d+(\.\d+)?"")"),100.0)</f>
        <v>100</v>
      </c>
      <c r="F491" s="13"/>
      <c r="G491" s="31">
        <v>48655.04</v>
      </c>
      <c r="H491" s="31">
        <v>69852.0</v>
      </c>
      <c r="I491" s="31">
        <v>71948.0</v>
      </c>
      <c r="J491" s="31">
        <v>76430.0</v>
      </c>
      <c r="K491" s="31">
        <v>78723.0</v>
      </c>
      <c r="L491" s="29" t="str">
        <f t="shared" si="2"/>
        <v> </v>
      </c>
      <c r="M491" s="8" t="b">
        <f>IFERROR(__xludf.DUMMYFUNCTION("REGEXMATCH(B:B,""(R)"")"),TRUE)</f>
        <v>1</v>
      </c>
      <c r="N491" s="15"/>
      <c r="O491" s="9" t="s">
        <v>29</v>
      </c>
    </row>
    <row r="492" ht="15.75" customHeight="1">
      <c r="A492" s="33"/>
      <c r="B492" s="30" t="s">
        <v>1150</v>
      </c>
      <c r="C492" s="12"/>
      <c r="D492" s="12"/>
      <c r="E492" s="13">
        <f>IFERROR(__xludf.DUMMYFUNCTION("regexextract (B492, ""\d+"") + REGEXEXTRACT(B492,""\d+(\.\d+)?"")"),150.0)</f>
        <v>150</v>
      </c>
      <c r="F492" s="13"/>
      <c r="G492" s="31">
        <v>26108.0</v>
      </c>
      <c r="H492" s="31">
        <v>38931.0</v>
      </c>
      <c r="I492" s="31">
        <v>40878.0</v>
      </c>
      <c r="J492" s="31">
        <v>42597.0</v>
      </c>
      <c r="K492" s="31">
        <v>44727.0</v>
      </c>
      <c r="L492" s="29" t="str">
        <f t="shared" si="2"/>
        <v> </v>
      </c>
      <c r="M492" s="8" t="b">
        <f>IFERROR(__xludf.DUMMYFUNCTION("REGEXMATCH(B:B,""(R)"")"),TRUE)</f>
        <v>1</v>
      </c>
      <c r="N492" s="15"/>
      <c r="O492" s="15"/>
    </row>
    <row r="493" ht="15.75" customHeight="1">
      <c r="A493" s="33"/>
      <c r="B493" s="30" t="s">
        <v>1151</v>
      </c>
      <c r="C493" s="12"/>
      <c r="D493" s="12"/>
      <c r="E493" s="13">
        <f>IFERROR(__xludf.DUMMYFUNCTION("regexextract (B493, ""\d+"") + REGEXEXTRACT(B493,""\d+(\.\d+)?"")"),50.0)</f>
        <v>50</v>
      </c>
      <c r="F493" s="13"/>
      <c r="G493" s="31">
        <v>9000.0</v>
      </c>
      <c r="H493" s="31">
        <v>14906.0</v>
      </c>
      <c r="I493" s="31">
        <v>15949.0</v>
      </c>
      <c r="J493" s="31">
        <v>16309.0</v>
      </c>
      <c r="K493" s="31">
        <v>17451.0</v>
      </c>
      <c r="L493" s="29" t="str">
        <f t="shared" si="2"/>
        <v> </v>
      </c>
      <c r="M493" s="8" t="b">
        <f>IFERROR(__xludf.DUMMYFUNCTION("REGEXMATCH(B:B,""(R)"")"),TRUE)</f>
        <v>1</v>
      </c>
      <c r="N493" s="15"/>
      <c r="O493" s="15"/>
    </row>
    <row r="494" ht="15.75" customHeight="1">
      <c r="A494" s="33"/>
      <c r="B494" s="32"/>
      <c r="C494" s="34"/>
      <c r="D494" s="34"/>
      <c r="E494" s="13" t="str">
        <f>IFERROR(__xludf.DUMMYFUNCTION("regexextract (B494, ""\d+"") + REGEXEXTRACT(B494,""\d+(\.\d+)?"")"),"#N/A")</f>
        <v>#N/A</v>
      </c>
      <c r="F494" s="13"/>
      <c r="G494" s="32"/>
      <c r="H494" s="32"/>
      <c r="I494" s="32"/>
      <c r="J494" s="32"/>
      <c r="K494" s="32"/>
      <c r="L494" s="29" t="str">
        <f t="shared" si="2"/>
        <v> </v>
      </c>
      <c r="M494" s="8" t="b">
        <f>IFERROR(__xludf.DUMMYFUNCTION("REGEXMATCH(B:B,""(R)"")"),FALSE)</f>
        <v>0</v>
      </c>
      <c r="N494" s="15"/>
      <c r="O494" s="15"/>
    </row>
    <row r="495" ht="15.75" customHeight="1">
      <c r="A495" s="33"/>
      <c r="B495" s="32"/>
      <c r="C495" s="34"/>
      <c r="D495" s="34"/>
      <c r="E495" s="13" t="str">
        <f>IFERROR(__xludf.DUMMYFUNCTION("regexextract (B495, ""\d+"") + REGEXEXTRACT(B495,""\d+(\.\d+)?"")"),"#N/A")</f>
        <v>#N/A</v>
      </c>
      <c r="F495" s="13"/>
      <c r="G495" s="32"/>
      <c r="H495" s="32"/>
      <c r="I495" s="32"/>
      <c r="J495" s="32"/>
      <c r="K495" s="32"/>
      <c r="L495" s="29" t="str">
        <f t="shared" si="2"/>
        <v> </v>
      </c>
      <c r="M495" s="8" t="b">
        <f>IFERROR(__xludf.DUMMYFUNCTION("REGEXMATCH(B:B,""(R)"")"),FALSE)</f>
        <v>0</v>
      </c>
      <c r="N495" s="15"/>
      <c r="O495" s="15"/>
    </row>
    <row r="496" ht="15.75" customHeight="1">
      <c r="A496" s="33"/>
      <c r="B496" s="32"/>
      <c r="C496" s="34"/>
      <c r="D496" s="34"/>
      <c r="E496" s="13" t="str">
        <f>IFERROR(__xludf.DUMMYFUNCTION("regexextract (B496, ""\d+"") + REGEXEXTRACT(B496,""\d+(\.\d+)?"")"),"#N/A")</f>
        <v>#N/A</v>
      </c>
      <c r="F496" s="13"/>
      <c r="G496" s="32"/>
      <c r="H496" s="32"/>
      <c r="I496" s="32"/>
      <c r="J496" s="32"/>
      <c r="K496" s="32"/>
      <c r="L496" s="29" t="str">
        <f t="shared" si="2"/>
        <v> </v>
      </c>
      <c r="M496" s="8" t="b">
        <f>IFERROR(__xludf.DUMMYFUNCTION("REGEXMATCH(B:B,""(R)"")"),FALSE)</f>
        <v>0</v>
      </c>
      <c r="N496" s="15"/>
      <c r="O496" s="15"/>
    </row>
    <row r="497" ht="15.75" customHeight="1">
      <c r="A497" s="33"/>
      <c r="B497" s="32"/>
      <c r="C497" s="34"/>
      <c r="D497" s="34"/>
      <c r="E497" s="13" t="str">
        <f>IFERROR(__xludf.DUMMYFUNCTION("regexextract (B497, ""\d+"") + REGEXEXTRACT(B497,""\d+(\.\d+)?"")"),"#N/A")</f>
        <v>#N/A</v>
      </c>
      <c r="F497" s="13"/>
      <c r="G497" s="32"/>
      <c r="H497" s="32"/>
      <c r="I497" s="32"/>
      <c r="J497" s="32"/>
      <c r="K497" s="32"/>
      <c r="L497" s="29" t="str">
        <f t="shared" si="2"/>
        <v> </v>
      </c>
      <c r="M497" s="8" t="b">
        <f>IFERROR(__xludf.DUMMYFUNCTION("REGEXMATCH(B:B,""(R)"")"),FALSE)</f>
        <v>0</v>
      </c>
      <c r="N497" s="15"/>
      <c r="O497" s="15"/>
    </row>
    <row r="498" ht="15.75" customHeight="1">
      <c r="A498" s="33"/>
      <c r="B498" s="32"/>
      <c r="C498" s="34"/>
      <c r="D498" s="34"/>
      <c r="E498" s="13" t="str">
        <f>IFERROR(__xludf.DUMMYFUNCTION("regexextract (B498, ""\d+"") + REGEXEXTRACT(B498,""\d+(\.\d+)?"")"),"#N/A")</f>
        <v>#N/A</v>
      </c>
      <c r="F498" s="13"/>
      <c r="G498" s="32"/>
      <c r="H498" s="32"/>
      <c r="I498" s="32"/>
      <c r="J498" s="32"/>
      <c r="K498" s="32"/>
      <c r="L498" s="29" t="str">
        <f t="shared" si="2"/>
        <v> </v>
      </c>
      <c r="M498" s="8" t="b">
        <f>IFERROR(__xludf.DUMMYFUNCTION("REGEXMATCH(B:B,""(R)"")"),FALSE)</f>
        <v>0</v>
      </c>
      <c r="N498" s="15"/>
      <c r="O498" s="15"/>
    </row>
    <row r="499" ht="15.75" customHeight="1">
      <c r="A499" s="33"/>
      <c r="B499" s="32"/>
      <c r="C499" s="34"/>
      <c r="D499" s="34"/>
      <c r="E499" s="13" t="str">
        <f>IFERROR(__xludf.DUMMYFUNCTION("regexextract (B499, ""\d+"") + REGEXEXTRACT(B499,""\d+(\.\d+)?"")"),"#N/A")</f>
        <v>#N/A</v>
      </c>
      <c r="F499" s="13"/>
      <c r="G499" s="32"/>
      <c r="H499" s="32"/>
      <c r="I499" s="32"/>
      <c r="J499" s="32"/>
      <c r="K499" s="32"/>
      <c r="L499" s="29" t="str">
        <f t="shared" si="2"/>
        <v> </v>
      </c>
      <c r="M499" s="8" t="b">
        <f>IFERROR(__xludf.DUMMYFUNCTION("REGEXMATCH(B:B,""(R)"")"),FALSE)</f>
        <v>0</v>
      </c>
      <c r="N499" s="15"/>
      <c r="O499" s="15"/>
    </row>
    <row r="500" ht="15.75" customHeight="1">
      <c r="A500" s="33"/>
      <c r="B500" s="32"/>
      <c r="C500" s="34"/>
      <c r="D500" s="34"/>
      <c r="E500" s="13" t="str">
        <f>IFERROR(__xludf.DUMMYFUNCTION("regexextract (B500, ""\d+"") + REGEXEXTRACT(B500,""\d+(\.\d+)?"")"),"#N/A")</f>
        <v>#N/A</v>
      </c>
      <c r="F500" s="13"/>
      <c r="G500" s="32"/>
      <c r="H500" s="32"/>
      <c r="I500" s="32"/>
      <c r="J500" s="32"/>
      <c r="K500" s="32"/>
      <c r="L500" s="29" t="str">
        <f t="shared" si="2"/>
        <v> </v>
      </c>
      <c r="M500" s="8" t="b">
        <f>IFERROR(__xludf.DUMMYFUNCTION("REGEXMATCH(B:B,""(R)"")"),FALSE)</f>
        <v>0</v>
      </c>
      <c r="N500" s="15"/>
      <c r="O500" s="15"/>
    </row>
    <row r="501" ht="15.75" customHeight="1">
      <c r="A501" s="33"/>
      <c r="B501" s="32"/>
      <c r="C501" s="34"/>
      <c r="D501" s="34"/>
      <c r="E501" s="13" t="str">
        <f>IFERROR(__xludf.DUMMYFUNCTION("regexextract (B501, ""\d+"") + REGEXEXTRACT(B501,""\d+(\.\d+)?"")"),"#N/A")</f>
        <v>#N/A</v>
      </c>
      <c r="F501" s="13"/>
      <c r="G501" s="32"/>
      <c r="H501" s="32"/>
      <c r="I501" s="32"/>
      <c r="J501" s="32"/>
      <c r="K501" s="32"/>
      <c r="L501" s="29" t="str">
        <f t="shared" si="2"/>
        <v> </v>
      </c>
      <c r="M501" s="8" t="b">
        <f>IFERROR(__xludf.DUMMYFUNCTION("REGEXMATCH(B:B,""(R)"")"),FALSE)</f>
        <v>0</v>
      </c>
      <c r="N501" s="15"/>
      <c r="O501" s="15"/>
    </row>
    <row r="502" ht="15.75" customHeight="1">
      <c r="A502" s="35"/>
      <c r="B502" s="36"/>
      <c r="C502" s="37"/>
      <c r="D502" s="37"/>
      <c r="E502" s="35"/>
      <c r="F502" s="35"/>
      <c r="G502" s="35"/>
      <c r="H502" s="35"/>
      <c r="I502" s="35"/>
      <c r="J502" s="35"/>
      <c r="K502" s="35"/>
      <c r="L502" s="35"/>
      <c r="M502" s="8"/>
      <c r="N502" s="15"/>
      <c r="O502" s="15"/>
    </row>
    <row r="503" ht="15.75" customHeight="1">
      <c r="A503" s="35"/>
      <c r="B503" s="36"/>
      <c r="C503" s="37"/>
      <c r="D503" s="37"/>
      <c r="E503" s="35"/>
      <c r="F503" s="35"/>
      <c r="G503" s="35"/>
      <c r="H503" s="35"/>
      <c r="I503" s="35"/>
      <c r="J503" s="35"/>
      <c r="K503" s="35"/>
      <c r="L503" s="35"/>
      <c r="M503" s="8"/>
      <c r="N503" s="15"/>
      <c r="O503" s="15"/>
    </row>
    <row r="504" ht="15.75" customHeight="1">
      <c r="A504" s="35"/>
      <c r="B504" s="36"/>
      <c r="C504" s="37"/>
      <c r="D504" s="37"/>
      <c r="E504" s="35"/>
      <c r="F504" s="35"/>
      <c r="G504" s="35"/>
      <c r="H504" s="35"/>
      <c r="I504" s="35"/>
      <c r="J504" s="35"/>
      <c r="K504" s="35"/>
      <c r="L504" s="35"/>
      <c r="M504" s="8"/>
      <c r="N504" s="15"/>
      <c r="O504" s="15"/>
    </row>
    <row r="505" ht="15.75" customHeight="1">
      <c r="A505" s="35"/>
      <c r="B505" s="36"/>
      <c r="C505" s="37"/>
      <c r="D505" s="37"/>
      <c r="E505" s="35"/>
      <c r="F505" s="35"/>
      <c r="G505" s="35"/>
      <c r="H505" s="35"/>
      <c r="I505" s="35"/>
      <c r="J505" s="35"/>
      <c r="K505" s="35"/>
      <c r="L505" s="35"/>
      <c r="M505" s="8"/>
      <c r="N505" s="15"/>
      <c r="O505" s="15"/>
    </row>
    <row r="506" ht="15.75" customHeight="1">
      <c r="A506" s="35"/>
      <c r="B506" s="36"/>
      <c r="C506" s="37"/>
      <c r="D506" s="37"/>
      <c r="E506" s="35"/>
      <c r="F506" s="35"/>
      <c r="G506" s="35"/>
      <c r="H506" s="35"/>
      <c r="I506" s="35"/>
      <c r="J506" s="35"/>
      <c r="K506" s="35"/>
      <c r="L506" s="35"/>
      <c r="M506" s="8"/>
      <c r="N506" s="15"/>
      <c r="O506" s="15"/>
    </row>
    <row r="507" ht="15.75" customHeight="1">
      <c r="A507" s="35"/>
      <c r="B507" s="36"/>
      <c r="C507" s="37"/>
      <c r="D507" s="37"/>
      <c r="E507" s="35"/>
      <c r="F507" s="35"/>
      <c r="G507" s="35"/>
      <c r="H507" s="35"/>
      <c r="I507" s="35"/>
      <c r="J507" s="35"/>
      <c r="K507" s="35"/>
      <c r="L507" s="35"/>
      <c r="M507" s="8"/>
      <c r="N507" s="15"/>
      <c r="O507" s="15"/>
    </row>
    <row r="508" ht="15.75" customHeight="1">
      <c r="A508" s="35"/>
      <c r="B508" s="36"/>
      <c r="C508" s="37"/>
      <c r="D508" s="37"/>
      <c r="E508" s="35"/>
      <c r="F508" s="35"/>
      <c r="G508" s="35"/>
      <c r="H508" s="35"/>
      <c r="I508" s="35"/>
      <c r="J508" s="35"/>
      <c r="K508" s="35"/>
      <c r="L508" s="35"/>
      <c r="M508" s="8"/>
      <c r="N508" s="15"/>
      <c r="O508" s="15"/>
    </row>
    <row r="509" ht="15.75" customHeight="1">
      <c r="A509" s="35"/>
      <c r="B509" s="36"/>
      <c r="C509" s="37"/>
      <c r="D509" s="37"/>
      <c r="E509" s="35"/>
      <c r="F509" s="35"/>
      <c r="G509" s="35"/>
      <c r="H509" s="35"/>
      <c r="I509" s="35"/>
      <c r="J509" s="35"/>
      <c r="K509" s="35"/>
      <c r="L509" s="35"/>
      <c r="M509" s="8"/>
      <c r="N509" s="15"/>
      <c r="O509" s="15"/>
    </row>
    <row r="510" ht="15.75" customHeight="1">
      <c r="A510" s="35"/>
      <c r="B510" s="36"/>
      <c r="C510" s="37"/>
      <c r="D510" s="37"/>
      <c r="E510" s="35"/>
      <c r="F510" s="35"/>
      <c r="G510" s="35"/>
      <c r="H510" s="35"/>
      <c r="I510" s="35"/>
      <c r="J510" s="35"/>
      <c r="K510" s="35"/>
      <c r="L510" s="35"/>
      <c r="M510" s="8"/>
      <c r="N510" s="15"/>
      <c r="O510" s="15"/>
    </row>
    <row r="511" ht="15.75" customHeight="1">
      <c r="A511" s="35"/>
      <c r="B511" s="36"/>
      <c r="C511" s="37"/>
      <c r="D511" s="37"/>
      <c r="E511" s="35"/>
      <c r="F511" s="35"/>
      <c r="G511" s="35"/>
      <c r="H511" s="35"/>
      <c r="I511" s="35"/>
      <c r="J511" s="35"/>
      <c r="K511" s="35"/>
      <c r="L511" s="35"/>
      <c r="M511" s="8"/>
      <c r="N511" s="15"/>
      <c r="O511" s="15"/>
    </row>
    <row r="512" ht="15.75" customHeight="1">
      <c r="A512" s="35"/>
      <c r="B512" s="36"/>
      <c r="C512" s="37"/>
      <c r="D512" s="37"/>
      <c r="E512" s="35"/>
      <c r="F512" s="35"/>
      <c r="G512" s="35"/>
      <c r="H512" s="35"/>
      <c r="I512" s="35"/>
      <c r="J512" s="35"/>
      <c r="K512" s="35"/>
      <c r="L512" s="35"/>
      <c r="M512" s="8"/>
      <c r="N512" s="15"/>
      <c r="O512" s="15"/>
    </row>
    <row r="513" ht="15.75" customHeight="1">
      <c r="A513" s="35"/>
      <c r="B513" s="36"/>
      <c r="C513" s="37"/>
      <c r="D513" s="37"/>
      <c r="E513" s="35"/>
      <c r="F513" s="35"/>
      <c r="G513" s="35"/>
      <c r="H513" s="35"/>
      <c r="I513" s="35"/>
      <c r="J513" s="35"/>
      <c r="K513" s="35"/>
      <c r="L513" s="35"/>
      <c r="M513" s="8"/>
      <c r="N513" s="15"/>
      <c r="O513" s="15"/>
    </row>
    <row r="514" ht="15.75" customHeight="1">
      <c r="A514" s="35"/>
      <c r="B514" s="36"/>
      <c r="C514" s="37"/>
      <c r="D514" s="37"/>
      <c r="E514" s="35"/>
      <c r="F514" s="35"/>
      <c r="G514" s="35"/>
      <c r="H514" s="35"/>
      <c r="I514" s="35"/>
      <c r="J514" s="35"/>
      <c r="K514" s="35"/>
      <c r="L514" s="35"/>
      <c r="M514" s="8"/>
      <c r="N514" s="15"/>
      <c r="O514" s="15"/>
    </row>
    <row r="515" ht="15.75" customHeight="1">
      <c r="A515" s="35"/>
      <c r="B515" s="36"/>
      <c r="C515" s="37"/>
      <c r="D515" s="37"/>
      <c r="E515" s="35"/>
      <c r="F515" s="35"/>
      <c r="G515" s="35"/>
      <c r="H515" s="35"/>
      <c r="I515" s="35"/>
      <c r="J515" s="35"/>
      <c r="K515" s="35"/>
      <c r="L515" s="35"/>
      <c r="M515" s="8"/>
      <c r="N515" s="15"/>
      <c r="O515" s="15"/>
    </row>
    <row r="516" ht="15.75" customHeight="1">
      <c r="A516" s="35"/>
      <c r="B516" s="36"/>
      <c r="C516" s="37"/>
      <c r="D516" s="37"/>
      <c r="E516" s="35"/>
      <c r="F516" s="35"/>
      <c r="G516" s="35"/>
      <c r="H516" s="35"/>
      <c r="I516" s="35"/>
      <c r="J516" s="35"/>
      <c r="K516" s="35"/>
      <c r="L516" s="35"/>
      <c r="M516" s="8"/>
      <c r="N516" s="15"/>
      <c r="O516" s="15"/>
    </row>
    <row r="517" ht="15.75" customHeight="1">
      <c r="A517" s="35"/>
      <c r="B517" s="36"/>
      <c r="C517" s="37"/>
      <c r="D517" s="37"/>
      <c r="E517" s="35"/>
      <c r="F517" s="35"/>
      <c r="G517" s="35"/>
      <c r="H517" s="35"/>
      <c r="I517" s="35"/>
      <c r="J517" s="35"/>
      <c r="K517" s="35"/>
      <c r="L517" s="35"/>
      <c r="M517" s="8"/>
      <c r="N517" s="15"/>
      <c r="O517" s="15"/>
    </row>
    <row r="518" ht="15.75" customHeight="1">
      <c r="A518" s="35"/>
      <c r="B518" s="36"/>
      <c r="C518" s="37"/>
      <c r="D518" s="37"/>
      <c r="E518" s="35"/>
      <c r="F518" s="35"/>
      <c r="G518" s="35"/>
      <c r="H518" s="35"/>
      <c r="I518" s="35"/>
      <c r="J518" s="35"/>
      <c r="K518" s="35"/>
      <c r="L518" s="35"/>
      <c r="M518" s="8"/>
      <c r="N518" s="15"/>
      <c r="O518" s="15"/>
    </row>
    <row r="519" ht="15.75" customHeight="1">
      <c r="A519" s="35"/>
      <c r="B519" s="36"/>
      <c r="C519" s="37"/>
      <c r="D519" s="37"/>
      <c r="E519" s="35"/>
      <c r="F519" s="35"/>
      <c r="G519" s="35"/>
      <c r="H519" s="35"/>
      <c r="I519" s="35"/>
      <c r="J519" s="35"/>
      <c r="K519" s="35"/>
      <c r="L519" s="35"/>
      <c r="M519" s="8"/>
      <c r="N519" s="15"/>
      <c r="O519" s="15"/>
    </row>
    <row r="520" ht="15.75" customHeight="1">
      <c r="A520" s="35"/>
      <c r="B520" s="36"/>
      <c r="C520" s="37"/>
      <c r="D520" s="37"/>
      <c r="E520" s="35"/>
      <c r="F520" s="35"/>
      <c r="G520" s="35"/>
      <c r="H520" s="35"/>
      <c r="I520" s="35"/>
      <c r="J520" s="35"/>
      <c r="K520" s="35"/>
      <c r="L520" s="35"/>
      <c r="M520" s="8"/>
      <c r="N520" s="15"/>
      <c r="O520" s="15"/>
    </row>
    <row r="521" ht="15.75" customHeight="1">
      <c r="A521" s="35"/>
      <c r="B521" s="36"/>
      <c r="C521" s="37"/>
      <c r="D521" s="37"/>
      <c r="E521" s="35"/>
      <c r="F521" s="35"/>
      <c r="G521" s="35"/>
      <c r="H521" s="35"/>
      <c r="I521" s="35"/>
      <c r="J521" s="35"/>
      <c r="K521" s="35"/>
      <c r="L521" s="35"/>
      <c r="M521" s="8"/>
      <c r="N521" s="15"/>
      <c r="O521" s="15"/>
    </row>
    <row r="522" ht="15.75" customHeight="1">
      <c r="A522" s="35"/>
      <c r="B522" s="36"/>
      <c r="C522" s="37"/>
      <c r="D522" s="37"/>
      <c r="E522" s="35"/>
      <c r="F522" s="35"/>
      <c r="G522" s="35"/>
      <c r="H522" s="35"/>
      <c r="I522" s="35"/>
      <c r="J522" s="35"/>
      <c r="K522" s="35"/>
      <c r="L522" s="35"/>
      <c r="M522" s="8"/>
      <c r="N522" s="15"/>
      <c r="O522" s="15"/>
    </row>
    <row r="523" ht="15.75" customHeight="1">
      <c r="A523" s="35"/>
      <c r="B523" s="36"/>
      <c r="C523" s="37"/>
      <c r="D523" s="37"/>
      <c r="E523" s="35"/>
      <c r="F523" s="35"/>
      <c r="G523" s="35"/>
      <c r="H523" s="35"/>
      <c r="I523" s="35"/>
      <c r="J523" s="35"/>
      <c r="K523" s="35"/>
      <c r="L523" s="35"/>
      <c r="M523" s="8"/>
      <c r="N523" s="15"/>
      <c r="O523" s="15"/>
    </row>
    <row r="524" ht="15.75" customHeight="1">
      <c r="A524" s="35"/>
      <c r="B524" s="36"/>
      <c r="C524" s="37"/>
      <c r="D524" s="37"/>
      <c r="E524" s="35"/>
      <c r="F524" s="35"/>
      <c r="G524" s="35"/>
      <c r="H524" s="35"/>
      <c r="I524" s="35"/>
      <c r="J524" s="35"/>
      <c r="K524" s="35"/>
      <c r="L524" s="35"/>
      <c r="M524" s="8"/>
      <c r="N524" s="15"/>
      <c r="O524" s="15"/>
    </row>
    <row r="525" ht="15.75" customHeight="1">
      <c r="A525" s="35"/>
      <c r="B525" s="36"/>
      <c r="C525" s="37"/>
      <c r="D525" s="37"/>
      <c r="E525" s="35"/>
      <c r="F525" s="35"/>
      <c r="G525" s="35"/>
      <c r="H525" s="35"/>
      <c r="I525" s="35"/>
      <c r="J525" s="35"/>
      <c r="K525" s="35"/>
      <c r="L525" s="35"/>
      <c r="M525" s="8"/>
      <c r="N525" s="15"/>
      <c r="O525" s="15"/>
    </row>
    <row r="526" ht="15.75" customHeight="1">
      <c r="A526" s="35"/>
      <c r="B526" s="36"/>
      <c r="C526" s="37"/>
      <c r="D526" s="37"/>
      <c r="E526" s="35"/>
      <c r="F526" s="35"/>
      <c r="G526" s="35"/>
      <c r="H526" s="35"/>
      <c r="I526" s="35"/>
      <c r="J526" s="35"/>
      <c r="K526" s="35"/>
      <c r="L526" s="35"/>
      <c r="M526" s="8"/>
      <c r="N526" s="15"/>
      <c r="O526" s="15"/>
    </row>
    <row r="527" ht="15.75" customHeight="1">
      <c r="A527" s="35"/>
      <c r="B527" s="36"/>
      <c r="C527" s="37"/>
      <c r="D527" s="37"/>
      <c r="E527" s="35"/>
      <c r="F527" s="35"/>
      <c r="G527" s="35"/>
      <c r="H527" s="35"/>
      <c r="I527" s="35"/>
      <c r="J527" s="35"/>
      <c r="K527" s="35"/>
      <c r="L527" s="35"/>
      <c r="M527" s="8"/>
      <c r="N527" s="15"/>
      <c r="O527" s="15"/>
    </row>
    <row r="528" ht="15.75" customHeight="1">
      <c r="A528" s="35"/>
      <c r="B528" s="36"/>
      <c r="C528" s="37"/>
      <c r="D528" s="37"/>
      <c r="E528" s="35"/>
      <c r="F528" s="35"/>
      <c r="G528" s="35"/>
      <c r="H528" s="35"/>
      <c r="I528" s="35"/>
      <c r="J528" s="35"/>
      <c r="K528" s="35"/>
      <c r="L528" s="35"/>
      <c r="M528" s="8"/>
      <c r="N528" s="15"/>
      <c r="O528" s="15"/>
    </row>
    <row r="529" ht="15.75" customHeight="1">
      <c r="A529" s="35"/>
      <c r="B529" s="36"/>
      <c r="C529" s="37"/>
      <c r="D529" s="37"/>
      <c r="E529" s="35"/>
      <c r="F529" s="35"/>
      <c r="G529" s="35"/>
      <c r="H529" s="35"/>
      <c r="I529" s="35"/>
      <c r="J529" s="35"/>
      <c r="K529" s="35"/>
      <c r="L529" s="35"/>
      <c r="M529" s="8"/>
      <c r="N529" s="15"/>
      <c r="O529" s="15"/>
    </row>
    <row r="530" ht="15.75" customHeight="1">
      <c r="A530" s="35"/>
      <c r="B530" s="36"/>
      <c r="C530" s="37"/>
      <c r="D530" s="37"/>
      <c r="E530" s="35"/>
      <c r="F530" s="35"/>
      <c r="G530" s="35"/>
      <c r="H530" s="35"/>
      <c r="I530" s="35"/>
      <c r="J530" s="35"/>
      <c r="K530" s="35"/>
      <c r="L530" s="35"/>
      <c r="M530" s="8"/>
      <c r="N530" s="15"/>
      <c r="O530" s="15"/>
    </row>
    <row r="531" ht="15.75" customHeight="1">
      <c r="A531" s="35"/>
      <c r="B531" s="36"/>
      <c r="C531" s="37"/>
      <c r="D531" s="37"/>
      <c r="E531" s="35"/>
      <c r="F531" s="35"/>
      <c r="G531" s="35"/>
      <c r="H531" s="35"/>
      <c r="I531" s="35"/>
      <c r="J531" s="35"/>
      <c r="K531" s="35"/>
      <c r="L531" s="35"/>
      <c r="M531" s="8"/>
      <c r="N531" s="15"/>
      <c r="O531" s="15"/>
    </row>
    <row r="532" ht="15.75" customHeight="1">
      <c r="A532" s="35"/>
      <c r="B532" s="36"/>
      <c r="C532" s="37"/>
      <c r="D532" s="37"/>
      <c r="E532" s="35"/>
      <c r="F532" s="35"/>
      <c r="G532" s="35"/>
      <c r="H532" s="35"/>
      <c r="I532" s="35"/>
      <c r="J532" s="35"/>
      <c r="K532" s="35"/>
      <c r="L532" s="35"/>
      <c r="M532" s="8"/>
      <c r="N532" s="15"/>
      <c r="O532" s="15"/>
    </row>
    <row r="533" ht="15.75" customHeight="1">
      <c r="A533" s="35"/>
      <c r="B533" s="36"/>
      <c r="C533" s="37"/>
      <c r="D533" s="37"/>
      <c r="E533" s="35"/>
      <c r="F533" s="35"/>
      <c r="G533" s="35"/>
      <c r="H533" s="35"/>
      <c r="I533" s="35"/>
      <c r="J533" s="35"/>
      <c r="K533" s="35"/>
      <c r="L533" s="35"/>
      <c r="M533" s="8"/>
      <c r="N533" s="15"/>
      <c r="O533" s="15"/>
    </row>
    <row r="534" ht="15.75" customHeight="1">
      <c r="A534" s="35"/>
      <c r="B534" s="36"/>
      <c r="C534" s="37"/>
      <c r="D534" s="37"/>
      <c r="E534" s="35"/>
      <c r="F534" s="35"/>
      <c r="G534" s="35"/>
      <c r="H534" s="35"/>
      <c r="I534" s="35"/>
      <c r="J534" s="35"/>
      <c r="K534" s="35"/>
      <c r="L534" s="35"/>
      <c r="M534" s="8"/>
      <c r="N534" s="15"/>
      <c r="O534" s="15"/>
    </row>
    <row r="535" ht="15.75" customHeight="1">
      <c r="A535" s="35"/>
      <c r="B535" s="36"/>
      <c r="C535" s="37"/>
      <c r="D535" s="37"/>
      <c r="E535" s="35"/>
      <c r="F535" s="35"/>
      <c r="G535" s="35"/>
      <c r="H535" s="35"/>
      <c r="I535" s="35"/>
      <c r="J535" s="35"/>
      <c r="K535" s="35"/>
      <c r="L535" s="35"/>
      <c r="M535" s="8"/>
      <c r="N535" s="15"/>
      <c r="O535" s="15"/>
    </row>
    <row r="536" ht="15.75" customHeight="1">
      <c r="A536" s="35"/>
      <c r="B536" s="36"/>
      <c r="C536" s="37"/>
      <c r="D536" s="37"/>
      <c r="E536" s="35"/>
      <c r="F536" s="35"/>
      <c r="G536" s="35"/>
      <c r="H536" s="35"/>
      <c r="I536" s="35"/>
      <c r="J536" s="35"/>
      <c r="K536" s="35"/>
      <c r="L536" s="35"/>
      <c r="M536" s="8"/>
      <c r="N536" s="15"/>
      <c r="O536" s="15"/>
    </row>
    <row r="537" ht="15.75" customHeight="1">
      <c r="A537" s="35"/>
      <c r="B537" s="36"/>
      <c r="C537" s="37"/>
      <c r="D537" s="37"/>
      <c r="E537" s="35"/>
      <c r="F537" s="35"/>
      <c r="G537" s="35"/>
      <c r="H537" s="35"/>
      <c r="I537" s="35"/>
      <c r="J537" s="35"/>
      <c r="K537" s="35"/>
      <c r="L537" s="35"/>
      <c r="M537" s="8"/>
      <c r="N537" s="15"/>
      <c r="O537" s="15"/>
    </row>
    <row r="538" ht="15.75" customHeight="1">
      <c r="A538" s="35"/>
      <c r="B538" s="36"/>
      <c r="C538" s="37"/>
      <c r="D538" s="37"/>
      <c r="E538" s="35"/>
      <c r="F538" s="35"/>
      <c r="G538" s="35"/>
      <c r="H538" s="35"/>
      <c r="I538" s="35"/>
      <c r="J538" s="35"/>
      <c r="K538" s="35"/>
      <c r="L538" s="35"/>
      <c r="M538" s="8"/>
      <c r="N538" s="15"/>
      <c r="O538" s="15"/>
    </row>
    <row r="539" ht="15.75" customHeight="1">
      <c r="A539" s="35"/>
      <c r="B539" s="36"/>
      <c r="C539" s="37"/>
      <c r="D539" s="37"/>
      <c r="E539" s="35"/>
      <c r="F539" s="35"/>
      <c r="G539" s="35"/>
      <c r="H539" s="35"/>
      <c r="I539" s="35"/>
      <c r="J539" s="35"/>
      <c r="K539" s="35"/>
      <c r="L539" s="35"/>
      <c r="M539" s="8"/>
      <c r="N539" s="15"/>
      <c r="O539" s="15"/>
    </row>
    <row r="540" ht="15.75" customHeight="1">
      <c r="A540" s="35"/>
      <c r="B540" s="36"/>
      <c r="C540" s="37"/>
      <c r="D540" s="37"/>
      <c r="E540" s="35"/>
      <c r="F540" s="35"/>
      <c r="G540" s="35"/>
      <c r="H540" s="35"/>
      <c r="I540" s="35"/>
      <c r="J540" s="35"/>
      <c r="K540" s="35"/>
      <c r="L540" s="35"/>
      <c r="M540" s="8"/>
      <c r="N540" s="15"/>
      <c r="O540" s="15"/>
    </row>
    <row r="541" ht="15.75" customHeight="1">
      <c r="A541" s="35"/>
      <c r="B541" s="36"/>
      <c r="C541" s="37"/>
      <c r="D541" s="37"/>
      <c r="E541" s="35"/>
      <c r="F541" s="35"/>
      <c r="G541" s="35"/>
      <c r="H541" s="35"/>
      <c r="I541" s="35"/>
      <c r="J541" s="35"/>
      <c r="K541" s="35"/>
      <c r="L541" s="35"/>
      <c r="M541" s="8"/>
      <c r="N541" s="15"/>
      <c r="O541" s="15"/>
    </row>
    <row r="542" ht="15.75" customHeight="1">
      <c r="A542" s="35"/>
      <c r="B542" s="36"/>
      <c r="C542" s="37"/>
      <c r="D542" s="37"/>
      <c r="E542" s="35"/>
      <c r="F542" s="35"/>
      <c r="G542" s="35"/>
      <c r="H542" s="35"/>
      <c r="I542" s="35"/>
      <c r="J542" s="35"/>
      <c r="K542" s="35"/>
      <c r="L542" s="35"/>
      <c r="M542" s="8"/>
      <c r="N542" s="15"/>
      <c r="O542" s="15"/>
    </row>
    <row r="543" ht="15.75" customHeight="1">
      <c r="A543" s="35"/>
      <c r="B543" s="36"/>
      <c r="C543" s="37"/>
      <c r="D543" s="37"/>
      <c r="E543" s="35"/>
      <c r="F543" s="35"/>
      <c r="G543" s="35"/>
      <c r="H543" s="35"/>
      <c r="I543" s="35"/>
      <c r="J543" s="35"/>
      <c r="K543" s="35"/>
      <c r="L543" s="35"/>
      <c r="M543" s="8"/>
      <c r="N543" s="15"/>
      <c r="O543" s="15"/>
    </row>
    <row r="544" ht="15.75" customHeight="1">
      <c r="A544" s="35"/>
      <c r="B544" s="36"/>
      <c r="C544" s="37"/>
      <c r="D544" s="37"/>
      <c r="E544" s="35"/>
      <c r="F544" s="35"/>
      <c r="G544" s="35"/>
      <c r="H544" s="35"/>
      <c r="I544" s="35"/>
      <c r="J544" s="35"/>
      <c r="K544" s="35"/>
      <c r="L544" s="35"/>
      <c r="M544" s="8"/>
      <c r="N544" s="15"/>
      <c r="O544" s="15"/>
    </row>
    <row r="545" ht="15.75" customHeight="1">
      <c r="A545" s="35"/>
      <c r="B545" s="36"/>
      <c r="C545" s="37"/>
      <c r="D545" s="37"/>
      <c r="E545" s="35"/>
      <c r="F545" s="35"/>
      <c r="G545" s="35"/>
      <c r="H545" s="35"/>
      <c r="I545" s="35"/>
      <c r="J545" s="35"/>
      <c r="K545" s="35"/>
      <c r="L545" s="35"/>
      <c r="M545" s="8"/>
      <c r="N545" s="15"/>
      <c r="O545" s="15"/>
    </row>
    <row r="546" ht="15.75" customHeight="1">
      <c r="A546" s="35"/>
      <c r="B546" s="36"/>
      <c r="C546" s="37"/>
      <c r="D546" s="37"/>
      <c r="E546" s="35"/>
      <c r="F546" s="35"/>
      <c r="G546" s="35"/>
      <c r="H546" s="35"/>
      <c r="I546" s="35"/>
      <c r="J546" s="35"/>
      <c r="K546" s="35"/>
      <c r="L546" s="35"/>
      <c r="M546" s="8"/>
      <c r="N546" s="15"/>
      <c r="O546" s="15"/>
    </row>
    <row r="547" ht="15.75" customHeight="1">
      <c r="A547" s="35"/>
      <c r="B547" s="36"/>
      <c r="C547" s="37"/>
      <c r="D547" s="37"/>
      <c r="E547" s="35"/>
      <c r="F547" s="35"/>
      <c r="G547" s="35"/>
      <c r="H547" s="35"/>
      <c r="I547" s="35"/>
      <c r="J547" s="35"/>
      <c r="K547" s="35"/>
      <c r="L547" s="35"/>
      <c r="M547" s="8"/>
      <c r="N547" s="15"/>
      <c r="O547" s="15"/>
    </row>
    <row r="548" ht="15.75" customHeight="1">
      <c r="A548" s="35"/>
      <c r="B548" s="36"/>
      <c r="C548" s="37"/>
      <c r="D548" s="37"/>
      <c r="E548" s="35"/>
      <c r="F548" s="35"/>
      <c r="G548" s="35"/>
      <c r="H548" s="35"/>
      <c r="I548" s="35"/>
      <c r="J548" s="35"/>
      <c r="K548" s="35"/>
      <c r="L548" s="35"/>
      <c r="M548" s="8"/>
      <c r="N548" s="15"/>
      <c r="O548" s="15"/>
    </row>
    <row r="549" ht="15.75" customHeight="1">
      <c r="A549" s="35"/>
      <c r="B549" s="36"/>
      <c r="C549" s="37"/>
      <c r="D549" s="37"/>
      <c r="E549" s="35"/>
      <c r="F549" s="35"/>
      <c r="G549" s="35"/>
      <c r="H549" s="35"/>
      <c r="I549" s="35"/>
      <c r="J549" s="35"/>
      <c r="K549" s="35"/>
      <c r="L549" s="35"/>
      <c r="M549" s="8"/>
      <c r="N549" s="15"/>
      <c r="O549" s="15"/>
    </row>
    <row r="550" ht="15.75" customHeight="1">
      <c r="A550" s="35"/>
      <c r="B550" s="36"/>
      <c r="C550" s="37"/>
      <c r="D550" s="37"/>
      <c r="E550" s="35"/>
      <c r="F550" s="35"/>
      <c r="G550" s="35"/>
      <c r="H550" s="35"/>
      <c r="I550" s="35"/>
      <c r="J550" s="35"/>
      <c r="K550" s="35"/>
      <c r="L550" s="35"/>
      <c r="M550" s="8"/>
      <c r="N550" s="15"/>
      <c r="O550" s="15"/>
    </row>
    <row r="551" ht="15.75" customHeight="1">
      <c r="A551" s="35"/>
      <c r="B551" s="36"/>
      <c r="C551" s="37"/>
      <c r="D551" s="37"/>
      <c r="E551" s="35"/>
      <c r="F551" s="35"/>
      <c r="G551" s="35"/>
      <c r="H551" s="35"/>
      <c r="I551" s="35"/>
      <c r="J551" s="35"/>
      <c r="K551" s="35"/>
      <c r="L551" s="35"/>
      <c r="M551" s="8"/>
      <c r="N551" s="15"/>
      <c r="O551" s="15"/>
    </row>
    <row r="552" ht="15.75" customHeight="1">
      <c r="A552" s="35"/>
      <c r="B552" s="36"/>
      <c r="C552" s="37"/>
      <c r="D552" s="37"/>
      <c r="E552" s="35"/>
      <c r="F552" s="35"/>
      <c r="G552" s="35"/>
      <c r="H552" s="35"/>
      <c r="I552" s="35"/>
      <c r="J552" s="35"/>
      <c r="K552" s="35"/>
      <c r="L552" s="35"/>
      <c r="M552" s="8"/>
      <c r="N552" s="15"/>
      <c r="O552" s="15"/>
    </row>
    <row r="553" ht="15.75" customHeight="1">
      <c r="A553" s="35"/>
      <c r="B553" s="36"/>
      <c r="C553" s="37"/>
      <c r="D553" s="37"/>
      <c r="E553" s="35"/>
      <c r="F553" s="35"/>
      <c r="G553" s="35"/>
      <c r="H553" s="35"/>
      <c r="I553" s="35"/>
      <c r="J553" s="35"/>
      <c r="K553" s="35"/>
      <c r="L553" s="35"/>
      <c r="M553" s="8"/>
      <c r="N553" s="15"/>
      <c r="O553" s="15"/>
    </row>
    <row r="554" ht="15.75" customHeight="1">
      <c r="A554" s="35"/>
      <c r="B554" s="36"/>
      <c r="C554" s="37"/>
      <c r="D554" s="37"/>
      <c r="E554" s="35"/>
      <c r="F554" s="35"/>
      <c r="G554" s="35"/>
      <c r="H554" s="35"/>
      <c r="I554" s="35"/>
      <c r="J554" s="35"/>
      <c r="K554" s="35"/>
      <c r="L554" s="35"/>
      <c r="M554" s="8"/>
      <c r="N554" s="15"/>
      <c r="O554" s="15"/>
    </row>
    <row r="555" ht="15.75" customHeight="1">
      <c r="A555" s="35"/>
      <c r="B555" s="36"/>
      <c r="C555" s="37"/>
      <c r="D555" s="37"/>
      <c r="E555" s="35"/>
      <c r="F555" s="35"/>
      <c r="G555" s="35"/>
      <c r="H555" s="35"/>
      <c r="I555" s="35"/>
      <c r="J555" s="35"/>
      <c r="K555" s="35"/>
      <c r="L555" s="35"/>
      <c r="M555" s="8"/>
      <c r="N555" s="15"/>
      <c r="O555" s="15"/>
    </row>
    <row r="556" ht="15.75" customHeight="1">
      <c r="A556" s="35"/>
      <c r="B556" s="36"/>
      <c r="C556" s="37"/>
      <c r="D556" s="37"/>
      <c r="E556" s="35"/>
      <c r="F556" s="35"/>
      <c r="G556" s="35"/>
      <c r="H556" s="35"/>
      <c r="I556" s="35"/>
      <c r="J556" s="35"/>
      <c r="K556" s="35"/>
      <c r="L556" s="35"/>
      <c r="M556" s="8"/>
      <c r="N556" s="15"/>
      <c r="O556" s="15"/>
    </row>
    <row r="557" ht="15.75" customHeight="1">
      <c r="A557" s="35"/>
      <c r="B557" s="36"/>
      <c r="C557" s="37"/>
      <c r="D557" s="37"/>
      <c r="E557" s="35"/>
      <c r="F557" s="35"/>
      <c r="G557" s="35"/>
      <c r="H557" s="35"/>
      <c r="I557" s="35"/>
      <c r="J557" s="35"/>
      <c r="K557" s="35"/>
      <c r="L557" s="35"/>
      <c r="M557" s="8"/>
      <c r="N557" s="15"/>
      <c r="O557" s="15"/>
    </row>
    <row r="558" ht="15.75" customHeight="1">
      <c r="A558" s="35"/>
      <c r="B558" s="36"/>
      <c r="C558" s="37"/>
      <c r="D558" s="37"/>
      <c r="E558" s="35"/>
      <c r="F558" s="35"/>
      <c r="G558" s="35"/>
      <c r="H558" s="35"/>
      <c r="I558" s="35"/>
      <c r="J558" s="35"/>
      <c r="K558" s="35"/>
      <c r="L558" s="35"/>
      <c r="M558" s="8"/>
      <c r="N558" s="15"/>
      <c r="O558" s="15"/>
    </row>
    <row r="559" ht="15.75" customHeight="1">
      <c r="A559" s="35"/>
      <c r="B559" s="36"/>
      <c r="C559" s="37"/>
      <c r="D559" s="37"/>
      <c r="E559" s="35"/>
      <c r="F559" s="35"/>
      <c r="G559" s="35"/>
      <c r="H559" s="35"/>
      <c r="I559" s="35"/>
      <c r="J559" s="35"/>
      <c r="K559" s="35"/>
      <c r="L559" s="35"/>
      <c r="M559" s="8"/>
      <c r="N559" s="15"/>
      <c r="O559" s="15"/>
    </row>
    <row r="560" ht="15.75" customHeight="1">
      <c r="A560" s="35"/>
      <c r="B560" s="36"/>
      <c r="C560" s="37"/>
      <c r="D560" s="37"/>
      <c r="E560" s="35"/>
      <c r="F560" s="35"/>
      <c r="G560" s="35"/>
      <c r="H560" s="35"/>
      <c r="I560" s="35"/>
      <c r="J560" s="35"/>
      <c r="K560" s="35"/>
      <c r="L560" s="35"/>
      <c r="M560" s="8"/>
      <c r="N560" s="15"/>
      <c r="O560" s="15"/>
    </row>
    <row r="561" ht="15.75" customHeight="1">
      <c r="A561" s="35"/>
      <c r="B561" s="36"/>
      <c r="C561" s="37"/>
      <c r="D561" s="37"/>
      <c r="E561" s="35"/>
      <c r="F561" s="35"/>
      <c r="G561" s="35"/>
      <c r="H561" s="35"/>
      <c r="I561" s="35"/>
      <c r="J561" s="35"/>
      <c r="K561" s="35"/>
      <c r="L561" s="35"/>
      <c r="M561" s="8"/>
      <c r="N561" s="15"/>
      <c r="O561" s="15"/>
    </row>
    <row r="562" ht="15.75" customHeight="1">
      <c r="A562" s="35"/>
      <c r="B562" s="36"/>
      <c r="C562" s="37"/>
      <c r="D562" s="37"/>
      <c r="E562" s="35"/>
      <c r="F562" s="35"/>
      <c r="G562" s="35"/>
      <c r="H562" s="35"/>
      <c r="I562" s="35"/>
      <c r="J562" s="35"/>
      <c r="K562" s="35"/>
      <c r="L562" s="35"/>
      <c r="M562" s="8"/>
      <c r="N562" s="15"/>
      <c r="O562" s="15"/>
    </row>
    <row r="563" ht="15.75" customHeight="1">
      <c r="A563" s="35"/>
      <c r="B563" s="36"/>
      <c r="C563" s="37"/>
      <c r="D563" s="37"/>
      <c r="E563" s="35"/>
      <c r="F563" s="35"/>
      <c r="G563" s="35"/>
      <c r="H563" s="35"/>
      <c r="I563" s="35"/>
      <c r="J563" s="35"/>
      <c r="K563" s="35"/>
      <c r="L563" s="35"/>
      <c r="M563" s="8"/>
      <c r="N563" s="15"/>
      <c r="O563" s="15"/>
    </row>
    <row r="564" ht="15.75" customHeight="1">
      <c r="A564" s="35"/>
      <c r="B564" s="36"/>
      <c r="C564" s="37"/>
      <c r="D564" s="37"/>
      <c r="E564" s="35"/>
      <c r="F564" s="35"/>
      <c r="G564" s="35"/>
      <c r="H564" s="35"/>
      <c r="I564" s="35"/>
      <c r="J564" s="35"/>
      <c r="K564" s="35"/>
      <c r="L564" s="35"/>
      <c r="M564" s="8"/>
      <c r="N564" s="15"/>
      <c r="O564" s="15"/>
    </row>
    <row r="565" ht="15.75" customHeight="1">
      <c r="A565" s="35"/>
      <c r="B565" s="36"/>
      <c r="C565" s="37"/>
      <c r="D565" s="37"/>
      <c r="E565" s="35"/>
      <c r="F565" s="35"/>
      <c r="G565" s="35"/>
      <c r="H565" s="35"/>
      <c r="I565" s="35"/>
      <c r="J565" s="35"/>
      <c r="K565" s="35"/>
      <c r="L565" s="35"/>
      <c r="M565" s="8"/>
      <c r="N565" s="15"/>
      <c r="O565" s="15"/>
    </row>
    <row r="566" ht="15.75" customHeight="1">
      <c r="A566" s="35"/>
      <c r="B566" s="36"/>
      <c r="C566" s="37"/>
      <c r="D566" s="37"/>
      <c r="E566" s="35"/>
      <c r="F566" s="35"/>
      <c r="G566" s="35"/>
      <c r="H566" s="35"/>
      <c r="I566" s="35"/>
      <c r="J566" s="35"/>
      <c r="K566" s="35"/>
      <c r="L566" s="35"/>
      <c r="M566" s="8"/>
      <c r="N566" s="15"/>
      <c r="O566" s="15"/>
    </row>
    <row r="567" ht="15.75" customHeight="1">
      <c r="A567" s="35"/>
      <c r="B567" s="36"/>
      <c r="C567" s="37"/>
      <c r="D567" s="37"/>
      <c r="E567" s="35"/>
      <c r="F567" s="35"/>
      <c r="G567" s="35"/>
      <c r="H567" s="35"/>
      <c r="I567" s="35"/>
      <c r="J567" s="35"/>
      <c r="K567" s="35"/>
      <c r="L567" s="35"/>
      <c r="M567" s="8"/>
      <c r="N567" s="15"/>
      <c r="O567" s="15"/>
    </row>
    <row r="568" ht="15.75" customHeight="1">
      <c r="A568" s="35"/>
      <c r="B568" s="36"/>
      <c r="C568" s="37"/>
      <c r="D568" s="37"/>
      <c r="E568" s="35"/>
      <c r="F568" s="35"/>
      <c r="G568" s="35"/>
      <c r="H568" s="35"/>
      <c r="I568" s="35"/>
      <c r="J568" s="35"/>
      <c r="K568" s="35"/>
      <c r="L568" s="35"/>
      <c r="M568" s="8"/>
      <c r="N568" s="15"/>
      <c r="O568" s="15"/>
    </row>
    <row r="569" ht="15.75" customHeight="1">
      <c r="A569" s="35"/>
      <c r="B569" s="36"/>
      <c r="C569" s="37"/>
      <c r="D569" s="37"/>
      <c r="E569" s="35"/>
      <c r="F569" s="35"/>
      <c r="G569" s="35"/>
      <c r="H569" s="35"/>
      <c r="I569" s="35"/>
      <c r="J569" s="35"/>
      <c r="K569" s="35"/>
      <c r="L569" s="35"/>
      <c r="M569" s="8"/>
      <c r="N569" s="15"/>
      <c r="O569" s="15"/>
    </row>
    <row r="570" ht="15.75" customHeight="1">
      <c r="A570" s="35"/>
      <c r="B570" s="36"/>
      <c r="C570" s="37"/>
      <c r="D570" s="37"/>
      <c r="E570" s="35"/>
      <c r="F570" s="35"/>
      <c r="G570" s="35"/>
      <c r="H570" s="35"/>
      <c r="I570" s="35"/>
      <c r="J570" s="35"/>
      <c r="K570" s="35"/>
      <c r="L570" s="35"/>
      <c r="M570" s="8"/>
      <c r="N570" s="15"/>
      <c r="O570" s="15"/>
    </row>
    <row r="571" ht="15.75" customHeight="1">
      <c r="A571" s="35"/>
      <c r="B571" s="36"/>
      <c r="C571" s="37"/>
      <c r="D571" s="37"/>
      <c r="E571" s="35"/>
      <c r="F571" s="35"/>
      <c r="G571" s="35"/>
      <c r="H571" s="35"/>
      <c r="I571" s="35"/>
      <c r="J571" s="35"/>
      <c r="K571" s="35"/>
      <c r="L571" s="35"/>
      <c r="M571" s="8"/>
      <c r="N571" s="15"/>
      <c r="O571" s="15"/>
    </row>
    <row r="572" ht="15.75" customHeight="1">
      <c r="A572" s="35"/>
      <c r="B572" s="36"/>
      <c r="C572" s="37"/>
      <c r="D572" s="37"/>
      <c r="E572" s="35"/>
      <c r="F572" s="35"/>
      <c r="G572" s="35"/>
      <c r="H572" s="35"/>
      <c r="I572" s="35"/>
      <c r="J572" s="35"/>
      <c r="K572" s="35"/>
      <c r="L572" s="35"/>
      <c r="M572" s="8"/>
      <c r="N572" s="15"/>
      <c r="O572" s="15"/>
    </row>
    <row r="573" ht="15.75" customHeight="1">
      <c r="A573" s="35"/>
      <c r="B573" s="36"/>
      <c r="C573" s="37"/>
      <c r="D573" s="37"/>
      <c r="E573" s="35"/>
      <c r="F573" s="35"/>
      <c r="G573" s="35"/>
      <c r="H573" s="35"/>
      <c r="I573" s="35"/>
      <c r="J573" s="35"/>
      <c r="K573" s="35"/>
      <c r="L573" s="35"/>
      <c r="M573" s="8"/>
      <c r="N573" s="15"/>
      <c r="O573" s="15"/>
    </row>
    <row r="574" ht="15.75" customHeight="1">
      <c r="A574" s="35"/>
      <c r="B574" s="36"/>
      <c r="C574" s="37"/>
      <c r="D574" s="37"/>
      <c r="E574" s="35"/>
      <c r="F574" s="35"/>
      <c r="G574" s="35"/>
      <c r="H574" s="35"/>
      <c r="I574" s="35"/>
      <c r="J574" s="35"/>
      <c r="K574" s="35"/>
      <c r="L574" s="35"/>
      <c r="M574" s="8"/>
      <c r="N574" s="15"/>
      <c r="O574" s="15"/>
    </row>
    <row r="575" ht="15.75" customHeight="1">
      <c r="A575" s="35"/>
      <c r="B575" s="36"/>
      <c r="C575" s="37"/>
      <c r="D575" s="37"/>
      <c r="E575" s="35"/>
      <c r="F575" s="35"/>
      <c r="G575" s="35"/>
      <c r="H575" s="35"/>
      <c r="I575" s="35"/>
      <c r="J575" s="35"/>
      <c r="K575" s="35"/>
      <c r="L575" s="35"/>
      <c r="M575" s="8"/>
      <c r="N575" s="15"/>
      <c r="O575" s="15"/>
    </row>
    <row r="576" ht="15.75" customHeight="1">
      <c r="A576" s="35"/>
      <c r="B576" s="36"/>
      <c r="C576" s="37"/>
      <c r="D576" s="37"/>
      <c r="E576" s="35"/>
      <c r="F576" s="35"/>
      <c r="G576" s="35"/>
      <c r="H576" s="35"/>
      <c r="I576" s="35"/>
      <c r="J576" s="35"/>
      <c r="K576" s="35"/>
      <c r="L576" s="35"/>
      <c r="M576" s="8"/>
      <c r="N576" s="15"/>
      <c r="O576" s="15"/>
    </row>
    <row r="577" ht="15.75" customHeight="1">
      <c r="A577" s="35"/>
      <c r="B577" s="36"/>
      <c r="C577" s="37"/>
      <c r="D577" s="37"/>
      <c r="E577" s="35"/>
      <c r="F577" s="35"/>
      <c r="G577" s="35"/>
      <c r="H577" s="35"/>
      <c r="I577" s="35"/>
      <c r="J577" s="35"/>
      <c r="K577" s="35"/>
      <c r="L577" s="35"/>
      <c r="M577" s="8"/>
      <c r="N577" s="15"/>
      <c r="O577" s="15"/>
    </row>
    <row r="578" ht="15.75" customHeight="1">
      <c r="A578" s="35"/>
      <c r="B578" s="36"/>
      <c r="C578" s="37"/>
      <c r="D578" s="37"/>
      <c r="E578" s="35"/>
      <c r="F578" s="35"/>
      <c r="G578" s="35"/>
      <c r="H578" s="35"/>
      <c r="I578" s="35"/>
      <c r="J578" s="35"/>
      <c r="K578" s="35"/>
      <c r="L578" s="35"/>
      <c r="M578" s="8"/>
      <c r="N578" s="15"/>
      <c r="O578" s="15"/>
    </row>
    <row r="579" ht="15.75" customHeight="1">
      <c r="A579" s="35"/>
      <c r="B579" s="36"/>
      <c r="C579" s="37"/>
      <c r="D579" s="37"/>
      <c r="E579" s="35"/>
      <c r="F579" s="35"/>
      <c r="G579" s="35"/>
      <c r="H579" s="35"/>
      <c r="I579" s="35"/>
      <c r="J579" s="35"/>
      <c r="K579" s="35"/>
      <c r="L579" s="35"/>
      <c r="M579" s="8"/>
      <c r="N579" s="15"/>
      <c r="O579" s="15"/>
    </row>
    <row r="580" ht="15.75" customHeight="1">
      <c r="A580" s="35"/>
      <c r="B580" s="36"/>
      <c r="C580" s="37"/>
      <c r="D580" s="37"/>
      <c r="E580" s="35"/>
      <c r="F580" s="35"/>
      <c r="G580" s="35"/>
      <c r="H580" s="35"/>
      <c r="I580" s="35"/>
      <c r="J580" s="35"/>
      <c r="K580" s="35"/>
      <c r="L580" s="35"/>
      <c r="M580" s="8"/>
      <c r="N580" s="15"/>
      <c r="O580" s="15"/>
    </row>
    <row r="581" ht="15.75" customHeight="1">
      <c r="A581" s="35"/>
      <c r="B581" s="36"/>
      <c r="C581" s="37"/>
      <c r="D581" s="37"/>
      <c r="E581" s="35"/>
      <c r="F581" s="35"/>
      <c r="G581" s="35"/>
      <c r="H581" s="35"/>
      <c r="I581" s="35"/>
      <c r="J581" s="35"/>
      <c r="K581" s="35"/>
      <c r="L581" s="35"/>
      <c r="M581" s="8"/>
      <c r="N581" s="15"/>
      <c r="O581" s="15"/>
    </row>
    <row r="582" ht="15.75" customHeight="1">
      <c r="A582" s="35"/>
      <c r="B582" s="36"/>
      <c r="C582" s="37"/>
      <c r="D582" s="37"/>
      <c r="E582" s="35"/>
      <c r="F582" s="35"/>
      <c r="G582" s="35"/>
      <c r="H582" s="35"/>
      <c r="I582" s="35"/>
      <c r="J582" s="35"/>
      <c r="K582" s="35"/>
      <c r="L582" s="35"/>
      <c r="M582" s="8"/>
      <c r="N582" s="15"/>
      <c r="O582" s="15"/>
    </row>
    <row r="583" ht="15.75" customHeight="1">
      <c r="A583" s="35"/>
      <c r="B583" s="36"/>
      <c r="C583" s="37"/>
      <c r="D583" s="37"/>
      <c r="E583" s="35"/>
      <c r="F583" s="35"/>
      <c r="G583" s="35"/>
      <c r="H583" s="35"/>
      <c r="I583" s="35"/>
      <c r="J583" s="35"/>
      <c r="K583" s="35"/>
      <c r="L583" s="35"/>
      <c r="M583" s="8"/>
      <c r="N583" s="15"/>
      <c r="O583" s="15"/>
    </row>
    <row r="584" ht="15.75" customHeight="1">
      <c r="A584" s="35"/>
      <c r="B584" s="36"/>
      <c r="C584" s="37"/>
      <c r="D584" s="37"/>
      <c r="E584" s="35"/>
      <c r="F584" s="35"/>
      <c r="G584" s="35"/>
      <c r="H584" s="35"/>
      <c r="I584" s="35"/>
      <c r="J584" s="35"/>
      <c r="K584" s="35"/>
      <c r="L584" s="35"/>
      <c r="M584" s="8"/>
      <c r="N584" s="15"/>
      <c r="O584" s="15"/>
    </row>
    <row r="585" ht="15.75" customHeight="1">
      <c r="A585" s="35"/>
      <c r="B585" s="36"/>
      <c r="C585" s="37"/>
      <c r="D585" s="37"/>
      <c r="E585" s="35"/>
      <c r="F585" s="35"/>
      <c r="G585" s="35"/>
      <c r="H585" s="35"/>
      <c r="I585" s="35"/>
      <c r="J585" s="35"/>
      <c r="K585" s="35"/>
      <c r="L585" s="35"/>
      <c r="M585" s="8"/>
      <c r="N585" s="15"/>
      <c r="O585" s="15"/>
    </row>
    <row r="586" ht="15.75" customHeight="1">
      <c r="A586" s="35"/>
      <c r="B586" s="36"/>
      <c r="C586" s="37"/>
      <c r="D586" s="37"/>
      <c r="E586" s="35"/>
      <c r="F586" s="35"/>
      <c r="G586" s="35"/>
      <c r="H586" s="35"/>
      <c r="I586" s="35"/>
      <c r="J586" s="35"/>
      <c r="K586" s="35"/>
      <c r="L586" s="35"/>
      <c r="M586" s="8"/>
      <c r="N586" s="15"/>
      <c r="O586" s="15"/>
    </row>
    <row r="587" ht="15.75" customHeight="1">
      <c r="A587" s="35"/>
      <c r="B587" s="36"/>
      <c r="C587" s="37"/>
      <c r="D587" s="37"/>
      <c r="E587" s="35"/>
      <c r="F587" s="35"/>
      <c r="G587" s="35"/>
      <c r="H587" s="35"/>
      <c r="I587" s="35"/>
      <c r="J587" s="35"/>
      <c r="K587" s="35"/>
      <c r="L587" s="35"/>
      <c r="M587" s="8"/>
      <c r="N587" s="15"/>
      <c r="O587" s="15"/>
    </row>
    <row r="588" ht="15.75" customHeight="1">
      <c r="A588" s="35"/>
      <c r="B588" s="36"/>
      <c r="C588" s="37"/>
      <c r="D588" s="37"/>
      <c r="E588" s="35"/>
      <c r="F588" s="35"/>
      <c r="G588" s="35"/>
      <c r="H588" s="35"/>
      <c r="I588" s="35"/>
      <c r="J588" s="35"/>
      <c r="K588" s="35"/>
      <c r="L588" s="35"/>
      <c r="M588" s="8"/>
      <c r="N588" s="15"/>
      <c r="O588" s="15"/>
    </row>
    <row r="589" ht="15.75" customHeight="1">
      <c r="A589" s="35"/>
      <c r="B589" s="36"/>
      <c r="C589" s="37"/>
      <c r="D589" s="37"/>
      <c r="E589" s="35"/>
      <c r="F589" s="35"/>
      <c r="G589" s="35"/>
      <c r="H589" s="35"/>
      <c r="I589" s="35"/>
      <c r="J589" s="35"/>
      <c r="K589" s="35"/>
      <c r="L589" s="35"/>
      <c r="M589" s="8"/>
      <c r="N589" s="15"/>
      <c r="O589" s="15"/>
    </row>
    <row r="590" ht="15.75" customHeight="1">
      <c r="A590" s="35"/>
      <c r="B590" s="36"/>
      <c r="C590" s="37"/>
      <c r="D590" s="37"/>
      <c r="E590" s="35"/>
      <c r="F590" s="35"/>
      <c r="G590" s="35"/>
      <c r="H590" s="35"/>
      <c r="I590" s="35"/>
      <c r="J590" s="35"/>
      <c r="K590" s="35"/>
      <c r="L590" s="35"/>
      <c r="M590" s="8"/>
      <c r="N590" s="15"/>
      <c r="O590" s="15"/>
    </row>
    <row r="591" ht="15.75" customHeight="1">
      <c r="A591" s="35"/>
      <c r="B591" s="36"/>
      <c r="C591" s="37"/>
      <c r="D591" s="37"/>
      <c r="E591" s="35"/>
      <c r="F591" s="35"/>
      <c r="G591" s="35"/>
      <c r="H591" s="35"/>
      <c r="I591" s="35"/>
      <c r="J591" s="35"/>
      <c r="K591" s="35"/>
      <c r="L591" s="35"/>
      <c r="M591" s="8"/>
      <c r="N591" s="15"/>
      <c r="O591" s="15"/>
    </row>
    <row r="592" ht="15.75" customHeight="1">
      <c r="A592" s="35"/>
      <c r="B592" s="36"/>
      <c r="C592" s="37"/>
      <c r="D592" s="37"/>
      <c r="E592" s="35"/>
      <c r="F592" s="35"/>
      <c r="G592" s="35"/>
      <c r="H592" s="35"/>
      <c r="I592" s="35"/>
      <c r="J592" s="35"/>
      <c r="K592" s="35"/>
      <c r="L592" s="35"/>
      <c r="M592" s="8"/>
      <c r="N592" s="15"/>
      <c r="O592" s="15"/>
    </row>
    <row r="593" ht="15.75" customHeight="1">
      <c r="A593" s="35"/>
      <c r="B593" s="36"/>
      <c r="C593" s="37"/>
      <c r="D593" s="37"/>
      <c r="E593" s="35"/>
      <c r="F593" s="35"/>
      <c r="G593" s="35"/>
      <c r="H593" s="35"/>
      <c r="I593" s="35"/>
      <c r="J593" s="35"/>
      <c r="K593" s="35"/>
      <c r="L593" s="35"/>
      <c r="M593" s="8"/>
      <c r="N593" s="15"/>
      <c r="O593" s="15"/>
    </row>
    <row r="594" ht="15.75" customHeight="1">
      <c r="A594" s="35"/>
      <c r="B594" s="36"/>
      <c r="C594" s="37"/>
      <c r="D594" s="37"/>
      <c r="E594" s="35"/>
      <c r="F594" s="35"/>
      <c r="G594" s="35"/>
      <c r="H594" s="35"/>
      <c r="I594" s="35"/>
      <c r="J594" s="35"/>
      <c r="K594" s="35"/>
      <c r="L594" s="35"/>
      <c r="M594" s="8"/>
      <c r="N594" s="15"/>
      <c r="O594" s="15"/>
    </row>
    <row r="595" ht="15.75" customHeight="1">
      <c r="A595" s="35"/>
      <c r="B595" s="36"/>
      <c r="C595" s="37"/>
      <c r="D595" s="37"/>
      <c r="E595" s="35"/>
      <c r="F595" s="35"/>
      <c r="G595" s="35"/>
      <c r="H595" s="35"/>
      <c r="I595" s="35"/>
      <c r="J595" s="35"/>
      <c r="K595" s="35"/>
      <c r="L595" s="35"/>
      <c r="M595" s="8"/>
      <c r="N595" s="15"/>
      <c r="O595" s="15"/>
    </row>
    <row r="596" ht="15.75" customHeight="1">
      <c r="A596" s="35"/>
      <c r="B596" s="36"/>
      <c r="C596" s="37"/>
      <c r="D596" s="37"/>
      <c r="E596" s="35"/>
      <c r="F596" s="35"/>
      <c r="G596" s="35"/>
      <c r="H596" s="35"/>
      <c r="I596" s="35"/>
      <c r="J596" s="35"/>
      <c r="K596" s="35"/>
      <c r="L596" s="35"/>
      <c r="M596" s="8"/>
      <c r="N596" s="15"/>
      <c r="O596" s="15"/>
    </row>
    <row r="597" ht="15.75" customHeight="1">
      <c r="A597" s="35"/>
      <c r="B597" s="36"/>
      <c r="C597" s="37"/>
      <c r="D597" s="37"/>
      <c r="E597" s="35"/>
      <c r="F597" s="35"/>
      <c r="G597" s="35"/>
      <c r="H597" s="35"/>
      <c r="I597" s="35"/>
      <c r="J597" s="35"/>
      <c r="K597" s="35"/>
      <c r="L597" s="35"/>
      <c r="M597" s="8"/>
      <c r="N597" s="15"/>
      <c r="O597" s="15"/>
    </row>
    <row r="598" ht="15.75" customHeight="1">
      <c r="A598" s="35"/>
      <c r="B598" s="36"/>
      <c r="C598" s="37"/>
      <c r="D598" s="37"/>
      <c r="E598" s="35"/>
      <c r="F598" s="35"/>
      <c r="G598" s="35"/>
      <c r="H598" s="35"/>
      <c r="I598" s="35"/>
      <c r="J598" s="35"/>
      <c r="K598" s="35"/>
      <c r="L598" s="35"/>
      <c r="M598" s="8"/>
      <c r="N598" s="15"/>
      <c r="O598" s="15"/>
    </row>
    <row r="599" ht="15.75" customHeight="1">
      <c r="A599" s="35"/>
      <c r="B599" s="36"/>
      <c r="C599" s="37"/>
      <c r="D599" s="37"/>
      <c r="E599" s="35"/>
      <c r="F599" s="35"/>
      <c r="G599" s="35"/>
      <c r="H599" s="35"/>
      <c r="I599" s="35"/>
      <c r="J599" s="35"/>
      <c r="K599" s="35"/>
      <c r="L599" s="35"/>
      <c r="M599" s="8"/>
      <c r="N599" s="15"/>
      <c r="O599" s="15"/>
    </row>
    <row r="600" ht="15.75" customHeight="1">
      <c r="A600" s="35"/>
      <c r="B600" s="36"/>
      <c r="C600" s="37"/>
      <c r="D600" s="37"/>
      <c r="E600" s="35"/>
      <c r="F600" s="35"/>
      <c r="G600" s="35"/>
      <c r="H600" s="35"/>
      <c r="I600" s="35"/>
      <c r="J600" s="35"/>
      <c r="K600" s="35"/>
      <c r="L600" s="35"/>
      <c r="M600" s="8"/>
      <c r="N600" s="15"/>
      <c r="O600" s="15"/>
    </row>
    <row r="601" ht="15.75" customHeight="1">
      <c r="A601" s="35"/>
      <c r="B601" s="36"/>
      <c r="C601" s="37"/>
      <c r="D601" s="37"/>
      <c r="E601" s="35"/>
      <c r="F601" s="35"/>
      <c r="G601" s="35"/>
      <c r="H601" s="35"/>
      <c r="I601" s="35"/>
      <c r="J601" s="35"/>
      <c r="K601" s="35"/>
      <c r="L601" s="35"/>
      <c r="M601" s="8"/>
      <c r="N601" s="15"/>
      <c r="O601" s="15"/>
    </row>
    <row r="602" ht="15.75" customHeight="1">
      <c r="A602" s="35"/>
      <c r="B602" s="36"/>
      <c r="C602" s="37"/>
      <c r="D602" s="37"/>
      <c r="E602" s="35"/>
      <c r="F602" s="35"/>
      <c r="G602" s="35"/>
      <c r="H602" s="35"/>
      <c r="I602" s="35"/>
      <c r="J602" s="35"/>
      <c r="K602" s="35"/>
      <c r="L602" s="35"/>
      <c r="M602" s="8"/>
      <c r="N602" s="15"/>
      <c r="O602" s="15"/>
    </row>
    <row r="603" ht="15.75" customHeight="1">
      <c r="A603" s="35"/>
      <c r="B603" s="36"/>
      <c r="C603" s="37"/>
      <c r="D603" s="37"/>
      <c r="E603" s="35"/>
      <c r="F603" s="35"/>
      <c r="G603" s="35"/>
      <c r="H603" s="35"/>
      <c r="I603" s="35"/>
      <c r="J603" s="35"/>
      <c r="K603" s="35"/>
      <c r="L603" s="35"/>
      <c r="M603" s="8"/>
      <c r="N603" s="15"/>
      <c r="O603" s="15"/>
    </row>
    <row r="604" ht="15.75" customHeight="1">
      <c r="A604" s="35"/>
      <c r="B604" s="36"/>
      <c r="C604" s="37"/>
      <c r="D604" s="37"/>
      <c r="E604" s="35"/>
      <c r="F604" s="35"/>
      <c r="G604" s="35"/>
      <c r="H604" s="35"/>
      <c r="I604" s="35"/>
      <c r="J604" s="35"/>
      <c r="K604" s="35"/>
      <c r="L604" s="35"/>
      <c r="M604" s="8"/>
      <c r="N604" s="15"/>
      <c r="O604" s="15"/>
    </row>
    <row r="605" ht="15.75" customHeight="1">
      <c r="A605" s="35"/>
      <c r="B605" s="36"/>
      <c r="C605" s="37"/>
      <c r="D605" s="37"/>
      <c r="E605" s="35"/>
      <c r="F605" s="35"/>
      <c r="G605" s="35"/>
      <c r="H605" s="35"/>
      <c r="I605" s="35"/>
      <c r="J605" s="35"/>
      <c r="K605" s="35"/>
      <c r="L605" s="35"/>
      <c r="M605" s="8"/>
      <c r="N605" s="15"/>
      <c r="O605" s="15"/>
    </row>
    <row r="606" ht="15.75" customHeight="1">
      <c r="A606" s="35"/>
      <c r="B606" s="36"/>
      <c r="C606" s="37"/>
      <c r="D606" s="37"/>
      <c r="E606" s="35"/>
      <c r="F606" s="35"/>
      <c r="G606" s="35"/>
      <c r="H606" s="35"/>
      <c r="I606" s="35"/>
      <c r="J606" s="35"/>
      <c r="K606" s="35"/>
      <c r="L606" s="35"/>
      <c r="M606" s="8"/>
      <c r="N606" s="15"/>
      <c r="O606" s="15"/>
    </row>
    <row r="607" ht="15.75" customHeight="1">
      <c r="A607" s="35"/>
      <c r="B607" s="36"/>
      <c r="C607" s="37"/>
      <c r="D607" s="37"/>
      <c r="E607" s="35"/>
      <c r="F607" s="35"/>
      <c r="G607" s="35"/>
      <c r="H607" s="35"/>
      <c r="I607" s="35"/>
      <c r="J607" s="35"/>
      <c r="K607" s="35"/>
      <c r="L607" s="35"/>
      <c r="M607" s="8"/>
      <c r="N607" s="15"/>
      <c r="O607" s="15"/>
    </row>
    <row r="608" ht="15.75" customHeight="1">
      <c r="A608" s="35"/>
      <c r="B608" s="36"/>
      <c r="C608" s="37"/>
      <c r="D608" s="37"/>
      <c r="E608" s="35"/>
      <c r="F608" s="35"/>
      <c r="G608" s="35"/>
      <c r="H608" s="35"/>
      <c r="I608" s="35"/>
      <c r="J608" s="35"/>
      <c r="K608" s="35"/>
      <c r="L608" s="35"/>
      <c r="M608" s="8"/>
      <c r="N608" s="15"/>
      <c r="O608" s="15"/>
    </row>
    <row r="609" ht="15.75" customHeight="1">
      <c r="A609" s="35"/>
      <c r="B609" s="36"/>
      <c r="C609" s="37"/>
      <c r="D609" s="37"/>
      <c r="E609" s="35"/>
      <c r="F609" s="35"/>
      <c r="G609" s="35"/>
      <c r="H609" s="35"/>
      <c r="I609" s="35"/>
      <c r="J609" s="35"/>
      <c r="K609" s="35"/>
      <c r="L609" s="35"/>
      <c r="M609" s="8"/>
      <c r="N609" s="15"/>
      <c r="O609" s="15"/>
    </row>
    <row r="610" ht="15.75" customHeight="1">
      <c r="A610" s="35"/>
      <c r="B610" s="36"/>
      <c r="C610" s="37"/>
      <c r="D610" s="37"/>
      <c r="E610" s="35"/>
      <c r="F610" s="35"/>
      <c r="G610" s="35"/>
      <c r="H610" s="35"/>
      <c r="I610" s="35"/>
      <c r="J610" s="35"/>
      <c r="K610" s="35"/>
      <c r="L610" s="35"/>
      <c r="M610" s="8"/>
      <c r="N610" s="15"/>
      <c r="O610" s="15"/>
    </row>
    <row r="611" ht="15.75" customHeight="1">
      <c r="A611" s="35"/>
      <c r="B611" s="36"/>
      <c r="C611" s="37"/>
      <c r="D611" s="37"/>
      <c r="E611" s="35"/>
      <c r="F611" s="35"/>
      <c r="G611" s="35"/>
      <c r="H611" s="35"/>
      <c r="I611" s="35"/>
      <c r="J611" s="35"/>
      <c r="K611" s="35"/>
      <c r="L611" s="35"/>
      <c r="M611" s="8"/>
      <c r="N611" s="15"/>
      <c r="O611" s="15"/>
    </row>
    <row r="612" ht="15.75" customHeight="1">
      <c r="A612" s="35"/>
      <c r="B612" s="36"/>
      <c r="C612" s="37"/>
      <c r="D612" s="37"/>
      <c r="E612" s="35"/>
      <c r="F612" s="35"/>
      <c r="G612" s="35"/>
      <c r="H612" s="35"/>
      <c r="I612" s="35"/>
      <c r="J612" s="35"/>
      <c r="K612" s="35"/>
      <c r="L612" s="35"/>
      <c r="M612" s="8"/>
      <c r="N612" s="15"/>
      <c r="O612" s="15"/>
    </row>
    <row r="613" ht="15.75" customHeight="1">
      <c r="A613" s="35"/>
      <c r="B613" s="36"/>
      <c r="C613" s="37"/>
      <c r="D613" s="37"/>
      <c r="E613" s="35"/>
      <c r="F613" s="35"/>
      <c r="G613" s="35"/>
      <c r="H613" s="35"/>
      <c r="I613" s="35"/>
      <c r="J613" s="35"/>
      <c r="K613" s="35"/>
      <c r="L613" s="35"/>
      <c r="M613" s="8"/>
      <c r="N613" s="15"/>
      <c r="O613" s="15"/>
    </row>
    <row r="614" ht="15.75" customHeight="1">
      <c r="A614" s="35"/>
      <c r="B614" s="36"/>
      <c r="C614" s="37"/>
      <c r="D614" s="37"/>
      <c r="E614" s="35"/>
      <c r="F614" s="35"/>
      <c r="G614" s="35"/>
      <c r="H614" s="35"/>
      <c r="I614" s="35"/>
      <c r="J614" s="35"/>
      <c r="K614" s="35"/>
      <c r="L614" s="35"/>
      <c r="M614" s="8"/>
      <c r="N614" s="15"/>
      <c r="O614" s="15"/>
    </row>
    <row r="615" ht="15.75" customHeight="1">
      <c r="A615" s="35"/>
      <c r="B615" s="36"/>
      <c r="C615" s="37"/>
      <c r="D615" s="37"/>
      <c r="E615" s="35"/>
      <c r="F615" s="35"/>
      <c r="G615" s="35"/>
      <c r="H615" s="35"/>
      <c r="I615" s="35"/>
      <c r="J615" s="35"/>
      <c r="K615" s="35"/>
      <c r="L615" s="35"/>
      <c r="M615" s="8"/>
      <c r="N615" s="15"/>
      <c r="O615" s="15"/>
    </row>
    <row r="616" ht="15.75" customHeight="1">
      <c r="A616" s="35"/>
      <c r="B616" s="36"/>
      <c r="C616" s="37"/>
      <c r="D616" s="37"/>
      <c r="E616" s="35"/>
      <c r="F616" s="35"/>
      <c r="G616" s="35"/>
      <c r="H616" s="35"/>
      <c r="I616" s="35"/>
      <c r="J616" s="35"/>
      <c r="K616" s="35"/>
      <c r="L616" s="35"/>
      <c r="M616" s="8"/>
      <c r="N616" s="15"/>
      <c r="O616" s="15"/>
    </row>
    <row r="617" ht="15.75" customHeight="1">
      <c r="A617" s="35"/>
      <c r="B617" s="36"/>
      <c r="C617" s="37"/>
      <c r="D617" s="37"/>
      <c r="E617" s="35"/>
      <c r="F617" s="35"/>
      <c r="G617" s="35"/>
      <c r="H617" s="35"/>
      <c r="I617" s="35"/>
      <c r="J617" s="35"/>
      <c r="K617" s="35"/>
      <c r="L617" s="35"/>
      <c r="M617" s="8"/>
      <c r="N617" s="15"/>
      <c r="O617" s="15"/>
    </row>
    <row r="618" ht="15.75" customHeight="1">
      <c r="A618" s="35"/>
      <c r="B618" s="36"/>
      <c r="C618" s="37"/>
      <c r="D618" s="37"/>
      <c r="E618" s="35"/>
      <c r="F618" s="35"/>
      <c r="G618" s="35"/>
      <c r="H618" s="35"/>
      <c r="I618" s="35"/>
      <c r="J618" s="35"/>
      <c r="K618" s="35"/>
      <c r="L618" s="35"/>
      <c r="M618" s="8"/>
      <c r="N618" s="15"/>
      <c r="O618" s="15"/>
    </row>
    <row r="619" ht="15.75" customHeight="1">
      <c r="A619" s="35"/>
      <c r="B619" s="36"/>
      <c r="C619" s="37"/>
      <c r="D619" s="37"/>
      <c r="E619" s="35"/>
      <c r="F619" s="35"/>
      <c r="G619" s="35"/>
      <c r="H619" s="35"/>
      <c r="I619" s="35"/>
      <c r="J619" s="35"/>
      <c r="K619" s="35"/>
      <c r="L619" s="35"/>
      <c r="M619" s="8"/>
      <c r="N619" s="15"/>
      <c r="O619" s="15"/>
    </row>
    <row r="620" ht="15.75" customHeight="1">
      <c r="A620" s="35"/>
      <c r="B620" s="36"/>
      <c r="C620" s="37"/>
      <c r="D620" s="37"/>
      <c r="E620" s="35"/>
      <c r="F620" s="35"/>
      <c r="G620" s="35"/>
      <c r="H620" s="35"/>
      <c r="I620" s="35"/>
      <c r="J620" s="35"/>
      <c r="K620" s="35"/>
      <c r="L620" s="35"/>
      <c r="M620" s="8"/>
      <c r="N620" s="15"/>
      <c r="O620" s="15"/>
    </row>
    <row r="621" ht="15.75" customHeight="1">
      <c r="A621" s="35"/>
      <c r="B621" s="36"/>
      <c r="C621" s="37"/>
      <c r="D621" s="37"/>
      <c r="E621" s="35"/>
      <c r="F621" s="35"/>
      <c r="G621" s="35"/>
      <c r="H621" s="35"/>
      <c r="I621" s="35"/>
      <c r="J621" s="35"/>
      <c r="K621" s="35"/>
      <c r="L621" s="35"/>
      <c r="M621" s="8"/>
      <c r="N621" s="15"/>
      <c r="O621" s="15"/>
    </row>
    <row r="622" ht="15.75" customHeight="1">
      <c r="A622" s="35"/>
      <c r="B622" s="36"/>
      <c r="C622" s="37"/>
      <c r="D622" s="37"/>
      <c r="E622" s="35"/>
      <c r="F622" s="35"/>
      <c r="G622" s="35"/>
      <c r="H622" s="35"/>
      <c r="I622" s="35"/>
      <c r="J622" s="35"/>
      <c r="K622" s="35"/>
      <c r="L622" s="35"/>
      <c r="M622" s="8"/>
      <c r="N622" s="15"/>
      <c r="O622" s="15"/>
    </row>
    <row r="623" ht="15.75" customHeight="1">
      <c r="A623" s="35"/>
      <c r="B623" s="36"/>
      <c r="C623" s="37"/>
      <c r="D623" s="37"/>
      <c r="E623" s="35"/>
      <c r="F623" s="35"/>
      <c r="G623" s="35"/>
      <c r="H623" s="35"/>
      <c r="I623" s="35"/>
      <c r="J623" s="35"/>
      <c r="K623" s="35"/>
      <c r="L623" s="35"/>
      <c r="M623" s="8"/>
      <c r="N623" s="15"/>
      <c r="O623" s="15"/>
    </row>
    <row r="624" ht="15.75" customHeight="1">
      <c r="A624" s="35"/>
      <c r="B624" s="36"/>
      <c r="C624" s="37"/>
      <c r="D624" s="37"/>
      <c r="E624" s="35"/>
      <c r="F624" s="35"/>
      <c r="G624" s="35"/>
      <c r="H624" s="35"/>
      <c r="I624" s="35"/>
      <c r="J624" s="35"/>
      <c r="K624" s="35"/>
      <c r="L624" s="35"/>
      <c r="M624" s="8"/>
      <c r="N624" s="15"/>
      <c r="O624" s="15"/>
    </row>
    <row r="625" ht="15.75" customHeight="1">
      <c r="A625" s="35"/>
      <c r="B625" s="36"/>
      <c r="C625" s="37"/>
      <c r="D625" s="37"/>
      <c r="E625" s="35"/>
      <c r="F625" s="35"/>
      <c r="G625" s="35"/>
      <c r="H625" s="35"/>
      <c r="I625" s="35"/>
      <c r="J625" s="35"/>
      <c r="K625" s="35"/>
      <c r="L625" s="35"/>
      <c r="M625" s="8"/>
      <c r="N625" s="15"/>
      <c r="O625" s="15"/>
    </row>
    <row r="626" ht="15.75" customHeight="1">
      <c r="A626" s="35"/>
      <c r="B626" s="36"/>
      <c r="C626" s="37"/>
      <c r="D626" s="37"/>
      <c r="E626" s="35"/>
      <c r="F626" s="35"/>
      <c r="G626" s="35"/>
      <c r="H626" s="35"/>
      <c r="I626" s="35"/>
      <c r="J626" s="35"/>
      <c r="K626" s="35"/>
      <c r="L626" s="35"/>
      <c r="M626" s="8"/>
      <c r="N626" s="15"/>
      <c r="O626" s="15"/>
    </row>
    <row r="627" ht="15.75" customHeight="1">
      <c r="A627" s="35"/>
      <c r="B627" s="36"/>
      <c r="C627" s="37"/>
      <c r="D627" s="37"/>
      <c r="E627" s="35"/>
      <c r="F627" s="35"/>
      <c r="G627" s="35"/>
      <c r="H627" s="35"/>
      <c r="I627" s="35"/>
      <c r="J627" s="35"/>
      <c r="K627" s="35"/>
      <c r="L627" s="35"/>
      <c r="M627" s="8"/>
      <c r="N627" s="15"/>
      <c r="O627" s="15"/>
    </row>
    <row r="628" ht="15.75" customHeight="1">
      <c r="A628" s="35"/>
      <c r="B628" s="36"/>
      <c r="C628" s="37"/>
      <c r="D628" s="37"/>
      <c r="E628" s="35"/>
      <c r="F628" s="35"/>
      <c r="G628" s="35"/>
      <c r="H628" s="35"/>
      <c r="I628" s="35"/>
      <c r="J628" s="35"/>
      <c r="K628" s="35"/>
      <c r="L628" s="35"/>
      <c r="M628" s="8"/>
      <c r="N628" s="15"/>
      <c r="O628" s="15"/>
    </row>
    <row r="629" ht="15.75" customHeight="1">
      <c r="A629" s="35"/>
      <c r="B629" s="36"/>
      <c r="C629" s="37"/>
      <c r="D629" s="37"/>
      <c r="E629" s="35"/>
      <c r="F629" s="35"/>
      <c r="G629" s="35"/>
      <c r="H629" s="35"/>
      <c r="I629" s="35"/>
      <c r="J629" s="35"/>
      <c r="K629" s="35"/>
      <c r="L629" s="35"/>
      <c r="M629" s="8"/>
      <c r="N629" s="15"/>
      <c r="O629" s="15"/>
    </row>
    <row r="630" ht="15.75" customHeight="1">
      <c r="A630" s="35"/>
      <c r="B630" s="36"/>
      <c r="C630" s="37"/>
      <c r="D630" s="37"/>
      <c r="E630" s="35"/>
      <c r="F630" s="35"/>
      <c r="G630" s="35"/>
      <c r="H630" s="35"/>
      <c r="I630" s="35"/>
      <c r="J630" s="35"/>
      <c r="K630" s="35"/>
      <c r="L630" s="35"/>
      <c r="M630" s="8"/>
      <c r="N630" s="15"/>
      <c r="O630" s="15"/>
    </row>
    <row r="631" ht="15.75" customHeight="1">
      <c r="A631" s="35"/>
      <c r="B631" s="36"/>
      <c r="C631" s="37"/>
      <c r="D631" s="37"/>
      <c r="E631" s="35"/>
      <c r="F631" s="35"/>
      <c r="G631" s="35"/>
      <c r="H631" s="35"/>
      <c r="I631" s="35"/>
      <c r="J631" s="35"/>
      <c r="K631" s="35"/>
      <c r="L631" s="35"/>
      <c r="M631" s="8"/>
      <c r="N631" s="15"/>
      <c r="O631" s="15"/>
    </row>
    <row r="632" ht="15.75" customHeight="1">
      <c r="A632" s="35"/>
      <c r="B632" s="36"/>
      <c r="C632" s="37"/>
      <c r="D632" s="37"/>
      <c r="E632" s="35"/>
      <c r="F632" s="35"/>
      <c r="G632" s="35"/>
      <c r="H632" s="35"/>
      <c r="I632" s="35"/>
      <c r="J632" s="35"/>
      <c r="K632" s="35"/>
      <c r="L632" s="35"/>
      <c r="M632" s="8"/>
      <c r="N632" s="15"/>
      <c r="O632" s="15"/>
    </row>
    <row r="633" ht="15.75" customHeight="1">
      <c r="A633" s="35"/>
      <c r="B633" s="36"/>
      <c r="C633" s="37"/>
      <c r="D633" s="37"/>
      <c r="E633" s="35"/>
      <c r="F633" s="35"/>
      <c r="G633" s="35"/>
      <c r="H633" s="35"/>
      <c r="I633" s="35"/>
      <c r="J633" s="35"/>
      <c r="K633" s="35"/>
      <c r="L633" s="35"/>
      <c r="M633" s="8"/>
      <c r="N633" s="15"/>
      <c r="O633" s="15"/>
    </row>
    <row r="634" ht="15.75" customHeight="1">
      <c r="A634" s="35"/>
      <c r="B634" s="36"/>
      <c r="C634" s="37"/>
      <c r="D634" s="37"/>
      <c r="E634" s="35"/>
      <c r="F634" s="35"/>
      <c r="G634" s="35"/>
      <c r="H634" s="35"/>
      <c r="I634" s="35"/>
      <c r="J634" s="35"/>
      <c r="K634" s="35"/>
      <c r="L634" s="35"/>
      <c r="M634" s="8"/>
      <c r="N634" s="15"/>
      <c r="O634" s="15"/>
    </row>
    <row r="635" ht="15.75" customHeight="1">
      <c r="A635" s="35"/>
      <c r="B635" s="36"/>
      <c r="C635" s="37"/>
      <c r="D635" s="37"/>
      <c r="E635" s="35"/>
      <c r="F635" s="35"/>
      <c r="G635" s="35"/>
      <c r="H635" s="35"/>
      <c r="I635" s="35"/>
      <c r="J635" s="35"/>
      <c r="K635" s="35"/>
      <c r="L635" s="35"/>
      <c r="M635" s="8"/>
      <c r="N635" s="15"/>
      <c r="O635" s="15"/>
    </row>
    <row r="636" ht="15.75" customHeight="1">
      <c r="A636" s="35"/>
      <c r="B636" s="36"/>
      <c r="C636" s="37"/>
      <c r="D636" s="37"/>
      <c r="E636" s="35"/>
      <c r="F636" s="35"/>
      <c r="G636" s="35"/>
      <c r="H636" s="35"/>
      <c r="I636" s="35"/>
      <c r="J636" s="35"/>
      <c r="K636" s="35"/>
      <c r="L636" s="35"/>
      <c r="M636" s="8"/>
      <c r="N636" s="15"/>
      <c r="O636" s="15"/>
    </row>
    <row r="637" ht="15.75" customHeight="1">
      <c r="A637" s="35"/>
      <c r="B637" s="36"/>
      <c r="C637" s="37"/>
      <c r="D637" s="37"/>
      <c r="E637" s="35"/>
      <c r="F637" s="35"/>
      <c r="G637" s="35"/>
      <c r="H637" s="35"/>
      <c r="I637" s="35"/>
      <c r="J637" s="35"/>
      <c r="K637" s="35"/>
      <c r="L637" s="35"/>
      <c r="M637" s="8"/>
      <c r="N637" s="15"/>
      <c r="O637" s="15"/>
    </row>
    <row r="638" ht="15.75" customHeight="1">
      <c r="A638" s="35"/>
      <c r="B638" s="36"/>
      <c r="C638" s="37"/>
      <c r="D638" s="37"/>
      <c r="E638" s="35"/>
      <c r="F638" s="35"/>
      <c r="G638" s="35"/>
      <c r="H638" s="35"/>
      <c r="I638" s="35"/>
      <c r="J638" s="35"/>
      <c r="K638" s="35"/>
      <c r="L638" s="35"/>
      <c r="M638" s="8"/>
      <c r="N638" s="15"/>
      <c r="O638" s="15"/>
    </row>
    <row r="639" ht="15.75" customHeight="1">
      <c r="A639" s="35"/>
      <c r="B639" s="36"/>
      <c r="C639" s="37"/>
      <c r="D639" s="37"/>
      <c r="E639" s="35"/>
      <c r="F639" s="35"/>
      <c r="G639" s="35"/>
      <c r="H639" s="35"/>
      <c r="I639" s="35"/>
      <c r="J639" s="35"/>
      <c r="K639" s="35"/>
      <c r="L639" s="35"/>
      <c r="M639" s="8"/>
      <c r="N639" s="15"/>
      <c r="O639" s="15"/>
    </row>
    <row r="640" ht="15.75" customHeight="1">
      <c r="A640" s="35"/>
      <c r="B640" s="36"/>
      <c r="C640" s="37"/>
      <c r="D640" s="37"/>
      <c r="E640" s="35"/>
      <c r="F640" s="35"/>
      <c r="G640" s="35"/>
      <c r="H640" s="35"/>
      <c r="I640" s="35"/>
      <c r="J640" s="35"/>
      <c r="K640" s="35"/>
      <c r="L640" s="35"/>
      <c r="M640" s="8"/>
      <c r="N640" s="15"/>
      <c r="O640" s="15"/>
    </row>
    <row r="641" ht="15.75" customHeight="1">
      <c r="A641" s="35"/>
      <c r="B641" s="36"/>
      <c r="C641" s="37"/>
      <c r="D641" s="37"/>
      <c r="E641" s="35"/>
      <c r="F641" s="35"/>
      <c r="G641" s="35"/>
      <c r="H641" s="35"/>
      <c r="I641" s="35"/>
      <c r="J641" s="35"/>
      <c r="K641" s="35"/>
      <c r="L641" s="35"/>
      <c r="M641" s="8"/>
      <c r="N641" s="15"/>
      <c r="O641" s="15"/>
    </row>
    <row r="642" ht="15.75" customHeight="1">
      <c r="A642" s="35"/>
      <c r="B642" s="36"/>
      <c r="C642" s="37"/>
      <c r="D642" s="37"/>
      <c r="E642" s="35"/>
      <c r="F642" s="35"/>
      <c r="G642" s="35"/>
      <c r="H642" s="35"/>
      <c r="I642" s="35"/>
      <c r="J642" s="35"/>
      <c r="K642" s="35"/>
      <c r="L642" s="35"/>
      <c r="M642" s="8"/>
      <c r="N642" s="15"/>
      <c r="O642" s="15"/>
    </row>
    <row r="643" ht="15.75" customHeight="1">
      <c r="A643" s="35"/>
      <c r="B643" s="36"/>
      <c r="C643" s="37"/>
      <c r="D643" s="37"/>
      <c r="E643" s="35"/>
      <c r="F643" s="35"/>
      <c r="G643" s="35"/>
      <c r="H643" s="35"/>
      <c r="I643" s="35"/>
      <c r="J643" s="35"/>
      <c r="K643" s="35"/>
      <c r="L643" s="35"/>
      <c r="M643" s="8"/>
      <c r="N643" s="15"/>
      <c r="O643" s="15"/>
    </row>
    <row r="644" ht="15.75" customHeight="1">
      <c r="A644" s="35"/>
      <c r="B644" s="36"/>
      <c r="C644" s="37"/>
      <c r="D644" s="37"/>
      <c r="E644" s="35"/>
      <c r="F644" s="35"/>
      <c r="G644" s="35"/>
      <c r="H644" s="35"/>
      <c r="I644" s="35"/>
      <c r="J644" s="35"/>
      <c r="K644" s="35"/>
      <c r="L644" s="35"/>
      <c r="M644" s="8"/>
      <c r="N644" s="15"/>
      <c r="O644" s="15"/>
    </row>
    <row r="645" ht="15.75" customHeight="1">
      <c r="A645" s="35"/>
      <c r="B645" s="36"/>
      <c r="C645" s="37"/>
      <c r="D645" s="37"/>
      <c r="E645" s="35"/>
      <c r="F645" s="35"/>
      <c r="G645" s="35"/>
      <c r="H645" s="35"/>
      <c r="I645" s="35"/>
      <c r="J645" s="35"/>
      <c r="K645" s="35"/>
      <c r="L645" s="35"/>
      <c r="M645" s="8"/>
      <c r="N645" s="15"/>
      <c r="O645" s="15"/>
    </row>
    <row r="646" ht="15.75" customHeight="1">
      <c r="A646" s="35"/>
      <c r="B646" s="36"/>
      <c r="C646" s="37"/>
      <c r="D646" s="37"/>
      <c r="E646" s="35"/>
      <c r="F646" s="35"/>
      <c r="G646" s="35"/>
      <c r="H646" s="35"/>
      <c r="I646" s="35"/>
      <c r="J646" s="35"/>
      <c r="K646" s="35"/>
      <c r="L646" s="35"/>
      <c r="M646" s="8"/>
      <c r="N646" s="15"/>
      <c r="O646" s="15"/>
    </row>
    <row r="647" ht="15.75" customHeight="1">
      <c r="A647" s="35"/>
      <c r="B647" s="36"/>
      <c r="C647" s="37"/>
      <c r="D647" s="37"/>
      <c r="E647" s="35"/>
      <c r="F647" s="35"/>
      <c r="G647" s="35"/>
      <c r="H647" s="35"/>
      <c r="I647" s="35"/>
      <c r="J647" s="35"/>
      <c r="K647" s="35"/>
      <c r="L647" s="35"/>
      <c r="M647" s="8"/>
      <c r="N647" s="15"/>
      <c r="O647" s="15"/>
    </row>
    <row r="648" ht="15.75" customHeight="1">
      <c r="A648" s="35"/>
      <c r="B648" s="36"/>
      <c r="C648" s="37"/>
      <c r="D648" s="37"/>
      <c r="E648" s="35"/>
      <c r="F648" s="35"/>
      <c r="G648" s="35"/>
      <c r="H648" s="35"/>
      <c r="I648" s="35"/>
      <c r="J648" s="35"/>
      <c r="K648" s="35"/>
      <c r="L648" s="35"/>
      <c r="M648" s="8"/>
      <c r="N648" s="15"/>
      <c r="O648" s="15"/>
    </row>
    <row r="649" ht="15.75" customHeight="1">
      <c r="A649" s="35"/>
      <c r="B649" s="36"/>
      <c r="C649" s="37"/>
      <c r="D649" s="37"/>
      <c r="E649" s="35"/>
      <c r="F649" s="35"/>
      <c r="G649" s="35"/>
      <c r="H649" s="35"/>
      <c r="I649" s="35"/>
      <c r="J649" s="35"/>
      <c r="K649" s="35"/>
      <c r="L649" s="35"/>
      <c r="M649" s="8"/>
      <c r="N649" s="15"/>
      <c r="O649" s="15"/>
    </row>
    <row r="650" ht="15.75" customHeight="1">
      <c r="A650" s="35"/>
      <c r="B650" s="36"/>
      <c r="C650" s="37"/>
      <c r="D650" s="37"/>
      <c r="E650" s="35"/>
      <c r="F650" s="35"/>
      <c r="G650" s="35"/>
      <c r="H650" s="35"/>
      <c r="I650" s="35"/>
      <c r="J650" s="35"/>
      <c r="K650" s="35"/>
      <c r="L650" s="35"/>
      <c r="M650" s="8"/>
      <c r="N650" s="15"/>
      <c r="O650" s="15"/>
    </row>
    <row r="651" ht="15.75" customHeight="1">
      <c r="A651" s="35"/>
      <c r="B651" s="36"/>
      <c r="C651" s="37"/>
      <c r="D651" s="37"/>
      <c r="E651" s="35"/>
      <c r="F651" s="35"/>
      <c r="G651" s="35"/>
      <c r="H651" s="35"/>
      <c r="I651" s="35"/>
      <c r="J651" s="35"/>
      <c r="K651" s="35"/>
      <c r="L651" s="35"/>
      <c r="M651" s="8"/>
      <c r="N651" s="15"/>
      <c r="O651" s="15"/>
    </row>
    <row r="652" ht="15.75" customHeight="1">
      <c r="A652" s="35"/>
      <c r="B652" s="36"/>
      <c r="C652" s="37"/>
      <c r="D652" s="37"/>
      <c r="E652" s="35"/>
      <c r="F652" s="35"/>
      <c r="G652" s="35"/>
      <c r="H652" s="35"/>
      <c r="I652" s="35"/>
      <c r="J652" s="35"/>
      <c r="K652" s="35"/>
      <c r="L652" s="35"/>
      <c r="M652" s="8"/>
      <c r="N652" s="15"/>
      <c r="O652" s="15"/>
    </row>
    <row r="653" ht="15.75" customHeight="1">
      <c r="A653" s="35"/>
      <c r="B653" s="36"/>
      <c r="C653" s="37"/>
      <c r="D653" s="37"/>
      <c r="E653" s="35"/>
      <c r="F653" s="35"/>
      <c r="G653" s="35"/>
      <c r="H653" s="35"/>
      <c r="I653" s="35"/>
      <c r="J653" s="35"/>
      <c r="K653" s="35"/>
      <c r="L653" s="35"/>
      <c r="M653" s="8"/>
      <c r="N653" s="15"/>
      <c r="O653" s="15"/>
    </row>
    <row r="654" ht="15.75" customHeight="1">
      <c r="A654" s="35"/>
      <c r="B654" s="36"/>
      <c r="C654" s="37"/>
      <c r="D654" s="37"/>
      <c r="E654" s="35"/>
      <c r="F654" s="35"/>
      <c r="G654" s="35"/>
      <c r="H654" s="35"/>
      <c r="I654" s="35"/>
      <c r="J654" s="35"/>
      <c r="K654" s="35"/>
      <c r="L654" s="35"/>
      <c r="M654" s="8"/>
      <c r="N654" s="15"/>
      <c r="O654" s="15"/>
    </row>
    <row r="655" ht="15.75" customHeight="1">
      <c r="A655" s="35"/>
      <c r="B655" s="36"/>
      <c r="C655" s="37"/>
      <c r="D655" s="37"/>
      <c r="E655" s="35"/>
      <c r="F655" s="35"/>
      <c r="G655" s="35"/>
      <c r="H655" s="35"/>
      <c r="I655" s="35"/>
      <c r="J655" s="35"/>
      <c r="K655" s="35"/>
      <c r="L655" s="35"/>
      <c r="M655" s="8"/>
      <c r="N655" s="15"/>
      <c r="O655" s="15"/>
    </row>
    <row r="656" ht="15.75" customHeight="1">
      <c r="A656" s="35"/>
      <c r="B656" s="36"/>
      <c r="C656" s="37"/>
      <c r="D656" s="37"/>
      <c r="E656" s="35"/>
      <c r="F656" s="35"/>
      <c r="G656" s="35"/>
      <c r="H656" s="35"/>
      <c r="I656" s="35"/>
      <c r="J656" s="35"/>
      <c r="K656" s="35"/>
      <c r="L656" s="35"/>
      <c r="M656" s="8"/>
      <c r="N656" s="15"/>
      <c r="O656" s="15"/>
    </row>
    <row r="657" ht="15.75" customHeight="1">
      <c r="A657" s="35"/>
      <c r="B657" s="36"/>
      <c r="C657" s="37"/>
      <c r="D657" s="37"/>
      <c r="E657" s="35"/>
      <c r="F657" s="35"/>
      <c r="G657" s="35"/>
      <c r="H657" s="35"/>
      <c r="I657" s="35"/>
      <c r="J657" s="35"/>
      <c r="K657" s="35"/>
      <c r="L657" s="35"/>
      <c r="M657" s="8"/>
      <c r="N657" s="15"/>
      <c r="O657" s="15"/>
    </row>
    <row r="658" ht="15.75" customHeight="1">
      <c r="A658" s="35"/>
      <c r="B658" s="36"/>
      <c r="C658" s="37"/>
      <c r="D658" s="37"/>
      <c r="E658" s="35"/>
      <c r="F658" s="35"/>
      <c r="G658" s="35"/>
      <c r="H658" s="35"/>
      <c r="I658" s="35"/>
      <c r="J658" s="35"/>
      <c r="K658" s="35"/>
      <c r="L658" s="35"/>
      <c r="M658" s="8"/>
      <c r="N658" s="15"/>
      <c r="O658" s="15"/>
    </row>
    <row r="659" ht="15.75" customHeight="1">
      <c r="A659" s="35"/>
      <c r="B659" s="36"/>
      <c r="C659" s="37"/>
      <c r="D659" s="37"/>
      <c r="E659" s="35"/>
      <c r="F659" s="35"/>
      <c r="G659" s="35"/>
      <c r="H659" s="35"/>
      <c r="I659" s="35"/>
      <c r="J659" s="35"/>
      <c r="K659" s="35"/>
      <c r="L659" s="35"/>
      <c r="M659" s="8"/>
      <c r="N659" s="15"/>
      <c r="O659" s="15"/>
    </row>
    <row r="660" ht="15.75" customHeight="1">
      <c r="A660" s="35"/>
      <c r="B660" s="36"/>
      <c r="C660" s="37"/>
      <c r="D660" s="37"/>
      <c r="E660" s="35"/>
      <c r="F660" s="35"/>
      <c r="G660" s="35"/>
      <c r="H660" s="35"/>
      <c r="I660" s="35"/>
      <c r="J660" s="35"/>
      <c r="K660" s="35"/>
      <c r="L660" s="35"/>
      <c r="M660" s="8"/>
      <c r="N660" s="15"/>
      <c r="O660" s="15"/>
    </row>
    <row r="661" ht="15.75" customHeight="1">
      <c r="A661" s="35"/>
      <c r="B661" s="36"/>
      <c r="C661" s="37"/>
      <c r="D661" s="37"/>
      <c r="E661" s="35"/>
      <c r="F661" s="35"/>
      <c r="G661" s="35"/>
      <c r="H661" s="35"/>
      <c r="I661" s="35"/>
      <c r="J661" s="35"/>
      <c r="K661" s="35"/>
      <c r="L661" s="35"/>
      <c r="M661" s="8"/>
      <c r="N661" s="15"/>
      <c r="O661" s="15"/>
    </row>
    <row r="662" ht="15.75" customHeight="1">
      <c r="A662" s="35"/>
      <c r="B662" s="36"/>
      <c r="C662" s="37"/>
      <c r="D662" s="37"/>
      <c r="E662" s="35"/>
      <c r="F662" s="35"/>
      <c r="G662" s="35"/>
      <c r="H662" s="35"/>
      <c r="I662" s="35"/>
      <c r="J662" s="35"/>
      <c r="K662" s="35"/>
      <c r="L662" s="35"/>
      <c r="M662" s="8"/>
      <c r="N662" s="15"/>
      <c r="O662" s="15"/>
    </row>
    <row r="663" ht="15.75" customHeight="1">
      <c r="A663" s="35"/>
      <c r="B663" s="36"/>
      <c r="C663" s="37"/>
      <c r="D663" s="37"/>
      <c r="E663" s="35"/>
      <c r="F663" s="35"/>
      <c r="G663" s="35"/>
      <c r="H663" s="35"/>
      <c r="I663" s="35"/>
      <c r="J663" s="35"/>
      <c r="K663" s="35"/>
      <c r="L663" s="35"/>
      <c r="M663" s="8"/>
      <c r="N663" s="15"/>
      <c r="O663" s="15"/>
    </row>
    <row r="664" ht="15.75" customHeight="1">
      <c r="A664" s="35"/>
      <c r="B664" s="36"/>
      <c r="C664" s="37"/>
      <c r="D664" s="37"/>
      <c r="E664" s="35"/>
      <c r="F664" s="35"/>
      <c r="G664" s="35"/>
      <c r="H664" s="35"/>
      <c r="I664" s="35"/>
      <c r="J664" s="35"/>
      <c r="K664" s="35"/>
      <c r="L664" s="35"/>
      <c r="M664" s="8"/>
      <c r="N664" s="15"/>
      <c r="O664" s="15"/>
    </row>
    <row r="665" ht="15.75" customHeight="1">
      <c r="A665" s="35"/>
      <c r="B665" s="36"/>
      <c r="C665" s="37"/>
      <c r="D665" s="37"/>
      <c r="E665" s="35"/>
      <c r="F665" s="35"/>
      <c r="G665" s="35"/>
      <c r="H665" s="35"/>
      <c r="I665" s="35"/>
      <c r="J665" s="35"/>
      <c r="K665" s="35"/>
      <c r="L665" s="35"/>
      <c r="M665" s="8"/>
      <c r="N665" s="15"/>
      <c r="O665" s="15"/>
    </row>
    <row r="666" ht="15.75" customHeight="1">
      <c r="A666" s="35"/>
      <c r="B666" s="36"/>
      <c r="C666" s="37"/>
      <c r="D666" s="37"/>
      <c r="E666" s="35"/>
      <c r="F666" s="35"/>
      <c r="G666" s="35"/>
      <c r="H666" s="35"/>
      <c r="I666" s="35"/>
      <c r="J666" s="35"/>
      <c r="K666" s="35"/>
      <c r="L666" s="35"/>
      <c r="M666" s="8"/>
      <c r="N666" s="15"/>
      <c r="O666" s="15"/>
    </row>
    <row r="667" ht="15.75" customHeight="1">
      <c r="A667" s="35"/>
      <c r="B667" s="36"/>
      <c r="C667" s="37"/>
      <c r="D667" s="37"/>
      <c r="E667" s="35"/>
      <c r="F667" s="35"/>
      <c r="G667" s="35"/>
      <c r="H667" s="35"/>
      <c r="I667" s="35"/>
      <c r="J667" s="35"/>
      <c r="K667" s="35"/>
      <c r="L667" s="35"/>
      <c r="M667" s="8"/>
      <c r="N667" s="15"/>
      <c r="O667" s="15"/>
    </row>
    <row r="668" ht="15.75" customHeight="1">
      <c r="A668" s="35"/>
      <c r="B668" s="36"/>
      <c r="C668" s="37"/>
      <c r="D668" s="37"/>
      <c r="E668" s="35"/>
      <c r="F668" s="35"/>
      <c r="G668" s="35"/>
      <c r="H668" s="35"/>
      <c r="I668" s="35"/>
      <c r="J668" s="35"/>
      <c r="K668" s="35"/>
      <c r="L668" s="35"/>
      <c r="M668" s="8"/>
      <c r="N668" s="15"/>
      <c r="O668" s="15"/>
    </row>
    <row r="669" ht="15.75" customHeight="1">
      <c r="A669" s="35"/>
      <c r="B669" s="36"/>
      <c r="C669" s="37"/>
      <c r="D669" s="37"/>
      <c r="E669" s="35"/>
      <c r="F669" s="35"/>
      <c r="G669" s="35"/>
      <c r="H669" s="35"/>
      <c r="I669" s="35"/>
      <c r="J669" s="35"/>
      <c r="K669" s="35"/>
      <c r="L669" s="35"/>
      <c r="M669" s="8"/>
      <c r="N669" s="15"/>
      <c r="O669" s="15"/>
    </row>
    <row r="670" ht="15.75" customHeight="1">
      <c r="A670" s="35"/>
      <c r="B670" s="36"/>
      <c r="C670" s="37"/>
      <c r="D670" s="37"/>
      <c r="E670" s="35"/>
      <c r="F670" s="35"/>
      <c r="G670" s="35"/>
      <c r="H670" s="35"/>
      <c r="I670" s="35"/>
      <c r="J670" s="35"/>
      <c r="K670" s="35"/>
      <c r="L670" s="35"/>
      <c r="M670" s="8"/>
      <c r="N670" s="15"/>
      <c r="O670" s="15"/>
    </row>
    <row r="671" ht="15.75" customHeight="1">
      <c r="A671" s="35"/>
      <c r="B671" s="36"/>
      <c r="C671" s="37"/>
      <c r="D671" s="37"/>
      <c r="E671" s="35"/>
      <c r="F671" s="35"/>
      <c r="G671" s="35"/>
      <c r="H671" s="35"/>
      <c r="I671" s="35"/>
      <c r="J671" s="35"/>
      <c r="K671" s="35"/>
      <c r="L671" s="35"/>
      <c r="M671" s="8"/>
      <c r="N671" s="15"/>
      <c r="O671" s="15"/>
    </row>
    <row r="672" ht="15.75" customHeight="1">
      <c r="A672" s="35"/>
      <c r="B672" s="36"/>
      <c r="C672" s="37"/>
      <c r="D672" s="37"/>
      <c r="E672" s="35"/>
      <c r="F672" s="35"/>
      <c r="G672" s="35"/>
      <c r="H672" s="35"/>
      <c r="I672" s="35"/>
      <c r="J672" s="35"/>
      <c r="K672" s="35"/>
      <c r="L672" s="35"/>
      <c r="M672" s="8"/>
      <c r="N672" s="15"/>
      <c r="O672" s="15"/>
    </row>
    <row r="673" ht="15.75" customHeight="1">
      <c r="A673" s="35"/>
      <c r="B673" s="36"/>
      <c r="C673" s="37"/>
      <c r="D673" s="37"/>
      <c r="E673" s="35"/>
      <c r="F673" s="35"/>
      <c r="G673" s="35"/>
      <c r="H673" s="35"/>
      <c r="I673" s="35"/>
      <c r="J673" s="35"/>
      <c r="K673" s="35"/>
      <c r="L673" s="35"/>
      <c r="M673" s="8"/>
      <c r="N673" s="15"/>
      <c r="O673" s="15"/>
    </row>
    <row r="674" ht="15.75" customHeight="1">
      <c r="A674" s="35"/>
      <c r="B674" s="36"/>
      <c r="C674" s="37"/>
      <c r="D674" s="37"/>
      <c r="E674" s="35"/>
      <c r="F674" s="35"/>
      <c r="G674" s="35"/>
      <c r="H674" s="35"/>
      <c r="I674" s="35"/>
      <c r="J674" s="35"/>
      <c r="K674" s="35"/>
      <c r="L674" s="35"/>
      <c r="M674" s="8"/>
      <c r="N674" s="15"/>
      <c r="O674" s="15"/>
    </row>
    <row r="675" ht="15.75" customHeight="1">
      <c r="A675" s="35"/>
      <c r="B675" s="36"/>
      <c r="C675" s="37"/>
      <c r="D675" s="37"/>
      <c r="E675" s="35"/>
      <c r="F675" s="35"/>
      <c r="G675" s="35"/>
      <c r="H675" s="35"/>
      <c r="I675" s="35"/>
      <c r="J675" s="35"/>
      <c r="K675" s="35"/>
      <c r="L675" s="35"/>
      <c r="M675" s="8"/>
      <c r="N675" s="15"/>
      <c r="O675" s="15"/>
    </row>
    <row r="676" ht="15.75" customHeight="1">
      <c r="A676" s="35"/>
      <c r="B676" s="36"/>
      <c r="C676" s="37"/>
      <c r="D676" s="37"/>
      <c r="E676" s="35"/>
      <c r="F676" s="35"/>
      <c r="G676" s="35"/>
      <c r="H676" s="35"/>
      <c r="I676" s="35"/>
      <c r="J676" s="35"/>
      <c r="K676" s="35"/>
      <c r="L676" s="35"/>
      <c r="M676" s="8"/>
      <c r="N676" s="15"/>
      <c r="O676" s="15"/>
    </row>
    <row r="677" ht="15.75" customHeight="1">
      <c r="A677" s="35"/>
      <c r="B677" s="36"/>
      <c r="C677" s="37"/>
      <c r="D677" s="37"/>
      <c r="E677" s="35"/>
      <c r="F677" s="35"/>
      <c r="G677" s="35"/>
      <c r="H677" s="35"/>
      <c r="I677" s="35"/>
      <c r="J677" s="35"/>
      <c r="K677" s="35"/>
      <c r="L677" s="35"/>
      <c r="M677" s="8"/>
      <c r="N677" s="15"/>
      <c r="O677" s="15"/>
    </row>
    <row r="678" ht="15.75" customHeight="1">
      <c r="A678" s="35"/>
      <c r="B678" s="36"/>
      <c r="C678" s="37"/>
      <c r="D678" s="37"/>
      <c r="E678" s="35"/>
      <c r="F678" s="35"/>
      <c r="G678" s="35"/>
      <c r="H678" s="35"/>
      <c r="I678" s="35"/>
      <c r="J678" s="35"/>
      <c r="K678" s="35"/>
      <c r="L678" s="35"/>
      <c r="M678" s="8"/>
      <c r="N678" s="15"/>
      <c r="O678" s="15"/>
    </row>
    <row r="679" ht="15.75" customHeight="1">
      <c r="A679" s="35"/>
      <c r="B679" s="36"/>
      <c r="C679" s="37"/>
      <c r="D679" s="37"/>
      <c r="E679" s="35"/>
      <c r="F679" s="35"/>
      <c r="G679" s="35"/>
      <c r="H679" s="35"/>
      <c r="I679" s="35"/>
      <c r="J679" s="35"/>
      <c r="K679" s="35"/>
      <c r="L679" s="35"/>
      <c r="M679" s="8"/>
      <c r="N679" s="15"/>
      <c r="O679" s="15"/>
    </row>
    <row r="680" ht="15.75" customHeight="1">
      <c r="A680" s="35"/>
      <c r="B680" s="36"/>
      <c r="C680" s="37"/>
      <c r="D680" s="37"/>
      <c r="E680" s="35"/>
      <c r="F680" s="35"/>
      <c r="G680" s="35"/>
      <c r="H680" s="35"/>
      <c r="I680" s="35"/>
      <c r="J680" s="35"/>
      <c r="K680" s="35"/>
      <c r="L680" s="35"/>
      <c r="M680" s="8"/>
      <c r="N680" s="15"/>
      <c r="O680" s="15"/>
    </row>
    <row r="681" ht="15.75" customHeight="1">
      <c r="A681" s="35"/>
      <c r="B681" s="36"/>
      <c r="C681" s="37"/>
      <c r="D681" s="37"/>
      <c r="E681" s="35"/>
      <c r="F681" s="35"/>
      <c r="G681" s="35"/>
      <c r="H681" s="35"/>
      <c r="I681" s="35"/>
      <c r="J681" s="35"/>
      <c r="K681" s="35"/>
      <c r="L681" s="35"/>
      <c r="M681" s="8"/>
      <c r="N681" s="15"/>
      <c r="O681" s="15"/>
    </row>
    <row r="682" ht="15.75" customHeight="1">
      <c r="A682" s="35"/>
      <c r="B682" s="36"/>
      <c r="C682" s="37"/>
      <c r="D682" s="37"/>
      <c r="E682" s="35"/>
      <c r="F682" s="35"/>
      <c r="G682" s="35"/>
      <c r="H682" s="35"/>
      <c r="I682" s="35"/>
      <c r="J682" s="35"/>
      <c r="K682" s="35"/>
      <c r="L682" s="35"/>
      <c r="M682" s="8"/>
      <c r="N682" s="15"/>
      <c r="O682" s="15"/>
    </row>
    <row r="683" ht="15.75" customHeight="1">
      <c r="A683" s="35"/>
      <c r="B683" s="36"/>
      <c r="C683" s="37"/>
      <c r="D683" s="37"/>
      <c r="E683" s="35"/>
      <c r="F683" s="35"/>
      <c r="G683" s="35"/>
      <c r="H683" s="35"/>
      <c r="I683" s="35"/>
      <c r="J683" s="35"/>
      <c r="K683" s="35"/>
      <c r="L683" s="35"/>
      <c r="M683" s="8"/>
      <c r="N683" s="15"/>
      <c r="O683" s="15"/>
    </row>
    <row r="684" ht="15.75" customHeight="1">
      <c r="A684" s="35"/>
      <c r="B684" s="36"/>
      <c r="C684" s="37"/>
      <c r="D684" s="37"/>
      <c r="E684" s="35"/>
      <c r="F684" s="35"/>
      <c r="G684" s="35"/>
      <c r="H684" s="35"/>
      <c r="I684" s="35"/>
      <c r="J684" s="35"/>
      <c r="K684" s="35"/>
      <c r="L684" s="35"/>
      <c r="M684" s="8"/>
      <c r="N684" s="15"/>
      <c r="O684" s="15"/>
    </row>
    <row r="685" ht="15.75" customHeight="1">
      <c r="A685" s="35"/>
      <c r="B685" s="36"/>
      <c r="C685" s="37"/>
      <c r="D685" s="37"/>
      <c r="E685" s="35"/>
      <c r="F685" s="35"/>
      <c r="G685" s="35"/>
      <c r="H685" s="35"/>
      <c r="I685" s="35"/>
      <c r="J685" s="35"/>
      <c r="K685" s="35"/>
      <c r="L685" s="35"/>
      <c r="M685" s="8"/>
      <c r="N685" s="15"/>
      <c r="O685" s="15"/>
    </row>
    <row r="686" ht="15.75" customHeight="1">
      <c r="A686" s="35"/>
      <c r="B686" s="36"/>
      <c r="C686" s="37"/>
      <c r="D686" s="37"/>
      <c r="E686" s="35"/>
      <c r="F686" s="35"/>
      <c r="G686" s="35"/>
      <c r="H686" s="35"/>
      <c r="I686" s="35"/>
      <c r="J686" s="35"/>
      <c r="K686" s="35"/>
      <c r="L686" s="35"/>
      <c r="M686" s="8"/>
      <c r="N686" s="15"/>
      <c r="O686" s="15"/>
    </row>
    <row r="687" ht="15.75" customHeight="1">
      <c r="A687" s="35"/>
      <c r="B687" s="36"/>
      <c r="C687" s="37"/>
      <c r="D687" s="37"/>
      <c r="E687" s="35"/>
      <c r="F687" s="35"/>
      <c r="G687" s="35"/>
      <c r="H687" s="35"/>
      <c r="I687" s="35"/>
      <c r="J687" s="35"/>
      <c r="K687" s="35"/>
      <c r="L687" s="35"/>
      <c r="M687" s="8"/>
      <c r="N687" s="15"/>
      <c r="O687" s="15"/>
    </row>
    <row r="688" ht="15.75" customHeight="1">
      <c r="A688" s="35"/>
      <c r="B688" s="36"/>
      <c r="C688" s="37"/>
      <c r="D688" s="37"/>
      <c r="E688" s="35"/>
      <c r="F688" s="35"/>
      <c r="G688" s="35"/>
      <c r="H688" s="35"/>
      <c r="I688" s="35"/>
      <c r="J688" s="35"/>
      <c r="K688" s="35"/>
      <c r="L688" s="35"/>
      <c r="M688" s="8"/>
      <c r="N688" s="15"/>
      <c r="O688" s="15"/>
    </row>
    <row r="689" ht="15.75" customHeight="1">
      <c r="A689" s="35"/>
      <c r="B689" s="36"/>
      <c r="C689" s="37"/>
      <c r="D689" s="37"/>
      <c r="E689" s="35"/>
      <c r="F689" s="35"/>
      <c r="G689" s="35"/>
      <c r="H689" s="35"/>
      <c r="I689" s="35"/>
      <c r="J689" s="35"/>
      <c r="K689" s="35"/>
      <c r="L689" s="35"/>
      <c r="M689" s="8"/>
      <c r="N689" s="15"/>
      <c r="O689" s="15"/>
    </row>
    <row r="690" ht="15.75" customHeight="1">
      <c r="A690" s="35"/>
      <c r="B690" s="36"/>
      <c r="C690" s="37"/>
      <c r="D690" s="37"/>
      <c r="E690" s="35"/>
      <c r="F690" s="35"/>
      <c r="G690" s="35"/>
      <c r="H690" s="35"/>
      <c r="I690" s="35"/>
      <c r="J690" s="35"/>
      <c r="K690" s="35"/>
      <c r="L690" s="35"/>
      <c r="M690" s="8"/>
      <c r="N690" s="15"/>
      <c r="O690" s="15"/>
    </row>
    <row r="691" ht="15.75" customHeight="1">
      <c r="A691" s="35"/>
      <c r="B691" s="36"/>
      <c r="C691" s="37"/>
      <c r="D691" s="37"/>
      <c r="E691" s="35"/>
      <c r="F691" s="35"/>
      <c r="G691" s="35"/>
      <c r="H691" s="35"/>
      <c r="I691" s="35"/>
      <c r="J691" s="35"/>
      <c r="K691" s="35"/>
      <c r="L691" s="35"/>
      <c r="M691" s="8"/>
      <c r="N691" s="15"/>
      <c r="O691" s="15"/>
    </row>
    <row r="692" ht="15.75" customHeight="1">
      <c r="A692" s="35"/>
      <c r="B692" s="36"/>
      <c r="C692" s="37"/>
      <c r="D692" s="37"/>
      <c r="E692" s="35"/>
      <c r="F692" s="35"/>
      <c r="G692" s="35"/>
      <c r="H692" s="35"/>
      <c r="I692" s="35"/>
      <c r="J692" s="35"/>
      <c r="K692" s="35"/>
      <c r="L692" s="35"/>
      <c r="M692" s="8"/>
      <c r="N692" s="15"/>
      <c r="O692" s="15"/>
    </row>
    <row r="693" ht="15.75" customHeight="1">
      <c r="A693" s="35"/>
      <c r="B693" s="36"/>
      <c r="C693" s="37"/>
      <c r="D693" s="37"/>
      <c r="E693" s="35"/>
      <c r="F693" s="35"/>
      <c r="G693" s="35"/>
      <c r="H693" s="35"/>
      <c r="I693" s="35"/>
      <c r="J693" s="35"/>
      <c r="K693" s="35"/>
      <c r="L693" s="35"/>
      <c r="M693" s="8"/>
      <c r="N693" s="15"/>
      <c r="O693" s="15"/>
    </row>
    <row r="694" ht="15.75" customHeight="1">
      <c r="A694" s="35"/>
      <c r="B694" s="36"/>
      <c r="C694" s="37"/>
      <c r="D694" s="37"/>
      <c r="E694" s="35"/>
      <c r="F694" s="35"/>
      <c r="G694" s="35"/>
      <c r="H694" s="35"/>
      <c r="I694" s="35"/>
      <c r="J694" s="35"/>
      <c r="K694" s="35"/>
      <c r="L694" s="35"/>
      <c r="M694" s="8"/>
      <c r="N694" s="15"/>
      <c r="O694" s="15"/>
    </row>
    <row r="695" ht="15.75" customHeight="1">
      <c r="A695" s="35"/>
      <c r="B695" s="36"/>
      <c r="C695" s="37"/>
      <c r="D695" s="37"/>
      <c r="E695" s="35"/>
      <c r="F695" s="35"/>
      <c r="G695" s="35"/>
      <c r="H695" s="35"/>
      <c r="I695" s="35"/>
      <c r="J695" s="35"/>
      <c r="K695" s="35"/>
      <c r="L695" s="35"/>
      <c r="M695" s="8"/>
      <c r="N695" s="15"/>
      <c r="O695" s="15"/>
    </row>
    <row r="696" ht="15.75" customHeight="1">
      <c r="A696" s="35"/>
      <c r="B696" s="36"/>
      <c r="C696" s="37"/>
      <c r="D696" s="37"/>
      <c r="E696" s="35"/>
      <c r="F696" s="35"/>
      <c r="G696" s="35"/>
      <c r="H696" s="35"/>
      <c r="I696" s="35"/>
      <c r="J696" s="35"/>
      <c r="K696" s="35"/>
      <c r="L696" s="35"/>
      <c r="M696" s="8"/>
      <c r="N696" s="15"/>
      <c r="O696" s="15"/>
    </row>
    <row r="697" ht="15.75" customHeight="1">
      <c r="A697" s="35"/>
      <c r="B697" s="36"/>
      <c r="C697" s="37"/>
      <c r="D697" s="37"/>
      <c r="E697" s="35"/>
      <c r="F697" s="35"/>
      <c r="G697" s="35"/>
      <c r="H697" s="35"/>
      <c r="I697" s="35"/>
      <c r="J697" s="35"/>
      <c r="K697" s="35"/>
      <c r="L697" s="35"/>
      <c r="M697" s="8"/>
      <c r="N697" s="15"/>
      <c r="O697" s="15"/>
    </row>
    <row r="698" ht="15.75" customHeight="1">
      <c r="A698" s="35"/>
      <c r="B698" s="36"/>
      <c r="C698" s="37"/>
      <c r="D698" s="37"/>
      <c r="E698" s="35"/>
      <c r="F698" s="35"/>
      <c r="G698" s="35"/>
      <c r="H698" s="35"/>
      <c r="I698" s="35"/>
      <c r="J698" s="35"/>
      <c r="K698" s="35"/>
      <c r="L698" s="35"/>
      <c r="M698" s="8"/>
      <c r="N698" s="15"/>
      <c r="O698" s="15"/>
    </row>
    <row r="699" ht="15.75" customHeight="1">
      <c r="A699" s="35"/>
      <c r="B699" s="36"/>
      <c r="C699" s="37"/>
      <c r="D699" s="37"/>
      <c r="E699" s="35"/>
      <c r="F699" s="35"/>
      <c r="G699" s="35"/>
      <c r="H699" s="35"/>
      <c r="I699" s="35"/>
      <c r="J699" s="35"/>
      <c r="K699" s="35"/>
      <c r="L699" s="35"/>
      <c r="M699" s="8"/>
      <c r="N699" s="15"/>
      <c r="O699" s="15"/>
    </row>
    <row r="700" ht="15.75" customHeight="1">
      <c r="A700" s="35"/>
      <c r="B700" s="36"/>
      <c r="C700" s="37"/>
      <c r="D700" s="37"/>
      <c r="E700" s="35"/>
      <c r="F700" s="35"/>
      <c r="G700" s="35"/>
      <c r="H700" s="35"/>
      <c r="I700" s="35"/>
      <c r="J700" s="35"/>
      <c r="K700" s="35"/>
      <c r="L700" s="35"/>
      <c r="M700" s="8"/>
      <c r="N700" s="15"/>
      <c r="O700" s="15"/>
    </row>
    <row r="701" ht="15.75" customHeight="1">
      <c r="A701" s="35"/>
      <c r="B701" s="36"/>
      <c r="C701" s="37"/>
      <c r="D701" s="37"/>
      <c r="E701" s="35"/>
      <c r="F701" s="35"/>
      <c r="G701" s="35"/>
      <c r="H701" s="35"/>
      <c r="I701" s="35"/>
      <c r="J701" s="35"/>
      <c r="K701" s="35"/>
      <c r="L701" s="35"/>
      <c r="M701" s="8"/>
      <c r="N701" s="15"/>
      <c r="O701" s="15"/>
    </row>
    <row r="702" ht="15.75" customHeight="1">
      <c r="N702" s="15"/>
      <c r="O702" s="15"/>
    </row>
    <row r="703" ht="15.75" customHeight="1">
      <c r="N703" s="15"/>
      <c r="O703" s="15"/>
    </row>
    <row r="704" ht="15.75" customHeight="1">
      <c r="N704" s="15"/>
      <c r="O704" s="15"/>
    </row>
    <row r="705" ht="15.75" customHeight="1">
      <c r="N705" s="15"/>
      <c r="O705" s="15"/>
    </row>
    <row r="706" ht="15.75" customHeight="1">
      <c r="N706" s="15"/>
      <c r="O706" s="15"/>
    </row>
    <row r="707" ht="15.75" customHeight="1">
      <c r="N707" s="15"/>
      <c r="O707" s="15"/>
    </row>
    <row r="708" ht="15.75" customHeight="1">
      <c r="N708" s="15"/>
      <c r="O708" s="15"/>
    </row>
    <row r="709" ht="15.75" customHeight="1">
      <c r="N709" s="15"/>
      <c r="O709" s="15"/>
    </row>
    <row r="710" ht="15.75" customHeight="1">
      <c r="N710" s="15"/>
      <c r="O710" s="15"/>
    </row>
    <row r="711" ht="15.75" customHeight="1">
      <c r="N711" s="15"/>
      <c r="O711" s="15"/>
    </row>
    <row r="712" ht="15.75" customHeight="1">
      <c r="N712" s="15"/>
      <c r="O712" s="15"/>
    </row>
    <row r="713" ht="15.75" customHeight="1">
      <c r="N713" s="15"/>
      <c r="O713" s="15"/>
    </row>
    <row r="714" ht="15.75" customHeight="1">
      <c r="N714" s="15"/>
      <c r="O714" s="15"/>
    </row>
    <row r="715" ht="15.75" customHeight="1">
      <c r="N715" s="15"/>
      <c r="O715" s="15"/>
    </row>
    <row r="716" ht="15.75" customHeight="1">
      <c r="N716" s="15"/>
      <c r="O716" s="15"/>
    </row>
    <row r="717" ht="15.75" customHeight="1">
      <c r="N717" s="15"/>
      <c r="O717" s="15"/>
    </row>
    <row r="718" ht="15.75" customHeight="1">
      <c r="N718" s="15"/>
      <c r="O718" s="15"/>
    </row>
    <row r="719" ht="15.75" customHeight="1">
      <c r="N719" s="15"/>
      <c r="O719" s="15"/>
    </row>
    <row r="720" ht="15.75" customHeight="1">
      <c r="N720" s="15"/>
      <c r="O720" s="15"/>
    </row>
    <row r="721" ht="15.75" customHeight="1">
      <c r="N721" s="15"/>
      <c r="O721" s="15"/>
    </row>
    <row r="722" ht="15.75" customHeight="1">
      <c r="N722" s="15"/>
      <c r="O722" s="15"/>
    </row>
    <row r="723" ht="15.75" customHeight="1">
      <c r="N723" s="15"/>
      <c r="O723" s="15"/>
    </row>
    <row r="724" ht="15.75" customHeight="1">
      <c r="N724" s="15"/>
      <c r="O724" s="15"/>
    </row>
    <row r="725" ht="15.75" customHeight="1">
      <c r="N725" s="15"/>
      <c r="O725" s="15"/>
    </row>
    <row r="726" ht="15.75" customHeight="1">
      <c r="N726" s="15"/>
      <c r="O726" s="15"/>
    </row>
    <row r="727" ht="15.75" customHeight="1">
      <c r="N727" s="15"/>
      <c r="O727" s="15"/>
    </row>
    <row r="728" ht="15.75" customHeight="1">
      <c r="N728" s="15"/>
      <c r="O728" s="15"/>
    </row>
    <row r="729" ht="15.75" customHeight="1">
      <c r="N729" s="15"/>
      <c r="O729" s="15"/>
    </row>
    <row r="730" ht="15.75" customHeight="1">
      <c r="N730" s="15"/>
      <c r="O730" s="15"/>
    </row>
    <row r="731" ht="15.75" customHeight="1">
      <c r="N731" s="15"/>
      <c r="O731" s="15"/>
    </row>
    <row r="732" ht="15.75" customHeight="1">
      <c r="N732" s="15"/>
      <c r="O732" s="15"/>
    </row>
    <row r="733" ht="15.75" customHeight="1">
      <c r="N733" s="15"/>
      <c r="O733" s="15"/>
    </row>
    <row r="734" ht="15.75" customHeight="1">
      <c r="N734" s="15"/>
      <c r="O734" s="15"/>
    </row>
    <row r="735" ht="15.75" customHeight="1">
      <c r="N735" s="15"/>
      <c r="O735" s="15"/>
    </row>
    <row r="736" ht="15.75" customHeight="1">
      <c r="N736" s="15"/>
      <c r="O736" s="15"/>
    </row>
    <row r="737" ht="15.75" customHeight="1">
      <c r="N737" s="15"/>
      <c r="O737" s="15"/>
    </row>
    <row r="738" ht="15.75" customHeight="1">
      <c r="N738" s="15"/>
      <c r="O738" s="15"/>
    </row>
    <row r="739" ht="15.75" customHeight="1">
      <c r="N739" s="15"/>
      <c r="O739" s="15"/>
    </row>
    <row r="740" ht="15.75" customHeight="1">
      <c r="N740" s="15"/>
      <c r="O740" s="15"/>
    </row>
    <row r="741" ht="15.75" customHeight="1">
      <c r="N741" s="15"/>
      <c r="O741" s="15"/>
    </row>
    <row r="742" ht="15.75" customHeight="1">
      <c r="N742" s="15"/>
      <c r="O742" s="15"/>
    </row>
    <row r="743" ht="15.75" customHeight="1">
      <c r="N743" s="15"/>
      <c r="O743" s="15"/>
    </row>
    <row r="744" ht="15.75" customHeight="1">
      <c r="N744" s="15"/>
      <c r="O744" s="15"/>
    </row>
    <row r="745" ht="15.75" customHeight="1">
      <c r="N745" s="15"/>
      <c r="O745" s="15"/>
    </row>
    <row r="746" ht="15.75" customHeight="1">
      <c r="N746" s="15"/>
      <c r="O746" s="15"/>
    </row>
    <row r="747" ht="15.75" customHeight="1">
      <c r="N747" s="15"/>
      <c r="O747" s="15"/>
    </row>
    <row r="748" ht="15.75" customHeight="1">
      <c r="N748" s="15"/>
      <c r="O748" s="15"/>
    </row>
    <row r="749" ht="15.75" customHeight="1">
      <c r="N749" s="15"/>
      <c r="O749" s="15"/>
    </row>
    <row r="750" ht="15.75" customHeight="1">
      <c r="N750" s="15"/>
      <c r="O750" s="15"/>
    </row>
    <row r="751" ht="15.75" customHeight="1">
      <c r="N751" s="15"/>
      <c r="O751" s="15"/>
    </row>
    <row r="752" ht="15.75" customHeight="1">
      <c r="N752" s="15"/>
      <c r="O752" s="15"/>
    </row>
    <row r="753" ht="15.75" customHeight="1">
      <c r="N753" s="15"/>
      <c r="O753" s="15"/>
    </row>
    <row r="754" ht="15.75" customHeight="1">
      <c r="N754" s="15"/>
      <c r="O754" s="15"/>
    </row>
    <row r="755" ht="15.75" customHeight="1">
      <c r="N755" s="15"/>
      <c r="O755" s="15"/>
    </row>
    <row r="756" ht="15.75" customHeight="1">
      <c r="N756" s="15"/>
      <c r="O756" s="15"/>
    </row>
    <row r="757" ht="15.75" customHeight="1">
      <c r="N757" s="15"/>
      <c r="O757" s="15"/>
    </row>
    <row r="758" ht="15.75" customHeight="1">
      <c r="N758" s="15"/>
      <c r="O758" s="15"/>
    </row>
    <row r="759" ht="15.75" customHeight="1">
      <c r="N759" s="15"/>
      <c r="O759" s="15"/>
    </row>
    <row r="760" ht="15.75" customHeight="1">
      <c r="N760" s="15"/>
      <c r="O760" s="15"/>
    </row>
    <row r="761" ht="15.75" customHeight="1">
      <c r="N761" s="15"/>
      <c r="O761" s="15"/>
    </row>
    <row r="762" ht="15.75" customHeight="1">
      <c r="N762" s="15"/>
      <c r="O762" s="15"/>
    </row>
    <row r="763" ht="15.75" customHeight="1">
      <c r="N763" s="15"/>
      <c r="O763" s="15"/>
    </row>
    <row r="764" ht="15.75" customHeight="1">
      <c r="N764" s="15"/>
      <c r="O764" s="15"/>
    </row>
    <row r="765" ht="15.75" customHeight="1">
      <c r="N765" s="15"/>
      <c r="O765" s="15"/>
    </row>
    <row r="766" ht="15.75" customHeight="1">
      <c r="N766" s="15"/>
      <c r="O766" s="15"/>
    </row>
    <row r="767" ht="15.75" customHeight="1">
      <c r="N767" s="15"/>
      <c r="O767" s="15"/>
    </row>
    <row r="768" ht="15.75" customHeight="1">
      <c r="N768" s="15"/>
      <c r="O768" s="15"/>
    </row>
    <row r="769" ht="15.75" customHeight="1">
      <c r="N769" s="15"/>
      <c r="O769" s="15"/>
    </row>
    <row r="770" ht="15.75" customHeight="1">
      <c r="N770" s="15"/>
      <c r="O770" s="15"/>
    </row>
    <row r="771" ht="15.75" customHeight="1">
      <c r="N771" s="15"/>
      <c r="O771" s="15"/>
    </row>
    <row r="772" ht="15.75" customHeight="1">
      <c r="N772" s="15"/>
      <c r="O772" s="15"/>
    </row>
    <row r="773" ht="15.75" customHeight="1">
      <c r="N773" s="15"/>
      <c r="O773" s="15"/>
    </row>
    <row r="774" ht="15.75" customHeight="1">
      <c r="N774" s="15"/>
      <c r="O774" s="15"/>
    </row>
    <row r="775" ht="15.75" customHeight="1">
      <c r="N775" s="15"/>
      <c r="O775" s="15"/>
    </row>
    <row r="776" ht="15.75" customHeight="1">
      <c r="N776" s="15"/>
      <c r="O776" s="15"/>
    </row>
    <row r="777" ht="15.75" customHeight="1">
      <c r="N777" s="15"/>
      <c r="O777" s="15"/>
    </row>
    <row r="778" ht="15.75" customHeight="1">
      <c r="N778" s="15"/>
      <c r="O778" s="15"/>
    </row>
    <row r="779" ht="15.75" customHeight="1">
      <c r="N779" s="15"/>
      <c r="O779" s="15"/>
    </row>
    <row r="780" ht="15.75" customHeight="1">
      <c r="N780" s="15"/>
      <c r="O780" s="15"/>
    </row>
    <row r="781" ht="15.75" customHeight="1">
      <c r="N781" s="15"/>
      <c r="O781" s="15"/>
    </row>
    <row r="782" ht="15.75" customHeight="1">
      <c r="N782" s="15"/>
      <c r="O782" s="15"/>
    </row>
    <row r="783" ht="15.75" customHeight="1">
      <c r="N783" s="15"/>
      <c r="O783" s="15"/>
    </row>
    <row r="784" ht="15.75" customHeight="1">
      <c r="N784" s="15"/>
      <c r="O784" s="15"/>
    </row>
    <row r="785" ht="15.75" customHeight="1">
      <c r="N785" s="15"/>
      <c r="O785" s="15"/>
    </row>
    <row r="786" ht="15.75" customHeight="1">
      <c r="N786" s="15"/>
      <c r="O786" s="15"/>
    </row>
    <row r="787" ht="15.75" customHeight="1">
      <c r="N787" s="15"/>
      <c r="O787" s="15"/>
    </row>
    <row r="788" ht="15.75" customHeight="1">
      <c r="N788" s="15"/>
      <c r="O788" s="15"/>
    </row>
    <row r="789" ht="15.75" customHeight="1">
      <c r="N789" s="15"/>
      <c r="O789" s="15"/>
    </row>
    <row r="790" ht="15.75" customHeight="1">
      <c r="N790" s="15"/>
      <c r="O790" s="15"/>
    </row>
    <row r="791" ht="15.75" customHeight="1">
      <c r="N791" s="15"/>
      <c r="O791" s="15"/>
    </row>
    <row r="792" ht="15.75" customHeight="1">
      <c r="N792" s="15"/>
      <c r="O792" s="15"/>
    </row>
    <row r="793" ht="15.75" customHeight="1">
      <c r="N793" s="15"/>
      <c r="O793" s="15"/>
    </row>
    <row r="794" ht="15.75" customHeight="1">
      <c r="N794" s="15"/>
      <c r="O794" s="15"/>
    </row>
    <row r="795" ht="15.75" customHeight="1">
      <c r="N795" s="15"/>
      <c r="O795" s="15"/>
    </row>
    <row r="796" ht="15.75" customHeight="1">
      <c r="N796" s="15"/>
      <c r="O796" s="15"/>
    </row>
    <row r="797" ht="15.75" customHeight="1">
      <c r="N797" s="15"/>
      <c r="O797" s="15"/>
    </row>
    <row r="798" ht="15.75" customHeight="1">
      <c r="N798" s="15"/>
      <c r="O798" s="15"/>
    </row>
    <row r="799" ht="15.75" customHeight="1">
      <c r="N799" s="15"/>
      <c r="O799" s="15"/>
    </row>
    <row r="800" ht="15.75" customHeight="1">
      <c r="N800" s="15"/>
      <c r="O800" s="15"/>
    </row>
    <row r="801" ht="15.75" customHeight="1">
      <c r="N801" s="15"/>
      <c r="O801" s="15"/>
    </row>
    <row r="802" ht="15.75" customHeight="1">
      <c r="N802" s="15"/>
      <c r="O802" s="15"/>
    </row>
    <row r="803" ht="15.75" customHeight="1">
      <c r="N803" s="15"/>
      <c r="O803" s="15"/>
    </row>
    <row r="804" ht="15.75" customHeight="1">
      <c r="N804" s="15"/>
      <c r="O804" s="15"/>
    </row>
    <row r="805" ht="15.75" customHeight="1">
      <c r="N805" s="15"/>
      <c r="O805" s="15"/>
    </row>
    <row r="806" ht="15.75" customHeight="1">
      <c r="N806" s="15"/>
      <c r="O806" s="15"/>
    </row>
    <row r="807" ht="15.75" customHeight="1">
      <c r="N807" s="15"/>
      <c r="O807" s="15"/>
    </row>
    <row r="808" ht="15.75" customHeight="1">
      <c r="N808" s="15"/>
      <c r="O808" s="15"/>
    </row>
    <row r="809" ht="15.75" customHeight="1">
      <c r="N809" s="15"/>
      <c r="O809" s="15"/>
    </row>
    <row r="810" ht="15.75" customHeight="1">
      <c r="N810" s="15"/>
      <c r="O810" s="15"/>
    </row>
    <row r="811" ht="15.75" customHeight="1">
      <c r="N811" s="15"/>
      <c r="O811" s="15"/>
    </row>
    <row r="812" ht="15.75" customHeight="1">
      <c r="N812" s="15"/>
      <c r="O812" s="15"/>
    </row>
    <row r="813" ht="15.75" customHeight="1">
      <c r="N813" s="15"/>
      <c r="O813" s="15"/>
    </row>
    <row r="814" ht="15.75" customHeight="1">
      <c r="N814" s="15"/>
      <c r="O814" s="15"/>
    </row>
    <row r="815" ht="15.75" customHeight="1">
      <c r="N815" s="15"/>
      <c r="O815" s="15"/>
    </row>
    <row r="816" ht="15.75" customHeight="1">
      <c r="N816" s="15"/>
      <c r="O816" s="15"/>
    </row>
    <row r="817" ht="15.75" customHeight="1">
      <c r="N817" s="15"/>
      <c r="O817" s="15"/>
    </row>
    <row r="818" ht="15.75" customHeight="1">
      <c r="N818" s="15"/>
      <c r="O818" s="15"/>
    </row>
    <row r="819" ht="15.75" customHeight="1">
      <c r="N819" s="15"/>
      <c r="O819" s="15"/>
    </row>
    <row r="820" ht="15.75" customHeight="1">
      <c r="N820" s="15"/>
      <c r="O820" s="15"/>
    </row>
    <row r="821" ht="15.75" customHeight="1">
      <c r="N821" s="15"/>
      <c r="O821" s="15"/>
    </row>
    <row r="822" ht="15.75" customHeight="1">
      <c r="N822" s="15"/>
      <c r="O822" s="15"/>
    </row>
    <row r="823" ht="15.75" customHeight="1">
      <c r="N823" s="15"/>
      <c r="O823" s="15"/>
    </row>
    <row r="824" ht="15.75" customHeight="1">
      <c r="N824" s="15"/>
      <c r="O824" s="15"/>
    </row>
    <row r="825" ht="15.75" customHeight="1">
      <c r="N825" s="15"/>
      <c r="O825" s="15"/>
    </row>
    <row r="826" ht="15.75" customHeight="1">
      <c r="N826" s="15"/>
      <c r="O826" s="15"/>
    </row>
    <row r="827" ht="15.75" customHeight="1">
      <c r="N827" s="15"/>
      <c r="O827" s="15"/>
    </row>
    <row r="828" ht="15.75" customHeight="1">
      <c r="N828" s="15"/>
      <c r="O828" s="15"/>
    </row>
    <row r="829" ht="15.75" customHeight="1">
      <c r="N829" s="15"/>
      <c r="O829" s="15"/>
    </row>
    <row r="830" ht="15.75" customHeight="1">
      <c r="N830" s="15"/>
      <c r="O830" s="15"/>
    </row>
    <row r="831" ht="15.75" customHeight="1">
      <c r="N831" s="15"/>
      <c r="O831" s="15"/>
    </row>
    <row r="832" ht="15.75" customHeight="1">
      <c r="N832" s="15"/>
      <c r="O832" s="15"/>
    </row>
    <row r="833" ht="15.75" customHeight="1">
      <c r="N833" s="15"/>
      <c r="O833" s="15"/>
    </row>
    <row r="834" ht="15.75" customHeight="1">
      <c r="N834" s="15"/>
      <c r="O834" s="15"/>
    </row>
    <row r="835" ht="15.75" customHeight="1">
      <c r="N835" s="15"/>
      <c r="O835" s="15"/>
    </row>
    <row r="836" ht="15.75" customHeight="1">
      <c r="N836" s="15"/>
      <c r="O836" s="15"/>
    </row>
    <row r="837" ht="15.75" customHeight="1">
      <c r="N837" s="15"/>
      <c r="O837" s="15"/>
    </row>
    <row r="838" ht="15.75" customHeight="1">
      <c r="N838" s="15"/>
      <c r="O838" s="15"/>
    </row>
    <row r="839" ht="15.75" customHeight="1">
      <c r="N839" s="15"/>
      <c r="O839" s="15"/>
    </row>
    <row r="840" ht="15.75" customHeight="1">
      <c r="N840" s="15"/>
      <c r="O840" s="15"/>
    </row>
    <row r="841" ht="15.75" customHeight="1">
      <c r="N841" s="15"/>
      <c r="O841" s="15"/>
    </row>
    <row r="842" ht="15.75" customHeight="1">
      <c r="N842" s="15"/>
      <c r="O842" s="15"/>
    </row>
    <row r="843" ht="15.75" customHeight="1">
      <c r="N843" s="15"/>
      <c r="O843" s="15"/>
    </row>
    <row r="844" ht="15.75" customHeight="1">
      <c r="N844" s="15"/>
      <c r="O844" s="15"/>
    </row>
    <row r="845" ht="15.75" customHeight="1">
      <c r="N845" s="15"/>
      <c r="O845" s="15"/>
    </row>
    <row r="846" ht="15.75" customHeight="1">
      <c r="N846" s="15"/>
      <c r="O846" s="15"/>
    </row>
    <row r="847" ht="15.75" customHeight="1">
      <c r="N847" s="15"/>
      <c r="O847" s="15"/>
    </row>
    <row r="848" ht="15.75" customHeight="1">
      <c r="N848" s="15"/>
      <c r="O848" s="15"/>
    </row>
    <row r="849" ht="15.75" customHeight="1">
      <c r="N849" s="15"/>
      <c r="O849" s="15"/>
    </row>
    <row r="850" ht="15.75" customHeight="1">
      <c r="N850" s="15"/>
      <c r="O850" s="15"/>
    </row>
    <row r="851" ht="15.75" customHeight="1">
      <c r="N851" s="15"/>
      <c r="O851" s="15"/>
    </row>
    <row r="852" ht="15.75" customHeight="1">
      <c r="N852" s="15"/>
      <c r="O852" s="15"/>
    </row>
    <row r="853" ht="15.75" customHeight="1">
      <c r="N853" s="15"/>
      <c r="O853" s="15"/>
    </row>
    <row r="854" ht="15.75" customHeight="1">
      <c r="N854" s="15"/>
      <c r="O854" s="15"/>
    </row>
    <row r="855" ht="15.75" customHeight="1">
      <c r="N855" s="15"/>
      <c r="O855" s="15"/>
    </row>
    <row r="856" ht="15.75" customHeight="1">
      <c r="N856" s="15"/>
      <c r="O856" s="15"/>
    </row>
    <row r="857" ht="15.75" customHeight="1">
      <c r="N857" s="15"/>
      <c r="O857" s="15"/>
    </row>
    <row r="858" ht="15.75" customHeight="1">
      <c r="N858" s="15"/>
      <c r="O858" s="15"/>
    </row>
    <row r="859" ht="15.75" customHeight="1">
      <c r="N859" s="15"/>
      <c r="O859" s="15"/>
    </row>
    <row r="860" ht="15.75" customHeight="1">
      <c r="N860" s="15"/>
      <c r="O860" s="15"/>
    </row>
    <row r="861" ht="15.75" customHeight="1">
      <c r="N861" s="15"/>
      <c r="O861" s="15"/>
    </row>
    <row r="862" ht="15.75" customHeight="1">
      <c r="N862" s="15"/>
      <c r="O862" s="15"/>
    </row>
    <row r="863" ht="15.75" customHeight="1">
      <c r="N863" s="15"/>
      <c r="O863" s="15"/>
    </row>
    <row r="864" ht="15.75" customHeight="1">
      <c r="N864" s="15"/>
      <c r="O864" s="15"/>
    </row>
    <row r="865" ht="15.75" customHeight="1">
      <c r="N865" s="15"/>
      <c r="O865" s="15"/>
    </row>
    <row r="866" ht="15.75" customHeight="1">
      <c r="N866" s="15"/>
      <c r="O866" s="15"/>
    </row>
    <row r="867" ht="15.75" customHeight="1">
      <c r="N867" s="15"/>
      <c r="O867" s="15"/>
    </row>
    <row r="868" ht="15.75" customHeight="1">
      <c r="N868" s="15"/>
      <c r="O868" s="15"/>
    </row>
    <row r="869" ht="15.75" customHeight="1">
      <c r="N869" s="15"/>
      <c r="O869" s="15"/>
    </row>
    <row r="870" ht="15.75" customHeight="1">
      <c r="N870" s="15"/>
      <c r="O870" s="15"/>
    </row>
    <row r="871" ht="15.75" customHeight="1">
      <c r="N871" s="15"/>
      <c r="O871" s="15"/>
    </row>
    <row r="872" ht="15.75" customHeight="1">
      <c r="N872" s="15"/>
      <c r="O872" s="15"/>
    </row>
    <row r="873" ht="15.75" customHeight="1">
      <c r="N873" s="15"/>
      <c r="O873" s="15"/>
    </row>
    <row r="874" ht="15.75" customHeight="1">
      <c r="N874" s="15"/>
      <c r="O874" s="15"/>
    </row>
    <row r="875" ht="15.75" customHeight="1">
      <c r="N875" s="15"/>
      <c r="O875" s="15"/>
    </row>
    <row r="876" ht="15.75" customHeight="1">
      <c r="N876" s="15"/>
      <c r="O876" s="15"/>
    </row>
    <row r="877" ht="15.75" customHeight="1">
      <c r="N877" s="15"/>
      <c r="O877" s="15"/>
    </row>
    <row r="878" ht="15.75" customHeight="1">
      <c r="N878" s="15"/>
      <c r="O878" s="15"/>
    </row>
    <row r="879" ht="15.75" customHeight="1">
      <c r="N879" s="15"/>
      <c r="O879" s="15"/>
    </row>
    <row r="880" ht="15.75" customHeight="1">
      <c r="N880" s="15"/>
      <c r="O880" s="15"/>
    </row>
    <row r="881" ht="15.75" customHeight="1">
      <c r="N881" s="15"/>
      <c r="O881" s="15"/>
    </row>
    <row r="882" ht="15.75" customHeight="1">
      <c r="N882" s="15"/>
      <c r="O882" s="15"/>
    </row>
    <row r="883" ht="15.75" customHeight="1">
      <c r="N883" s="15"/>
      <c r="O883" s="15"/>
    </row>
    <row r="884" ht="15.75" customHeight="1">
      <c r="N884" s="15"/>
      <c r="O884" s="15"/>
    </row>
    <row r="885" ht="15.75" customHeight="1">
      <c r="N885" s="15"/>
      <c r="O885" s="15"/>
    </row>
    <row r="886" ht="15.75" customHeight="1">
      <c r="N886" s="15"/>
      <c r="O886" s="15"/>
    </row>
    <row r="887" ht="15.75" customHeight="1">
      <c r="N887" s="15"/>
      <c r="O887" s="15"/>
    </row>
    <row r="888" ht="15.75" customHeight="1">
      <c r="N888" s="15"/>
      <c r="O888" s="15"/>
    </row>
    <row r="889" ht="15.75" customHeight="1">
      <c r="N889" s="15"/>
      <c r="O889" s="15"/>
    </row>
    <row r="890" ht="15.75" customHeight="1">
      <c r="N890" s="15"/>
      <c r="O890" s="15"/>
    </row>
    <row r="891" ht="15.75" customHeight="1">
      <c r="N891" s="15"/>
      <c r="O891" s="15"/>
    </row>
    <row r="892" ht="15.75" customHeight="1">
      <c r="N892" s="15"/>
      <c r="O892" s="15"/>
    </row>
    <row r="893" ht="15.75" customHeight="1">
      <c r="N893" s="15"/>
      <c r="O893" s="15"/>
    </row>
    <row r="894" ht="15.75" customHeight="1">
      <c r="N894" s="15"/>
      <c r="O894" s="15"/>
    </row>
    <row r="895" ht="15.75" customHeight="1">
      <c r="N895" s="15"/>
      <c r="O895" s="15"/>
    </row>
    <row r="896" ht="15.75" customHeight="1">
      <c r="N896" s="15"/>
      <c r="O896" s="15"/>
    </row>
    <row r="897" ht="15.75" customHeight="1">
      <c r="N897" s="15"/>
      <c r="O897" s="15"/>
    </row>
    <row r="898" ht="15.75" customHeight="1">
      <c r="N898" s="15"/>
      <c r="O898" s="15"/>
    </row>
    <row r="899" ht="15.75" customHeight="1">
      <c r="N899" s="15"/>
      <c r="O899" s="15"/>
    </row>
    <row r="900" ht="15.75" customHeight="1">
      <c r="N900" s="15"/>
      <c r="O900" s="15"/>
    </row>
    <row r="901" ht="15.75" customHeight="1">
      <c r="N901" s="15"/>
      <c r="O901" s="15"/>
    </row>
    <row r="902" ht="15.75" customHeight="1">
      <c r="N902" s="15"/>
      <c r="O902" s="15"/>
    </row>
    <row r="903" ht="15.75" customHeight="1">
      <c r="N903" s="15"/>
      <c r="O903" s="15"/>
    </row>
    <row r="904" ht="15.75" customHeight="1">
      <c r="N904" s="15"/>
      <c r="O904" s="15"/>
    </row>
    <row r="905" ht="15.75" customHeight="1">
      <c r="N905" s="15"/>
      <c r="O905" s="15"/>
    </row>
    <row r="906" ht="15.75" customHeight="1">
      <c r="N906" s="15"/>
      <c r="O906" s="15"/>
    </row>
    <row r="907" ht="15.75" customHeight="1">
      <c r="N907" s="15"/>
      <c r="O907" s="15"/>
    </row>
    <row r="908" ht="15.75" customHeight="1">
      <c r="N908" s="15"/>
      <c r="O908" s="15"/>
    </row>
    <row r="909" ht="15.75" customHeight="1">
      <c r="N909" s="15"/>
      <c r="O909" s="15"/>
    </row>
    <row r="910" ht="15.75" customHeight="1">
      <c r="N910" s="15"/>
      <c r="O910" s="15"/>
    </row>
    <row r="911" ht="15.75" customHeight="1">
      <c r="N911" s="15"/>
      <c r="O911" s="15"/>
    </row>
    <row r="912" ht="15.75" customHeight="1">
      <c r="N912" s="15"/>
      <c r="O912" s="15"/>
    </row>
    <row r="913" ht="15.75" customHeight="1">
      <c r="N913" s="15"/>
      <c r="O913" s="15"/>
    </row>
    <row r="914" ht="15.75" customHeight="1">
      <c r="N914" s="15"/>
      <c r="O914" s="15"/>
    </row>
    <row r="915" ht="15.75" customHeight="1">
      <c r="N915" s="15"/>
      <c r="O915" s="15"/>
    </row>
    <row r="916" ht="15.75" customHeight="1">
      <c r="N916" s="15"/>
      <c r="O916" s="15"/>
    </row>
    <row r="917" ht="15.75" customHeight="1">
      <c r="N917" s="15"/>
      <c r="O917" s="15"/>
    </row>
    <row r="918" ht="15.75" customHeight="1">
      <c r="N918" s="15"/>
      <c r="O918" s="15"/>
    </row>
    <row r="919" ht="15.75" customHeight="1">
      <c r="N919" s="15"/>
      <c r="O919" s="15"/>
    </row>
    <row r="920" ht="15.75" customHeight="1">
      <c r="N920" s="15"/>
      <c r="O920" s="15"/>
    </row>
    <row r="921" ht="15.75" customHeight="1">
      <c r="N921" s="15"/>
      <c r="O921" s="15"/>
    </row>
    <row r="922" ht="15.75" customHeight="1">
      <c r="N922" s="15"/>
      <c r="O922" s="15"/>
    </row>
    <row r="923" ht="15.75" customHeight="1">
      <c r="N923" s="15"/>
      <c r="O923" s="15"/>
    </row>
    <row r="924" ht="15.75" customHeight="1">
      <c r="N924" s="15"/>
      <c r="O924" s="15"/>
    </row>
    <row r="925" ht="15.75" customHeight="1">
      <c r="N925" s="15"/>
      <c r="O925" s="15"/>
    </row>
    <row r="926" ht="15.75" customHeight="1">
      <c r="N926" s="15"/>
      <c r="O926" s="15"/>
    </row>
    <row r="927" ht="15.75" customHeight="1">
      <c r="N927" s="15"/>
      <c r="O927" s="15"/>
    </row>
    <row r="928" ht="15.75" customHeight="1">
      <c r="N928" s="15"/>
      <c r="O928" s="15"/>
    </row>
    <row r="929" ht="15.75" customHeight="1">
      <c r="N929" s="15"/>
      <c r="O929" s="15"/>
    </row>
    <row r="930" ht="15.75" customHeight="1">
      <c r="N930" s="15"/>
      <c r="O930" s="15"/>
    </row>
    <row r="931" ht="15.75" customHeight="1">
      <c r="N931" s="15"/>
      <c r="O931" s="15"/>
    </row>
    <row r="932" ht="15.75" customHeight="1">
      <c r="N932" s="15"/>
      <c r="O932" s="15"/>
    </row>
    <row r="933" ht="15.75" customHeight="1">
      <c r="N933" s="15"/>
      <c r="O933" s="15"/>
    </row>
    <row r="934" ht="15.75" customHeight="1">
      <c r="N934" s="15"/>
      <c r="O934" s="15"/>
    </row>
    <row r="935" ht="15.75" customHeight="1">
      <c r="N935" s="15"/>
      <c r="O935" s="15"/>
    </row>
    <row r="936" ht="15.75" customHeight="1">
      <c r="N936" s="15"/>
      <c r="O936" s="15"/>
    </row>
    <row r="937" ht="15.75" customHeight="1">
      <c r="N937" s="15"/>
      <c r="O937" s="15"/>
    </row>
    <row r="938" ht="15.75" customHeight="1">
      <c r="N938" s="15"/>
      <c r="O938" s="15"/>
    </row>
    <row r="939" ht="15.75" customHeight="1">
      <c r="N939" s="15"/>
      <c r="O939" s="15"/>
    </row>
    <row r="940" ht="15.75" customHeight="1">
      <c r="N940" s="15"/>
      <c r="O940" s="15"/>
    </row>
    <row r="941" ht="15.75" customHeight="1">
      <c r="N941" s="15"/>
      <c r="O941" s="15"/>
    </row>
    <row r="942" ht="15.75" customHeight="1">
      <c r="N942" s="15"/>
      <c r="O942" s="15"/>
    </row>
    <row r="943" ht="15.75" customHeight="1">
      <c r="N943" s="15"/>
      <c r="O943" s="15"/>
    </row>
    <row r="944" ht="15.75" customHeight="1">
      <c r="N944" s="15"/>
      <c r="O944" s="15"/>
    </row>
    <row r="945" ht="15.75" customHeight="1">
      <c r="N945" s="15"/>
      <c r="O945" s="15"/>
    </row>
    <row r="946" ht="15.75" customHeight="1">
      <c r="N946" s="15"/>
      <c r="O946" s="15"/>
    </row>
    <row r="947" ht="15.75" customHeight="1">
      <c r="N947" s="15"/>
      <c r="O947" s="15"/>
    </row>
    <row r="948" ht="15.75" customHeight="1">
      <c r="N948" s="15"/>
      <c r="O948" s="15"/>
    </row>
    <row r="949" ht="15.75" customHeight="1">
      <c r="N949" s="15"/>
      <c r="O949" s="15"/>
    </row>
    <row r="950" ht="15.75" customHeight="1">
      <c r="N950" s="15"/>
      <c r="O950" s="15"/>
    </row>
    <row r="951" ht="15.75" customHeight="1">
      <c r="N951" s="15"/>
      <c r="O951" s="15"/>
    </row>
    <row r="952" ht="15.75" customHeight="1">
      <c r="N952" s="15"/>
      <c r="O952" s="15"/>
    </row>
    <row r="953" ht="15.75" customHeight="1">
      <c r="N953" s="15"/>
      <c r="O953" s="15"/>
    </row>
    <row r="954" ht="15.75" customHeight="1">
      <c r="N954" s="15"/>
      <c r="O954" s="15"/>
    </row>
    <row r="955" ht="15.75" customHeight="1">
      <c r="N955" s="15"/>
      <c r="O955" s="15"/>
    </row>
    <row r="956" ht="15.75" customHeight="1">
      <c r="N956" s="15"/>
      <c r="O956" s="15"/>
    </row>
    <row r="957" ht="15.75" customHeight="1">
      <c r="N957" s="15"/>
      <c r="O957" s="15"/>
    </row>
    <row r="958" ht="15.75" customHeight="1">
      <c r="N958" s="15"/>
      <c r="O958" s="15"/>
    </row>
    <row r="959" ht="15.75" customHeight="1">
      <c r="N959" s="15"/>
      <c r="O959" s="15"/>
    </row>
    <row r="960" ht="15.75" customHeight="1">
      <c r="N960" s="15"/>
      <c r="O960" s="15"/>
    </row>
    <row r="961" ht="15.75" customHeight="1">
      <c r="N961" s="15"/>
      <c r="O961" s="15"/>
    </row>
    <row r="962" ht="15.75" customHeight="1">
      <c r="N962" s="15"/>
      <c r="O962" s="15"/>
    </row>
    <row r="963" ht="15.75" customHeight="1">
      <c r="N963" s="15"/>
      <c r="O963" s="15"/>
    </row>
    <row r="964" ht="15.75" customHeight="1">
      <c r="N964" s="15"/>
      <c r="O964" s="15"/>
    </row>
    <row r="965" ht="15.75" customHeight="1">
      <c r="N965" s="15"/>
      <c r="O965" s="15"/>
    </row>
    <row r="966" ht="15.75" customHeight="1">
      <c r="N966" s="15"/>
      <c r="O966" s="15"/>
    </row>
    <row r="967" ht="15.75" customHeight="1">
      <c r="N967" s="15"/>
      <c r="O967" s="15"/>
    </row>
    <row r="968" ht="15.75" customHeight="1">
      <c r="N968" s="15"/>
      <c r="O968" s="15"/>
    </row>
    <row r="969" ht="15.75" customHeight="1">
      <c r="N969" s="15"/>
      <c r="O969" s="15"/>
    </row>
    <row r="970" ht="15.75" customHeight="1">
      <c r="N970" s="15"/>
      <c r="O970" s="15"/>
    </row>
    <row r="971" ht="15.75" customHeight="1">
      <c r="N971" s="15"/>
      <c r="O971" s="15"/>
    </row>
    <row r="972" ht="15.75" customHeight="1">
      <c r="N972" s="15"/>
      <c r="O972" s="15"/>
    </row>
    <row r="973" ht="15.75" customHeight="1">
      <c r="N973" s="15"/>
      <c r="O973" s="15"/>
    </row>
    <row r="974" ht="15.75" customHeight="1">
      <c r="N974" s="15"/>
      <c r="O974" s="15"/>
    </row>
    <row r="975" ht="15.75" customHeight="1">
      <c r="N975" s="15"/>
      <c r="O975" s="15"/>
    </row>
    <row r="976" ht="15.75" customHeight="1">
      <c r="N976" s="15"/>
      <c r="O976" s="15"/>
    </row>
    <row r="977" ht="15.75" customHeight="1">
      <c r="N977" s="15"/>
      <c r="O977" s="15"/>
    </row>
    <row r="978" ht="15.75" customHeight="1">
      <c r="N978" s="15"/>
      <c r="O978" s="15"/>
    </row>
    <row r="979" ht="15.75" customHeight="1">
      <c r="N979" s="15"/>
      <c r="O979" s="15"/>
    </row>
    <row r="980" ht="15.75" customHeight="1">
      <c r="N980" s="15"/>
      <c r="O980" s="15"/>
    </row>
    <row r="981" ht="15.75" customHeight="1">
      <c r="N981" s="15"/>
      <c r="O981" s="15"/>
    </row>
    <row r="982" ht="15.75" customHeight="1">
      <c r="N982" s="15"/>
      <c r="O982" s="15"/>
    </row>
    <row r="983" ht="15.75" customHeight="1">
      <c r="N983" s="15"/>
      <c r="O983" s="15"/>
    </row>
  </sheetData>
  <dataValidations>
    <dataValidation type="list" allowBlank="1" showErrorMessage="1" sqref="N2:N983">
      <formula1>"SK,NS,NF,CS,NO,SP"</formula1>
    </dataValidation>
    <dataValidation type="list" allowBlank="1" showErrorMessage="1" sqref="O2:O983">
      <formula1>"Yes,No"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2025-07-01T09:34:02Z</dcterms:created>
  <dc:creator>PHAR IPD</dc:creator>
</cp:coreProperties>
</file>